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 s="1"/>
  <c r="I3" i="2"/>
  <c r="L3" i="2"/>
  <c r="N3" i="2" s="1"/>
  <c r="I4" i="2"/>
  <c r="L4" i="2"/>
  <c r="N4" i="2" s="1"/>
  <c r="I5" i="2"/>
  <c r="L5" i="2"/>
  <c r="N5" i="2" s="1"/>
  <c r="D6" i="2"/>
  <c r="G6" i="2"/>
  <c r="H6" i="2"/>
  <c r="J6" i="2"/>
  <c r="M6" i="2"/>
  <c r="P3" i="2" l="1"/>
  <c r="P5" i="2"/>
  <c r="I8" i="2"/>
  <c r="I7" i="2"/>
  <c r="P4" i="2"/>
  <c r="Q7" i="2"/>
  <c r="N8" i="2"/>
  <c r="P2" i="2"/>
  <c r="L6" i="2"/>
  <c r="N7" i="2" s="1"/>
  <c r="P6" i="2" l="1"/>
  <c r="R3" i="2"/>
  <c r="R5" i="2"/>
  <c r="R2" i="2"/>
  <c r="R6" i="2"/>
  <c r="R4" i="2"/>
  <c r="Q8" i="2" l="1"/>
  <c r="S8" i="2" s="1"/>
</calcChain>
</file>

<file path=xl/sharedStrings.xml><?xml version="1.0" encoding="utf-8"?>
<sst xmlns="http://schemas.openxmlformats.org/spreadsheetml/2006/main" count="72" uniqueCount="51">
  <si>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</si>
  <si>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</si>
  <si>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</si>
  <si>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</si>
  <si>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</si>
  <si>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</si>
  <si>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</si>
  <si>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</si>
  <si>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</si>
  <si>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</si>
  <si>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</si>
  <si>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</si>
  <si>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</si>
  <si>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</si>
  <si>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</si>
  <si>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</si>
  <si>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</si>
  <si>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</si>
  <si>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</si>
  <si>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</si>
  <si>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</si>
  <si>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</si>
  <si>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</si>
  <si>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</si>
  <si>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</si>
  <si>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</si>
  <si>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</si>
  <si>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14-16-498-009</t>
  </si>
  <si>
    <t>2588 W 24TH ST</t>
  </si>
  <si>
    <t>WD</t>
  </si>
  <si>
    <t>03-ARM'S LENGTH</t>
  </si>
  <si>
    <t>CRYLK</t>
  </si>
  <si>
    <t>STANDARD</t>
  </si>
  <si>
    <t>No</t>
  </si>
  <si>
    <t xml:space="preserve">  /  /    </t>
  </si>
  <si>
    <t>CRYSTAL LAKE AREA</t>
  </si>
  <si>
    <t>14-21-251-002</t>
  </si>
  <si>
    <t>2450 S WISNER AVE</t>
  </si>
  <si>
    <t>14-21-251-009</t>
  </si>
  <si>
    <t>2530 S WISNER AVE</t>
  </si>
  <si>
    <t>14-21-251-010</t>
  </si>
  <si>
    <t>14-21-251-021</t>
  </si>
  <si>
    <t>2772 S WISNER AVE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</si>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</sst>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"/>
  <sheetViews>
    <sheetView tabSelected="1" zoomScaleNormal="100" workbookViewId="0">
      <selection activeCell="T1" sqref="T1:AA1048576"/>
    </sheetView>
  </sheetViews>
  <sheetFormatPr defaultRowHeight="15" x14ac:dyDescent="0.25"/>
  <cols>
    <col min="1" max="1" width="14.28515625" bestFit="1" customWidth="1"/>
    <col min="2" max="2" width="18.140625" bestFit="1" customWidth="1"/>
    <col min="3" max="3" width="9.28515625" style="17" bestFit="1" customWidth="1"/>
    <col min="4" max="4" width="10.85546875" style="7" bestFit="1" customWidth="1"/>
    <col min="5" max="5" width="5.5703125" bestFit="1" customWidth="1"/>
    <col min="6" max="6" width="16.7109375" bestFit="1" customWidth="1"/>
    <col min="7" max="7" width="10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7" bestFit="1" customWidth="1"/>
    <col min="16" max="16" width="15.5703125" style="32" bestFit="1" customWidth="1"/>
    <col min="17" max="17" width="10.5703125" style="40" bestFit="1" customWidth="1"/>
    <col min="18" max="18" width="18.85546875" style="42" bestFit="1" customWidth="1"/>
    <col min="19" max="19" width="13.28515625" bestFit="1" customWidth="1"/>
    <col min="20" max="20" width="9.42578125" hidden="1" customWidth="1"/>
    <col min="21" max="21" width="10.7109375" style="7" hidden="1" customWidth="1"/>
    <col min="22" max="22" width="11.5703125" hidden="1" customWidth="1"/>
    <col min="23" max="23" width="10.42578125" style="17" hidden="1" customWidth="1"/>
    <col min="24" max="24" width="19.42578125" hidden="1" customWidth="1"/>
    <col min="25" max="25" width="18.5703125" hidden="1" customWidth="1"/>
    <col min="26" max="27" width="13.7109375" hidden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27</v>
      </c>
      <c r="B2" t="s">
        <v>28</v>
      </c>
      <c r="C2" s="17">
        <v>44498</v>
      </c>
      <c r="D2" s="7">
        <v>173000</v>
      </c>
      <c r="E2" t="s">
        <v>29</v>
      </c>
      <c r="F2" t="s">
        <v>30</v>
      </c>
      <c r="G2" s="7">
        <v>173000</v>
      </c>
      <c r="H2" s="7">
        <v>56300</v>
      </c>
      <c r="I2" s="12">
        <f>H2/G2*100</f>
        <v>32.543352601156066</v>
      </c>
      <c r="J2" s="7">
        <v>119697</v>
      </c>
      <c r="K2" s="7">
        <v>8100</v>
      </c>
      <c r="L2" s="7">
        <f>G2-K2</f>
        <v>164900</v>
      </c>
      <c r="M2" s="7">
        <v>103522.265625</v>
      </c>
      <c r="N2" s="22">
        <f>L2/M2</f>
        <v>1.5928940407596495</v>
      </c>
      <c r="O2" s="27">
        <v>1412</v>
      </c>
      <c r="P2" s="32">
        <f>L2/O2</f>
        <v>116.78470254957507</v>
      </c>
      <c r="Q2" s="37" t="s">
        <v>31</v>
      </c>
      <c r="R2" s="42">
        <f>ABS(N8-N2)*100</f>
        <v>17.222898083579132</v>
      </c>
      <c r="S2" t="s">
        <v>32</v>
      </c>
      <c r="U2" s="7">
        <v>8100</v>
      </c>
      <c r="V2" t="s">
        <v>33</v>
      </c>
      <c r="W2" s="17" t="s">
        <v>34</v>
      </c>
      <c r="Y2" t="s">
        <v>35</v>
      </c>
      <c r="Z2">
        <v>401</v>
      </c>
      <c r="AA2">
        <v>64</v>
      </c>
      <c r="AL2" s="2"/>
      <c r="BC2" s="2"/>
      <c r="BE2" s="2"/>
    </row>
    <row r="3" spans="1:64" x14ac:dyDescent="0.25">
      <c r="A3" t="s">
        <v>36</v>
      </c>
      <c r="B3" t="s">
        <v>37</v>
      </c>
      <c r="C3" s="17">
        <v>44033</v>
      </c>
      <c r="D3" s="7">
        <v>219242</v>
      </c>
      <c r="E3" t="s">
        <v>29</v>
      </c>
      <c r="F3" t="s">
        <v>30</v>
      </c>
      <c r="G3" s="7">
        <v>219242</v>
      </c>
      <c r="H3" s="7">
        <v>71200</v>
      </c>
      <c r="I3" s="12">
        <f>H3/G3*100</f>
        <v>32.475529323760959</v>
      </c>
      <c r="J3" s="7">
        <v>148292</v>
      </c>
      <c r="K3" s="7">
        <v>43750</v>
      </c>
      <c r="L3" s="7">
        <f>G3-K3</f>
        <v>175492</v>
      </c>
      <c r="M3" s="7">
        <v>96977.734375</v>
      </c>
      <c r="N3" s="22">
        <f>L3/M3</f>
        <v>1.8096112590277247</v>
      </c>
      <c r="O3" s="27">
        <v>520</v>
      </c>
      <c r="P3" s="32">
        <f>L3/O3</f>
        <v>337.48461538461538</v>
      </c>
      <c r="Q3" s="37" t="s">
        <v>31</v>
      </c>
      <c r="R3" s="42">
        <f>ABS(N8-N3)*100</f>
        <v>38.894619910386652</v>
      </c>
      <c r="S3" t="s">
        <v>32</v>
      </c>
      <c r="U3" s="7">
        <v>43750</v>
      </c>
      <c r="V3" t="s">
        <v>33</v>
      </c>
      <c r="W3" s="17" t="s">
        <v>34</v>
      </c>
      <c r="Y3" t="s">
        <v>35</v>
      </c>
      <c r="Z3">
        <v>401</v>
      </c>
      <c r="AA3">
        <v>76</v>
      </c>
    </row>
    <row r="4" spans="1:64" x14ac:dyDescent="0.25">
      <c r="A4" t="s">
        <v>38</v>
      </c>
      <c r="B4" t="s">
        <v>39</v>
      </c>
      <c r="C4" s="17">
        <v>44120</v>
      </c>
      <c r="D4" s="7">
        <v>250000</v>
      </c>
      <c r="E4" t="s">
        <v>29</v>
      </c>
      <c r="F4" t="s">
        <v>30</v>
      </c>
      <c r="G4" s="7">
        <v>250000</v>
      </c>
      <c r="H4" s="7">
        <v>196900</v>
      </c>
      <c r="I4" s="12">
        <f>H4/G4*100</f>
        <v>78.759999999999991</v>
      </c>
      <c r="J4" s="7">
        <v>390542</v>
      </c>
      <c r="K4" s="7">
        <v>162253</v>
      </c>
      <c r="L4" s="7">
        <f>G4-K4</f>
        <v>87747</v>
      </c>
      <c r="M4" s="7">
        <v>215366.984375</v>
      </c>
      <c r="N4" s="22">
        <f>L4/M4</f>
        <v>0.40743013723595489</v>
      </c>
      <c r="O4" s="27">
        <v>2048</v>
      </c>
      <c r="P4" s="32">
        <f>L4/O4</f>
        <v>42.84521484375</v>
      </c>
      <c r="Q4" s="37" t="s">
        <v>31</v>
      </c>
      <c r="R4" s="42">
        <f>ABS(N8-N4)*100</f>
        <v>101.32349226879032</v>
      </c>
      <c r="S4" t="s">
        <v>32</v>
      </c>
      <c r="U4" s="7">
        <v>160748</v>
      </c>
      <c r="V4" t="s">
        <v>33</v>
      </c>
      <c r="W4" s="17" t="s">
        <v>34</v>
      </c>
      <c r="X4" t="s">
        <v>40</v>
      </c>
      <c r="Y4" t="s">
        <v>35</v>
      </c>
      <c r="Z4">
        <v>401</v>
      </c>
      <c r="AA4">
        <v>71</v>
      </c>
    </row>
    <row r="5" spans="1:64" ht="15.75" thickBot="1" x14ac:dyDescent="0.3">
      <c r="A5" t="s">
        <v>41</v>
      </c>
      <c r="B5" t="s">
        <v>42</v>
      </c>
      <c r="C5" s="17">
        <v>44650</v>
      </c>
      <c r="D5" s="7">
        <v>464500</v>
      </c>
      <c r="E5" t="s">
        <v>29</v>
      </c>
      <c r="F5" t="s">
        <v>30</v>
      </c>
      <c r="G5" s="7">
        <v>464500</v>
      </c>
      <c r="H5" s="7">
        <v>145300</v>
      </c>
      <c r="I5" s="12">
        <f>H5/G5*100</f>
        <v>31.280947255113023</v>
      </c>
      <c r="J5" s="7">
        <v>305182</v>
      </c>
      <c r="K5" s="7">
        <v>89076</v>
      </c>
      <c r="L5" s="7">
        <f>G5-K5</f>
        <v>375424</v>
      </c>
      <c r="M5" s="7">
        <v>200469.390625</v>
      </c>
      <c r="N5" s="22">
        <f>L5/M5</f>
        <v>1.8727248026721037</v>
      </c>
      <c r="O5" s="27">
        <v>1920</v>
      </c>
      <c r="P5" s="32">
        <f>L5/O5</f>
        <v>195.53333333333333</v>
      </c>
      <c r="Q5" s="37" t="s">
        <v>31</v>
      </c>
      <c r="R5" s="42">
        <f>ABS(N8-N5)*100</f>
        <v>45.205974274824555</v>
      </c>
      <c r="S5" t="s">
        <v>32</v>
      </c>
      <c r="U5" s="7">
        <v>87500</v>
      </c>
      <c r="V5" t="s">
        <v>33</v>
      </c>
      <c r="W5" s="17" t="s">
        <v>34</v>
      </c>
      <c r="Y5" t="s">
        <v>35</v>
      </c>
      <c r="Z5">
        <v>401</v>
      </c>
      <c r="AA5">
        <v>70</v>
      </c>
    </row>
    <row r="6" spans="1:64" ht="15.75" thickTop="1" x14ac:dyDescent="0.25">
      <c r="A6" s="3"/>
      <c r="B6" s="3"/>
      <c r="C6" s="18" t="s">
        <v>43</v>
      </c>
      <c r="D6" s="8">
        <f>+SUM(D2:D5)</f>
        <v>1106742</v>
      </c>
      <c r="E6" s="3"/>
      <c r="F6" s="3"/>
      <c r="G6" s="8">
        <f>+SUM(G2:G5)</f>
        <v>1106742</v>
      </c>
      <c r="H6" s="8">
        <f>+SUM(H2:H5)</f>
        <v>469700</v>
      </c>
      <c r="I6" s="13"/>
      <c r="J6" s="8">
        <f>+SUM(J2:J5)</f>
        <v>963713</v>
      </c>
      <c r="K6" s="8"/>
      <c r="L6" s="8">
        <f>+SUM(L2:L5)</f>
        <v>803563</v>
      </c>
      <c r="M6" s="8">
        <f>+SUM(M2:M5)</f>
        <v>616336.375</v>
      </c>
      <c r="N6" s="23"/>
      <c r="O6" s="28"/>
      <c r="P6" s="33">
        <f>AVERAGE(P2:P5)</f>
        <v>173.16196652781844</v>
      </c>
      <c r="Q6" s="38"/>
      <c r="R6" s="43">
        <f>ABS(N8-N7)*100</f>
        <v>11.689161315949992</v>
      </c>
      <c r="S6" s="3"/>
      <c r="T6" s="3"/>
      <c r="U6" s="8"/>
      <c r="V6" s="3"/>
      <c r="W6" s="18"/>
      <c r="X6" s="3"/>
      <c r="Y6" s="3"/>
      <c r="Z6" s="3"/>
      <c r="AA6" s="3"/>
    </row>
    <row r="7" spans="1:64" x14ac:dyDescent="0.25">
      <c r="A7" s="4"/>
      <c r="B7" s="4"/>
      <c r="C7" s="19"/>
      <c r="D7" s="9"/>
      <c r="E7" s="4"/>
      <c r="F7" s="4"/>
      <c r="G7" s="9"/>
      <c r="H7" s="9" t="s">
        <v>44</v>
      </c>
      <c r="I7" s="14">
        <f>H6/G6*100</f>
        <v>42.439882104410962</v>
      </c>
      <c r="J7" s="9"/>
      <c r="K7" s="9"/>
      <c r="L7" s="9"/>
      <c r="M7" s="9" t="s">
        <v>45</v>
      </c>
      <c r="N7" s="24">
        <f>L6/M6</f>
        <v>1.3037734467643582</v>
      </c>
      <c r="O7" s="29"/>
      <c r="P7" s="34" t="s">
        <v>46</v>
      </c>
      <c r="Q7" s="39">
        <f>STDEV(N2:N5)</f>
        <v>0.6860381396601436</v>
      </c>
      <c r="R7" s="44"/>
      <c r="S7" s="4"/>
      <c r="T7" s="4"/>
      <c r="U7" s="9"/>
      <c r="V7" s="4"/>
      <c r="W7" s="19"/>
      <c r="X7" s="4"/>
      <c r="Y7" s="4"/>
      <c r="Z7" s="4"/>
      <c r="AA7" s="4"/>
    </row>
    <row r="8" spans="1:64" x14ac:dyDescent="0.25">
      <c r="A8" s="5"/>
      <c r="B8" s="5"/>
      <c r="C8" s="20"/>
      <c r="D8" s="10"/>
      <c r="E8" s="5"/>
      <c r="F8" s="5"/>
      <c r="G8" s="10"/>
      <c r="H8" s="10" t="s">
        <v>47</v>
      </c>
      <c r="I8" s="15">
        <f>STDEV(I2:I5)</f>
        <v>23.337231458361881</v>
      </c>
      <c r="J8" s="10"/>
      <c r="K8" s="10"/>
      <c r="L8" s="10"/>
      <c r="M8" s="10" t="s">
        <v>48</v>
      </c>
      <c r="N8" s="25">
        <f>AVERAGE(N2:N5)</f>
        <v>1.4206650599238582</v>
      </c>
      <c r="O8" s="30"/>
      <c r="P8" s="35" t="s">
        <v>49</v>
      </c>
      <c r="Q8" s="46">
        <f>AVERAGE(R2:R5)</f>
        <v>50.661746134395159</v>
      </c>
      <c r="R8" s="45" t="s">
        <v>50</v>
      </c>
      <c r="S8" s="5">
        <f>+(Q8/N8)</f>
        <v>35.660584302052463</v>
      </c>
      <c r="T8" s="5"/>
      <c r="U8" s="10"/>
      <c r="V8" s="5"/>
      <c r="W8" s="20"/>
      <c r="X8" s="5"/>
      <c r="Y8" s="5"/>
      <c r="Z8" s="5"/>
      <c r="AA8" s="5"/>
    </row>
  </sheetData>
  <conditionalFormatting sqref="A2:AA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1" fitToHeight="0" orientation="landscape" r:id="rId1"/>
  <headerFooter>
    <oddHeader>&amp;C2023 ECF CRYSTAL LAKE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2023-03-15T12:25:38Z</cp:lastPrinted>
  <dcterms:created xsi:type="dcterms:W3CDTF">2023-01-19T00:35:19Z</dcterms:created>
  <dcterms:modified xsi:type="dcterms:W3CDTF">2023-03-15T12:25:50Z</dcterms:modified>
</cp:coreProperties>
</file>