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FF5C38C8-1768-451C-9D3A-041EDCA7BA51}" xr6:coauthVersionLast="47" xr6:coauthVersionMax="47" xr10:uidLastSave="{00000000-0000-0000-0000-000000000000}"/>
  <bookViews>
    <workbookView xWindow="-120" yWindow="-120" windowWidth="29040" windowHeight="15840" xr2:uid="{0AD2333E-57BA-4197-8A7E-22E2683125A5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" l="1"/>
  <c r="I15" i="2"/>
  <c r="K14" i="2"/>
  <c r="I14" i="2"/>
  <c r="K13" i="2"/>
  <c r="I13" i="2"/>
  <c r="K12" i="2"/>
  <c r="I12" i="2"/>
  <c r="I2" i="2"/>
  <c r="K2" i="2"/>
  <c r="Q2" i="2"/>
  <c r="R2" i="2"/>
  <c r="S2" i="2"/>
  <c r="I3" i="2"/>
  <c r="K3" i="2"/>
  <c r="Q3" i="2"/>
  <c r="R3" i="2"/>
  <c r="S3" i="2"/>
  <c r="I4" i="2"/>
  <c r="K4" i="2"/>
  <c r="Q4" i="2"/>
  <c r="R4" i="2"/>
  <c r="S4" i="2"/>
  <c r="I5" i="2"/>
  <c r="K5" i="2"/>
  <c r="Q5" i="2"/>
  <c r="R5" i="2"/>
  <c r="S5" i="2"/>
  <c r="D6" i="2"/>
  <c r="G6" i="2"/>
  <c r="H6" i="2"/>
  <c r="J6" i="2"/>
  <c r="K6" i="2"/>
  <c r="L6" i="2"/>
  <c r="M6" i="2"/>
  <c r="O6" i="2"/>
  <c r="P6" i="2"/>
  <c r="I7" i="2"/>
  <c r="I8" i="2"/>
  <c r="M8" i="2"/>
  <c r="P8" i="2"/>
  <c r="S8" i="2"/>
  <c r="S15" i="2" l="1"/>
  <c r="R15" i="2"/>
  <c r="Q15" i="2"/>
  <c r="S12" i="2"/>
  <c r="R12" i="2"/>
  <c r="Q12" i="2"/>
  <c r="S13" i="2"/>
  <c r="R13" i="2"/>
  <c r="Q13" i="2"/>
  <c r="S14" i="2"/>
  <c r="R14" i="2"/>
  <c r="Q14" i="2"/>
</calcChain>
</file>

<file path=xl/sharedStrings.xml><?xml version="1.0" encoding="utf-8"?>
<sst xmlns="http://schemas.openxmlformats.org/spreadsheetml/2006/main" count="167" uniqueCount="114">
  <si>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</si>
  <si>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</si>
  <si>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</si>
  <si>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</si>
  <si>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</si>
  <si>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</si>
  <si>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</si>
  <si>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</si>
  <si>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</si>
  <si>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</si>
  <si>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</si>
  <si>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</si>
  <si>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</si>
  <si>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</si>
  <si>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</si>
  <si>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</si>
  <si>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</si>
  <si>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</si>
  <si>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</si>
  <si>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</si>
  <si>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</si>
  <si>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</si>
  <si>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</si>
  <si>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</si>
  <si>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</si>
  <si>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</si>
  <si>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</si>
  <si>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</si>
  <si>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</si>
  <si>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</si>
  <si>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</si>
  <si>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</si>
  <si>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</si>
  <si>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</si>
  <si>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</si>
  <si>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</si>
  <si>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</si>
  <si>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</si>
  <si>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</si>
  <si>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</si>
  <si>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</si>
  <si>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</si>
  <si>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</si>
  <si>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</si>
  <si>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09-012-005-00</t>
  </si>
  <si>
    <t>1289 S PINGREE RD</t>
  </si>
  <si>
    <t>WD</t>
  </si>
  <si>
    <t>03-ARM'S LENGTH</t>
  </si>
  <si>
    <t>1001</t>
  </si>
  <si>
    <t>1108-0626</t>
  </si>
  <si>
    <t xml:space="preserve">1008 AGRICULTURAL </t>
  </si>
  <si>
    <t>401</t>
  </si>
  <si>
    <t>09-017-001-20</t>
  </si>
  <si>
    <t>S OSBORN RD</t>
  </si>
  <si>
    <t>1091-0178</t>
  </si>
  <si>
    <t>102</t>
  </si>
  <si>
    <t>101</t>
  </si>
  <si>
    <t>09-019-003-20</t>
  </si>
  <si>
    <t>S FERRIS RD</t>
  </si>
  <si>
    <t>LC</t>
  </si>
  <si>
    <t>1100-0159</t>
  </si>
  <si>
    <t>NOT INSPECTED</t>
  </si>
  <si>
    <t>09-019-004-10</t>
  </si>
  <si>
    <t>3688 S FERRIS RD</t>
  </si>
  <si>
    <t>1105-0497</t>
  </si>
  <si>
    <t>09-023-006-00</t>
  </si>
  <si>
    <t>7572 W JOHNSON RD</t>
  </si>
  <si>
    <t>1099-1392</t>
  </si>
  <si>
    <t>09-024-002-00</t>
  </si>
  <si>
    <t>3595 S PENDELL RD</t>
  </si>
  <si>
    <t>1103-0341</t>
  </si>
  <si>
    <t>09-026-006-00</t>
  </si>
  <si>
    <t>7611 W JOHNSON RD</t>
  </si>
  <si>
    <t>1099-1405</t>
  </si>
  <si>
    <t>09-031-005-00</t>
  </si>
  <si>
    <t>11990 W GRANT RD</t>
  </si>
  <si>
    <t>1114-0605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</si>
  <si>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</si>
  <si>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</si>
  <si>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</si>
  <si>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</si>
  <si>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</si>
  <si>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</si>
  <si>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</si>
  <si>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NEW HAVEN GOOD $4000 PER ACRE</t>
  </si>
  <si>
    <t>05-033-008-00</t>
  </si>
  <si>
    <t>W MAPLE (3000) RD</t>
  </si>
  <si>
    <t>4100</t>
  </si>
  <si>
    <t>1088-0023</t>
  </si>
  <si>
    <t>4001 RURAL RES</t>
  </si>
  <si>
    <t>05-031-014-00</t>
  </si>
  <si>
    <t>PTA</t>
  </si>
  <si>
    <t>4000</t>
  </si>
  <si>
    <t>4000 FULTON AG</t>
  </si>
  <si>
    <t>001</t>
  </si>
  <si>
    <t>FULTON TWP</t>
  </si>
  <si>
    <t>NEW HAVEN AG BEST $7000 PER ACRE</t>
  </si>
  <si>
    <t>1001 AGRICULTURAL LAND</t>
  </si>
  <si>
    <t>13-010-007-00</t>
  </si>
  <si>
    <t>W ADAMS RD</t>
  </si>
  <si>
    <t>QC</t>
  </si>
  <si>
    <t>4001</t>
  </si>
  <si>
    <t>2023R-01326</t>
  </si>
  <si>
    <t>4001 RESIDENTIAL NEW</t>
  </si>
  <si>
    <t>402</t>
  </si>
  <si>
    <t>13-011-010-00</t>
  </si>
  <si>
    <t>1097-0974</t>
  </si>
  <si>
    <t>13-011-010-10</t>
  </si>
  <si>
    <t>13-018-012-02</t>
  </si>
  <si>
    <t>N LUMBERJACK RD</t>
  </si>
  <si>
    <t>1080-0177</t>
  </si>
  <si>
    <t>014-034-025-26</t>
  </si>
  <si>
    <t xml:space="preserve"> </t>
  </si>
  <si>
    <t>NEW HAVEN  AVERAGE AG LAND $2750 APPLIED, $2815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</si>
</sst>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  <xf numFmtId="0" fontId="0" fillId="0" borderId="0" xfId="0" applyFont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0" fontId="0" fillId="0" borderId="0" xfId="0" applyNumberFormat="1"/>
    <xf numFmtId="8" fontId="0" fillId="0" borderId="0" xfId="0" applyNumberFormat="1"/>
    <xf numFmtId="0" fontId="0" fillId="0" borderId="0" xfId="0"/>
    <xf numFmtId="0" fontId="1" fillId="0" borderId="0" xfId="0" applyFont="1"/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0" fontId="0" fillId="0" borderId="0" xfId="0" applyNumberFormat="1"/>
    <xf numFmtId="8" fontId="0" fillId="0" borderId="0" xfId="0" applyNumberFormat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8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831F2-7890-417F-AAAE-599B27F37ED3}">
  <dimension ref="A1:BL27"/>
  <sheetViews>
    <sheetView tabSelected="1" workbookViewId="0">
      <selection activeCell="B27" sqref="A27:XFD27"/>
    </sheetView>
  </sheetViews>
  <sheetFormatPr defaultRowHeight="15" x14ac:dyDescent="0.25"/>
  <cols>
    <col min="1" max="1" width="14.28515625" bestFit="1" customWidth="1"/>
    <col min="2" max="2" width="19.5703125" bestFit="1" customWidth="1"/>
    <col min="3" max="3" width="9.28515625" style="27" bestFit="1" customWidth="1"/>
    <col min="4" max="4" width="10.85546875" style="17" bestFit="1" customWidth="1"/>
    <col min="5" max="5" width="5.5703125" bestFit="1" customWidth="1"/>
    <col min="6" max="6" width="16.7109375" bestFit="1" customWidth="1"/>
    <col min="7" max="7" width="10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6.42578125" style="36" bestFit="1" customWidth="1"/>
    <col min="15" max="15" width="14.28515625" style="41" bestFit="1" customWidth="1"/>
    <col min="16" max="16" width="10.71093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0.5703125" bestFit="1" customWidth="1"/>
    <col min="23" max="23" width="19.42578125" bestFit="1" customWidth="1"/>
    <col min="24" max="24" width="19.285156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62</v>
      </c>
      <c r="B2" t="s">
        <v>63</v>
      </c>
      <c r="C2" s="27">
        <v>44722</v>
      </c>
      <c r="D2" s="17">
        <v>415000</v>
      </c>
      <c r="E2" t="s">
        <v>46</v>
      </c>
      <c r="F2" t="s">
        <v>47</v>
      </c>
      <c r="G2" s="17">
        <v>415000</v>
      </c>
      <c r="H2" s="17">
        <v>119700</v>
      </c>
      <c r="I2" s="22">
        <f>H2/G2*100</f>
        <v>28.843373493975903</v>
      </c>
      <c r="J2" s="17">
        <v>254216</v>
      </c>
      <c r="K2" s="17">
        <f>G2-166839</f>
        <v>248161</v>
      </c>
      <c r="L2" s="17">
        <v>87377</v>
      </c>
      <c r="M2" s="32">
        <v>0</v>
      </c>
      <c r="N2" s="36">
        <v>0</v>
      </c>
      <c r="O2" s="41">
        <v>30.13</v>
      </c>
      <c r="P2" s="41">
        <v>30.13</v>
      </c>
      <c r="Q2" s="17" t="e">
        <f>K2/M2</f>
        <v>#DIV/0!</v>
      </c>
      <c r="R2" s="17">
        <f>K2/O2</f>
        <v>8236.3425157650181</v>
      </c>
      <c r="S2" s="46">
        <f>K2/O2/43560</f>
        <v>0.18908040669800316</v>
      </c>
      <c r="T2" s="41">
        <v>0</v>
      </c>
      <c r="U2" s="6" t="s">
        <v>48</v>
      </c>
      <c r="V2" t="s">
        <v>64</v>
      </c>
      <c r="X2" t="s">
        <v>50</v>
      </c>
      <c r="Y2">
        <v>0</v>
      </c>
      <c r="Z2">
        <v>0</v>
      </c>
      <c r="AA2" s="7">
        <v>40177</v>
      </c>
      <c r="AC2" s="8" t="s">
        <v>56</v>
      </c>
    </row>
    <row r="3" spans="1:64" x14ac:dyDescent="0.25">
      <c r="A3" t="s">
        <v>65</v>
      </c>
      <c r="B3" t="s">
        <v>66</v>
      </c>
      <c r="C3" s="27">
        <v>44620</v>
      </c>
      <c r="D3" s="17">
        <v>720000</v>
      </c>
      <c r="E3" t="s">
        <v>46</v>
      </c>
      <c r="F3" t="s">
        <v>47</v>
      </c>
      <c r="G3" s="17">
        <v>720000</v>
      </c>
      <c r="H3" s="17">
        <v>325000</v>
      </c>
      <c r="I3" s="22">
        <f>H3/G3*100</f>
        <v>45.138888888888893</v>
      </c>
      <c r="J3" s="17">
        <v>690510</v>
      </c>
      <c r="K3" s="17">
        <f>G3-128910</f>
        <v>591090</v>
      </c>
      <c r="L3" s="17">
        <v>561600</v>
      </c>
      <c r="M3" s="32">
        <v>0</v>
      </c>
      <c r="N3" s="36">
        <v>0</v>
      </c>
      <c r="O3" s="41">
        <v>80</v>
      </c>
      <c r="P3" s="41">
        <v>80</v>
      </c>
      <c r="Q3" s="17" t="e">
        <f>K3/M3</f>
        <v>#DIV/0!</v>
      </c>
      <c r="R3" s="17">
        <f>K3/O3</f>
        <v>7388.625</v>
      </c>
      <c r="S3" s="46">
        <f>K3/O3/43560</f>
        <v>0.16961949035812673</v>
      </c>
      <c r="T3" s="41">
        <v>0</v>
      </c>
      <c r="U3" s="6" t="s">
        <v>48</v>
      </c>
      <c r="V3" t="s">
        <v>67</v>
      </c>
      <c r="X3" t="s">
        <v>50</v>
      </c>
      <c r="Y3">
        <v>0</v>
      </c>
      <c r="Z3">
        <v>0</v>
      </c>
      <c r="AA3" t="s">
        <v>61</v>
      </c>
      <c r="AC3" s="8" t="s">
        <v>56</v>
      </c>
    </row>
    <row r="4" spans="1:64" x14ac:dyDescent="0.25">
      <c r="A4" t="s">
        <v>68</v>
      </c>
      <c r="B4" t="s">
        <v>69</v>
      </c>
      <c r="C4" s="27">
        <v>44693</v>
      </c>
      <c r="D4" s="17">
        <v>280000</v>
      </c>
      <c r="E4" t="s">
        <v>46</v>
      </c>
      <c r="F4" t="s">
        <v>47</v>
      </c>
      <c r="G4" s="17">
        <v>280000</v>
      </c>
      <c r="H4" s="17">
        <v>140400</v>
      </c>
      <c r="I4" s="22">
        <f>H4/G4*100</f>
        <v>50.142857142857146</v>
      </c>
      <c r="J4" s="17">
        <v>280800</v>
      </c>
      <c r="K4" s="17">
        <f>G4-0</f>
        <v>280000</v>
      </c>
      <c r="L4" s="17">
        <v>280800</v>
      </c>
      <c r="M4" s="32">
        <v>0</v>
      </c>
      <c r="N4" s="36">
        <v>0</v>
      </c>
      <c r="O4" s="41">
        <v>40</v>
      </c>
      <c r="P4" s="41">
        <v>40</v>
      </c>
      <c r="Q4" s="17" t="e">
        <f>K4/M4</f>
        <v>#DIV/0!</v>
      </c>
      <c r="R4" s="17">
        <f>K4/O4</f>
        <v>7000</v>
      </c>
      <c r="S4" s="46">
        <f>K4/O4/43560</f>
        <v>0.16069788797061524</v>
      </c>
      <c r="T4" s="41">
        <v>0</v>
      </c>
      <c r="U4" s="6" t="s">
        <v>48</v>
      </c>
      <c r="V4" t="s">
        <v>70</v>
      </c>
      <c r="X4" t="s">
        <v>50</v>
      </c>
      <c r="Y4">
        <v>1</v>
      </c>
      <c r="Z4">
        <v>0</v>
      </c>
      <c r="AA4" s="7">
        <v>40105</v>
      </c>
      <c r="AC4" s="8" t="s">
        <v>55</v>
      </c>
    </row>
    <row r="5" spans="1:64" ht="15.75" thickBot="1" x14ac:dyDescent="0.3">
      <c r="A5" t="s">
        <v>71</v>
      </c>
      <c r="B5" t="s">
        <v>72</v>
      </c>
      <c r="C5" s="27">
        <v>44620</v>
      </c>
      <c r="D5" s="17">
        <v>370000</v>
      </c>
      <c r="E5" t="s">
        <v>46</v>
      </c>
      <c r="F5" t="s">
        <v>47</v>
      </c>
      <c r="G5" s="17">
        <v>370000</v>
      </c>
      <c r="H5" s="17">
        <v>166400</v>
      </c>
      <c r="I5" s="22">
        <f>H5/G5*100</f>
        <v>44.972972972972975</v>
      </c>
      <c r="J5" s="17">
        <v>349243</v>
      </c>
      <c r="K5" s="17">
        <f>G5-75643</f>
        <v>294357</v>
      </c>
      <c r="L5" s="17">
        <v>273600</v>
      </c>
      <c r="M5" s="32">
        <v>0</v>
      </c>
      <c r="N5" s="36">
        <v>0</v>
      </c>
      <c r="O5" s="41">
        <v>40.5</v>
      </c>
      <c r="P5" s="41">
        <v>40</v>
      </c>
      <c r="Q5" s="17" t="e">
        <f>K5/M5</f>
        <v>#DIV/0!</v>
      </c>
      <c r="R5" s="17">
        <f>K5/O5</f>
        <v>7268.0740740740739</v>
      </c>
      <c r="S5" s="46">
        <f>K5/O5/43560</f>
        <v>0.16685202190252696</v>
      </c>
      <c r="T5" s="41">
        <v>0</v>
      </c>
      <c r="U5" s="6" t="s">
        <v>48</v>
      </c>
      <c r="V5" t="s">
        <v>73</v>
      </c>
      <c r="X5" t="s">
        <v>50</v>
      </c>
      <c r="Y5">
        <v>1</v>
      </c>
      <c r="Z5">
        <v>0</v>
      </c>
      <c r="AA5" s="7">
        <v>40100</v>
      </c>
      <c r="AC5" s="8" t="s">
        <v>56</v>
      </c>
    </row>
    <row r="6" spans="1:64" ht="15.75" thickTop="1" x14ac:dyDescent="0.25">
      <c r="A6" s="10"/>
      <c r="B6" s="10"/>
      <c r="C6" s="28" t="s">
        <v>77</v>
      </c>
      <c r="D6" s="18">
        <f>+SUM(D2:D5)</f>
        <v>1785000</v>
      </c>
      <c r="E6" s="10"/>
      <c r="F6" s="10"/>
      <c r="G6" s="18">
        <f>+SUM(G2:G5)</f>
        <v>1785000</v>
      </c>
      <c r="H6" s="18">
        <f>+SUM(H2:H5)</f>
        <v>751500</v>
      </c>
      <c r="I6" s="23"/>
      <c r="J6" s="18">
        <f>+SUM(J2:J5)</f>
        <v>1574769</v>
      </c>
      <c r="K6" s="18">
        <f>+SUM(K2:K5)</f>
        <v>1413608</v>
      </c>
      <c r="L6" s="18">
        <f>+SUM(L2:L5)</f>
        <v>1203377</v>
      </c>
      <c r="M6" s="33">
        <f>+SUM(M2:M5)</f>
        <v>0</v>
      </c>
      <c r="N6" s="37"/>
      <c r="O6" s="42">
        <f>+SUM(O2:O5)</f>
        <v>190.63</v>
      </c>
      <c r="P6" s="42">
        <f>+SUM(P2:P5)</f>
        <v>190.13</v>
      </c>
      <c r="Q6" s="18"/>
      <c r="R6" s="18"/>
      <c r="S6" s="47"/>
      <c r="T6" s="42"/>
      <c r="U6" s="11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64" x14ac:dyDescent="0.25">
      <c r="A7" s="12"/>
      <c r="B7" s="12"/>
      <c r="C7" s="29"/>
      <c r="D7" s="19"/>
      <c r="E7" s="12"/>
      <c r="F7" s="12"/>
      <c r="G7" s="19"/>
      <c r="H7" s="19" t="s">
        <v>78</v>
      </c>
      <c r="I7" s="24">
        <f>H6/G6*100</f>
        <v>42.100840336134453</v>
      </c>
      <c r="J7" s="19"/>
      <c r="K7" s="19"/>
      <c r="L7" s="19" t="s">
        <v>79</v>
      </c>
      <c r="M7" s="34"/>
      <c r="N7" s="38"/>
      <c r="O7" s="43" t="s">
        <v>79</v>
      </c>
      <c r="P7" s="43"/>
      <c r="Q7" s="19"/>
      <c r="R7" s="19" t="s">
        <v>79</v>
      </c>
      <c r="S7" s="48"/>
      <c r="T7" s="43"/>
      <c r="U7" s="13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64" x14ac:dyDescent="0.25">
      <c r="A8" s="14"/>
      <c r="B8" s="14"/>
      <c r="C8" s="30"/>
      <c r="D8" s="20"/>
      <c r="E8" s="14"/>
      <c r="F8" s="14"/>
      <c r="G8" s="20"/>
      <c r="H8" s="20" t="s">
        <v>80</v>
      </c>
      <c r="I8" s="25">
        <f>STDEV(I2:I5)</f>
        <v>9.269891826749129</v>
      </c>
      <c r="J8" s="20"/>
      <c r="K8" s="20"/>
      <c r="L8" s="20" t="s">
        <v>81</v>
      </c>
      <c r="M8" s="50" t="e">
        <f>K6/M6</f>
        <v>#DIV/0!</v>
      </c>
      <c r="N8" s="39"/>
      <c r="O8" s="44" t="s">
        <v>82</v>
      </c>
      <c r="P8" s="44">
        <f>K6/O6</f>
        <v>7415.4540208781409</v>
      </c>
      <c r="Q8" s="20"/>
      <c r="R8" s="20" t="s">
        <v>83</v>
      </c>
      <c r="S8" s="49">
        <f>K6/O6/43560</f>
        <v>0.17023539992833198</v>
      </c>
      <c r="T8" s="44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</row>
    <row r="10" spans="1:64" s="1" customFormat="1" x14ac:dyDescent="0.25">
      <c r="A10" s="1" t="s">
        <v>96</v>
      </c>
      <c r="C10" s="51"/>
      <c r="D10" s="52"/>
      <c r="G10" s="52"/>
      <c r="H10" s="52"/>
      <c r="I10" s="53"/>
      <c r="J10" s="52"/>
      <c r="K10" s="52"/>
      <c r="L10" s="52"/>
      <c r="M10" s="54"/>
      <c r="N10" s="55"/>
      <c r="O10" s="56"/>
      <c r="P10" s="56"/>
      <c r="Q10" s="52"/>
      <c r="R10" s="52"/>
      <c r="S10" s="57"/>
      <c r="T10" s="56"/>
      <c r="U10" s="9"/>
    </row>
    <row r="12" spans="1:64" x14ac:dyDescent="0.25">
      <c r="A12" t="s">
        <v>44</v>
      </c>
      <c r="B12" t="s">
        <v>45</v>
      </c>
      <c r="C12" s="27">
        <v>44792</v>
      </c>
      <c r="D12" s="17">
        <v>700000</v>
      </c>
      <c r="E12" t="s">
        <v>46</v>
      </c>
      <c r="F12" t="s">
        <v>47</v>
      </c>
      <c r="G12" s="17">
        <v>700000</v>
      </c>
      <c r="H12" s="17">
        <v>278500</v>
      </c>
      <c r="I12" s="22">
        <f>H12/G12*100</f>
        <v>39.785714285714285</v>
      </c>
      <c r="J12" s="17">
        <v>604756</v>
      </c>
      <c r="K12" s="17">
        <f>G12-491656</f>
        <v>208344</v>
      </c>
      <c r="L12" s="17">
        <v>113100</v>
      </c>
      <c r="M12" s="32">
        <v>0</v>
      </c>
      <c r="N12" s="36">
        <v>0</v>
      </c>
      <c r="O12" s="41">
        <v>40</v>
      </c>
      <c r="P12" s="41">
        <v>40</v>
      </c>
      <c r="Q12" s="17" t="e">
        <f>K12/M12</f>
        <v>#DIV/0!</v>
      </c>
      <c r="R12" s="17">
        <f>K12/O12</f>
        <v>5208.6000000000004</v>
      </c>
      <c r="S12" s="46">
        <f>K12/O12/43560</f>
        <v>0.11957300275482094</v>
      </c>
      <c r="T12" s="41">
        <v>0</v>
      </c>
      <c r="U12" s="6" t="s">
        <v>48</v>
      </c>
      <c r="V12" t="s">
        <v>49</v>
      </c>
      <c r="X12" t="s">
        <v>50</v>
      </c>
      <c r="Y12">
        <v>1</v>
      </c>
      <c r="Z12">
        <v>0</v>
      </c>
      <c r="AA12" s="7">
        <v>40072</v>
      </c>
      <c r="AC12" s="8" t="s">
        <v>51</v>
      </c>
      <c r="AL12" s="3"/>
      <c r="BC12" s="3"/>
      <c r="BE12" s="3"/>
    </row>
    <row r="13" spans="1:64" x14ac:dyDescent="0.25">
      <c r="A13" t="s">
        <v>52</v>
      </c>
      <c r="B13" t="s">
        <v>53</v>
      </c>
      <c r="C13" s="27">
        <v>44482</v>
      </c>
      <c r="D13" s="17">
        <v>200000</v>
      </c>
      <c r="E13" t="s">
        <v>46</v>
      </c>
      <c r="F13" t="s">
        <v>47</v>
      </c>
      <c r="G13" s="17">
        <v>200000</v>
      </c>
      <c r="H13" s="17">
        <v>93800</v>
      </c>
      <c r="I13" s="22">
        <f>H13/G13*100</f>
        <v>46.9</v>
      </c>
      <c r="J13" s="17">
        <v>192473</v>
      </c>
      <c r="K13" s="17">
        <f>G13-0</f>
        <v>200000</v>
      </c>
      <c r="L13" s="17">
        <v>192473</v>
      </c>
      <c r="M13" s="32">
        <v>0</v>
      </c>
      <c r="N13" s="36">
        <v>0</v>
      </c>
      <c r="O13" s="41">
        <v>65.69</v>
      </c>
      <c r="P13" s="41">
        <v>67.39</v>
      </c>
      <c r="Q13" s="17" t="e">
        <f>K13/M13</f>
        <v>#DIV/0!</v>
      </c>
      <c r="R13" s="17">
        <f>K13/O13</f>
        <v>3044.6034404018878</v>
      </c>
      <c r="S13" s="46">
        <f>K13/O13/43560</f>
        <v>6.9894477511521766E-2</v>
      </c>
      <c r="T13" s="41">
        <v>0</v>
      </c>
      <c r="U13" s="6" t="s">
        <v>48</v>
      </c>
      <c r="V13" t="s">
        <v>54</v>
      </c>
      <c r="X13" t="s">
        <v>50</v>
      </c>
      <c r="Y13">
        <v>0</v>
      </c>
      <c r="Z13">
        <v>0</v>
      </c>
      <c r="AA13" s="7">
        <v>40130</v>
      </c>
      <c r="AC13" s="8" t="s">
        <v>55</v>
      </c>
    </row>
    <row r="14" spans="1:64" x14ac:dyDescent="0.25">
      <c r="A14" t="s">
        <v>57</v>
      </c>
      <c r="B14" t="s">
        <v>58</v>
      </c>
      <c r="C14" s="27">
        <v>44617</v>
      </c>
      <c r="D14" s="17">
        <v>148000</v>
      </c>
      <c r="E14" t="s">
        <v>59</v>
      </c>
      <c r="F14" t="s">
        <v>47</v>
      </c>
      <c r="G14" s="17">
        <v>148000</v>
      </c>
      <c r="H14" s="17">
        <v>0</v>
      </c>
      <c r="I14" s="22">
        <f>H14/G14*100</f>
        <v>0</v>
      </c>
      <c r="J14" s="17">
        <v>121600</v>
      </c>
      <c r="K14" s="17">
        <f>G14-0</f>
        <v>148000</v>
      </c>
      <c r="L14" s="17">
        <v>121600</v>
      </c>
      <c r="M14" s="32">
        <v>0</v>
      </c>
      <c r="N14" s="36">
        <v>0</v>
      </c>
      <c r="O14" s="41">
        <v>35</v>
      </c>
      <c r="P14" s="41">
        <v>35</v>
      </c>
      <c r="Q14" s="17" t="e">
        <f>K14/M14</f>
        <v>#DIV/0!</v>
      </c>
      <c r="R14" s="17">
        <f>K14/O14</f>
        <v>4228.5714285714284</v>
      </c>
      <c r="S14" s="46">
        <f>K14/O14/43560</f>
        <v>9.7074642529187974E-2</v>
      </c>
      <c r="T14" s="41">
        <v>0</v>
      </c>
      <c r="U14" s="6" t="s">
        <v>48</v>
      </c>
      <c r="V14" t="s">
        <v>60</v>
      </c>
      <c r="X14" t="s">
        <v>50</v>
      </c>
      <c r="Y14">
        <v>0</v>
      </c>
      <c r="Z14">
        <v>0</v>
      </c>
      <c r="AA14" t="s">
        <v>61</v>
      </c>
      <c r="AC14" s="8" t="s">
        <v>55</v>
      </c>
    </row>
    <row r="15" spans="1:64" x14ac:dyDescent="0.25">
      <c r="A15" t="s">
        <v>74</v>
      </c>
      <c r="B15" t="s">
        <v>75</v>
      </c>
      <c r="C15" s="27">
        <v>44925</v>
      </c>
      <c r="D15" s="17">
        <v>375000</v>
      </c>
      <c r="E15" t="s">
        <v>46</v>
      </c>
      <c r="F15" t="s">
        <v>47</v>
      </c>
      <c r="G15" s="17">
        <v>375000</v>
      </c>
      <c r="H15" s="17">
        <v>198300</v>
      </c>
      <c r="I15" s="22">
        <f>H15/G15*100</f>
        <v>52.88</v>
      </c>
      <c r="J15" s="17">
        <v>430230</v>
      </c>
      <c r="K15" s="17">
        <f>G15-105430</f>
        <v>269570</v>
      </c>
      <c r="L15" s="17">
        <v>324800</v>
      </c>
      <c r="M15" s="32">
        <v>0</v>
      </c>
      <c r="N15" s="36">
        <v>0</v>
      </c>
      <c r="O15" s="41">
        <v>58</v>
      </c>
      <c r="P15" s="41">
        <v>58</v>
      </c>
      <c r="Q15" s="17" t="e">
        <f>K15/M15</f>
        <v>#DIV/0!</v>
      </c>
      <c r="R15" s="17">
        <f>K15/O15</f>
        <v>4647.7586206896549</v>
      </c>
      <c r="S15" s="46">
        <f>K15/O15/43560</f>
        <v>0.10669785630600677</v>
      </c>
      <c r="T15" s="41">
        <v>0</v>
      </c>
      <c r="U15" s="6" t="s">
        <v>48</v>
      </c>
      <c r="V15" t="s">
        <v>76</v>
      </c>
      <c r="X15" t="s">
        <v>50</v>
      </c>
      <c r="Y15">
        <v>1</v>
      </c>
      <c r="Z15">
        <v>0</v>
      </c>
      <c r="AA15" s="7">
        <v>40065</v>
      </c>
      <c r="AC15" s="8" t="s">
        <v>56</v>
      </c>
    </row>
    <row r="18" spans="1:64" s="1" customFormat="1" x14ac:dyDescent="0.25">
      <c r="A18" s="1" t="s">
        <v>84</v>
      </c>
      <c r="C18" s="51"/>
      <c r="D18" s="52"/>
      <c r="G18" s="52"/>
      <c r="H18" s="52"/>
      <c r="I18" s="53"/>
      <c r="J18" s="52"/>
      <c r="K18" s="52"/>
      <c r="L18" s="52"/>
      <c r="M18" s="54"/>
      <c r="N18" s="55"/>
      <c r="O18" s="56"/>
      <c r="P18" s="56"/>
      <c r="Q18" s="52"/>
      <c r="R18" s="52"/>
      <c r="S18" s="57"/>
      <c r="T18" s="56"/>
      <c r="U18" s="9"/>
    </row>
    <row r="20" spans="1:64" x14ac:dyDescent="0.25">
      <c r="A20" s="59" t="s">
        <v>85</v>
      </c>
      <c r="B20" s="59" t="s">
        <v>86</v>
      </c>
      <c r="C20" s="64">
        <v>44438</v>
      </c>
      <c r="D20" s="62">
        <v>140000</v>
      </c>
      <c r="E20" s="59" t="s">
        <v>46</v>
      </c>
      <c r="F20" s="59" t="s">
        <v>47</v>
      </c>
      <c r="G20" s="62">
        <v>140000</v>
      </c>
      <c r="H20" s="62">
        <v>75800</v>
      </c>
      <c r="I20" s="63">
        <v>54.142857142857146</v>
      </c>
      <c r="J20" s="62">
        <v>119000</v>
      </c>
      <c r="K20" s="62">
        <v>140000</v>
      </c>
      <c r="L20" s="62">
        <v>119000</v>
      </c>
      <c r="M20" s="65">
        <v>0</v>
      </c>
      <c r="N20" s="66">
        <v>0</v>
      </c>
      <c r="O20" s="67">
        <v>40</v>
      </c>
      <c r="P20" s="67">
        <v>40</v>
      </c>
      <c r="Q20" s="62" t="e">
        <v>#DIV/0!</v>
      </c>
      <c r="R20" s="62">
        <v>3500</v>
      </c>
      <c r="S20" s="68">
        <v>8.0348943985307619E-2</v>
      </c>
      <c r="T20" s="67">
        <v>0</v>
      </c>
      <c r="U20" s="60" t="s">
        <v>87</v>
      </c>
      <c r="V20" s="59" t="s">
        <v>88</v>
      </c>
      <c r="W20" s="59"/>
      <c r="X20" s="59" t="s">
        <v>89</v>
      </c>
      <c r="Y20" s="59">
        <v>1</v>
      </c>
      <c r="Z20" s="59">
        <v>0</v>
      </c>
      <c r="AA20" s="59" t="s">
        <v>61</v>
      </c>
      <c r="AB20" s="59"/>
      <c r="AC20" s="61" t="s">
        <v>55</v>
      </c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</row>
    <row r="21" spans="1:64" x14ac:dyDescent="0.25">
      <c r="A21" s="59" t="s">
        <v>90</v>
      </c>
      <c r="B21" s="58" t="s">
        <v>95</v>
      </c>
      <c r="C21" s="64">
        <v>44832</v>
      </c>
      <c r="D21" s="62">
        <v>64988</v>
      </c>
      <c r="E21" s="59" t="s">
        <v>91</v>
      </c>
      <c r="F21" s="59" t="s">
        <v>47</v>
      </c>
      <c r="G21" s="62">
        <v>64988</v>
      </c>
      <c r="H21" s="62">
        <v>171900</v>
      </c>
      <c r="I21" s="63">
        <v>264.51037114544221</v>
      </c>
      <c r="J21" s="62">
        <v>352640</v>
      </c>
      <c r="K21" s="62">
        <v>64988</v>
      </c>
      <c r="L21" s="62">
        <v>352640</v>
      </c>
      <c r="M21" s="65">
        <v>0</v>
      </c>
      <c r="N21" s="66">
        <v>0</v>
      </c>
      <c r="O21" s="67">
        <v>44.08</v>
      </c>
      <c r="P21" s="67">
        <v>44.08</v>
      </c>
      <c r="Q21" s="62" t="e">
        <v>#DIV/0!</v>
      </c>
      <c r="R21" s="62">
        <v>1474.3194192377496</v>
      </c>
      <c r="S21" s="68">
        <v>3.384571669508149E-2</v>
      </c>
      <c r="T21" s="67">
        <v>0</v>
      </c>
      <c r="U21" s="60" t="s">
        <v>92</v>
      </c>
      <c r="V21" s="59"/>
      <c r="W21" s="59"/>
      <c r="X21" s="59" t="s">
        <v>93</v>
      </c>
      <c r="Y21" s="59">
        <v>0</v>
      </c>
      <c r="Z21" s="59">
        <v>1</v>
      </c>
      <c r="AA21" s="59" t="s">
        <v>61</v>
      </c>
      <c r="AB21" s="59"/>
      <c r="AC21" s="61" t="s">
        <v>94</v>
      </c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</row>
    <row r="22" spans="1:64" x14ac:dyDescent="0.25">
      <c r="A22" s="69" t="s">
        <v>98</v>
      </c>
      <c r="B22" s="69" t="s">
        <v>99</v>
      </c>
      <c r="C22" s="77">
        <v>45120</v>
      </c>
      <c r="D22" s="75">
        <v>120000</v>
      </c>
      <c r="E22" s="69" t="s">
        <v>100</v>
      </c>
      <c r="F22" s="69" t="s">
        <v>47</v>
      </c>
      <c r="G22" s="75">
        <v>120000</v>
      </c>
      <c r="H22" s="75">
        <v>49200</v>
      </c>
      <c r="I22" s="76">
        <v>41</v>
      </c>
      <c r="J22" s="75">
        <v>98376</v>
      </c>
      <c r="K22" s="75">
        <v>120000</v>
      </c>
      <c r="L22" s="75">
        <v>98376</v>
      </c>
      <c r="M22" s="78">
        <v>0</v>
      </c>
      <c r="N22" s="79">
        <v>0</v>
      </c>
      <c r="O22" s="80">
        <v>38</v>
      </c>
      <c r="P22" s="80">
        <v>41</v>
      </c>
      <c r="Q22" s="75" t="e">
        <v>#DIV/0!</v>
      </c>
      <c r="R22" s="75">
        <v>3157.8947368421054</v>
      </c>
      <c r="S22" s="81">
        <v>7.2495287806292594E-2</v>
      </c>
      <c r="T22" s="80">
        <v>0</v>
      </c>
      <c r="U22" s="71" t="s">
        <v>101</v>
      </c>
      <c r="V22" s="69" t="s">
        <v>102</v>
      </c>
      <c r="W22" s="69"/>
      <c r="X22" s="69" t="s">
        <v>103</v>
      </c>
      <c r="Y22" s="69">
        <v>0</v>
      </c>
      <c r="Z22" s="69">
        <v>0</v>
      </c>
      <c r="AA22" s="72">
        <v>43767</v>
      </c>
      <c r="AB22" s="69"/>
      <c r="AC22" s="73" t="s">
        <v>104</v>
      </c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</row>
    <row r="23" spans="1:64" x14ac:dyDescent="0.25">
      <c r="A23" s="69" t="s">
        <v>105</v>
      </c>
      <c r="B23" s="69"/>
      <c r="C23" s="77">
        <v>44588</v>
      </c>
      <c r="D23" s="75">
        <v>140000</v>
      </c>
      <c r="E23" s="69" t="s">
        <v>46</v>
      </c>
      <c r="F23" s="69" t="s">
        <v>47</v>
      </c>
      <c r="G23" s="75">
        <v>140000</v>
      </c>
      <c r="H23" s="75">
        <v>67100</v>
      </c>
      <c r="I23" s="76">
        <v>47.928571428571423</v>
      </c>
      <c r="J23" s="75">
        <v>145428</v>
      </c>
      <c r="K23" s="75">
        <v>87761</v>
      </c>
      <c r="L23" s="75">
        <v>93189</v>
      </c>
      <c r="M23" s="78">
        <v>0</v>
      </c>
      <c r="N23" s="79">
        <v>0</v>
      </c>
      <c r="O23" s="80">
        <v>33.619999999999997</v>
      </c>
      <c r="P23" s="80">
        <v>33.619999999999997</v>
      </c>
      <c r="Q23" s="75" t="e">
        <v>#DIV/0!</v>
      </c>
      <c r="R23" s="75">
        <v>2610.3807257584772</v>
      </c>
      <c r="S23" s="81">
        <v>5.9926095632655579E-2</v>
      </c>
      <c r="T23" s="80">
        <v>0</v>
      </c>
      <c r="U23" s="71" t="s">
        <v>48</v>
      </c>
      <c r="V23" s="69" t="s">
        <v>106</v>
      </c>
      <c r="W23" s="69" t="s">
        <v>107</v>
      </c>
      <c r="X23" s="69" t="s">
        <v>97</v>
      </c>
      <c r="Y23" s="69">
        <v>0</v>
      </c>
      <c r="Z23" s="69">
        <v>1</v>
      </c>
      <c r="AA23" s="72">
        <v>44056</v>
      </c>
      <c r="AB23" s="69"/>
      <c r="AC23" s="73" t="s">
        <v>94</v>
      </c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</row>
    <row r="24" spans="1:64" x14ac:dyDescent="0.25">
      <c r="A24" s="69" t="s">
        <v>108</v>
      </c>
      <c r="B24" s="69" t="s">
        <v>109</v>
      </c>
      <c r="C24" s="77">
        <v>44322</v>
      </c>
      <c r="D24" s="75">
        <v>72500</v>
      </c>
      <c r="E24" s="69" t="s">
        <v>46</v>
      </c>
      <c r="F24" s="69" t="s">
        <v>47</v>
      </c>
      <c r="G24" s="75">
        <v>72500</v>
      </c>
      <c r="H24" s="75">
        <v>0</v>
      </c>
      <c r="I24" s="76">
        <v>0</v>
      </c>
      <c r="J24" s="75">
        <v>68520</v>
      </c>
      <c r="K24" s="75">
        <v>72500</v>
      </c>
      <c r="L24" s="75">
        <v>68520</v>
      </c>
      <c r="M24" s="78">
        <v>0</v>
      </c>
      <c r="N24" s="79">
        <v>0</v>
      </c>
      <c r="O24" s="80">
        <v>25.5</v>
      </c>
      <c r="P24" s="80">
        <v>28.55</v>
      </c>
      <c r="Q24" s="75" t="e">
        <v>#DIV/0!</v>
      </c>
      <c r="R24" s="75">
        <v>2843.1372549019607</v>
      </c>
      <c r="S24" s="81">
        <v>6.5269450296188261E-2</v>
      </c>
      <c r="T24" s="80">
        <v>0</v>
      </c>
      <c r="U24" s="71" t="s">
        <v>101</v>
      </c>
      <c r="V24" s="69" t="s">
        <v>110</v>
      </c>
      <c r="W24" s="69"/>
      <c r="X24" s="69" t="s">
        <v>103</v>
      </c>
      <c r="Y24" s="69">
        <v>0</v>
      </c>
      <c r="Z24" s="69">
        <v>0</v>
      </c>
      <c r="AA24" s="72">
        <v>43777</v>
      </c>
      <c r="AB24" s="69"/>
      <c r="AC24" s="73" t="s">
        <v>104</v>
      </c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</row>
    <row r="25" spans="1:64" x14ac:dyDescent="0.25">
      <c r="A25" t="s">
        <v>111</v>
      </c>
      <c r="B25" s="72" t="s">
        <v>112</v>
      </c>
      <c r="C25" s="27">
        <v>44292</v>
      </c>
      <c r="D25" s="17">
        <v>100000</v>
      </c>
      <c r="E25" t="s">
        <v>46</v>
      </c>
      <c r="F25" t="s">
        <v>47</v>
      </c>
      <c r="G25" s="17">
        <v>100000</v>
      </c>
      <c r="K25" s="17">
        <v>100000</v>
      </c>
      <c r="O25" s="41">
        <v>30.25</v>
      </c>
      <c r="P25" s="41">
        <v>30.5</v>
      </c>
      <c r="R25" s="17">
        <v>3306</v>
      </c>
      <c r="S25" s="46">
        <v>0.08</v>
      </c>
    </row>
    <row r="27" spans="1:64" s="70" customFormat="1" x14ac:dyDescent="0.25">
      <c r="A27" s="70" t="s">
        <v>113</v>
      </c>
      <c r="C27" s="82"/>
      <c r="D27" s="83"/>
      <c r="G27" s="83"/>
      <c r="H27" s="83"/>
      <c r="I27" s="84"/>
      <c r="J27" s="83"/>
      <c r="K27" s="83">
        <v>595249</v>
      </c>
      <c r="L27" s="83"/>
      <c r="M27" s="85"/>
      <c r="N27" s="86"/>
      <c r="O27" s="87">
        <v>211.45</v>
      </c>
      <c r="P27" s="87"/>
      <c r="Q27" s="83"/>
      <c r="R27" s="83">
        <v>2815</v>
      </c>
      <c r="S27" s="88"/>
      <c r="T27" s="87"/>
      <c r="U27" s="74"/>
    </row>
  </sheetData>
  <conditionalFormatting sqref="A2:AR5">
    <cfRule type="expression" dxfId="7" priority="5" stopIfTrue="1">
      <formula>MOD(ROW(),4)&gt;1</formula>
    </cfRule>
    <cfRule type="expression" dxfId="6" priority="6" stopIfTrue="1">
      <formula>MOD(ROW(),4)&lt;2</formula>
    </cfRule>
  </conditionalFormatting>
  <conditionalFormatting sqref="A12:AR14">
    <cfRule type="expression" dxfId="5" priority="3" stopIfTrue="1">
      <formula>MOD(ROW(),4)&gt;1</formula>
    </cfRule>
    <cfRule type="expression" dxfId="4" priority="4" stopIfTrue="1">
      <formula>MOD(ROW(),4)&lt;2</formula>
    </cfRule>
  </conditionalFormatting>
  <conditionalFormatting sqref="A15:AR1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32810-1DC7-47F8-A31B-529E74C441B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2024-01-03T19:09:07Z</dcterms:created>
  <dcterms:modified xsi:type="dcterms:W3CDTF">2024-01-04T15:44:42Z</dcterms:modified>
</cp:coreProperties>
</file>