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SEVILLE 2024\"/>
    </mc:Choice>
  </mc:AlternateContent>
  <xr:revisionPtr revIDLastSave="0" documentId="13_ncr:1_{B4CF6A83-DAA6-4BE4-B4E7-78B72AA76930}" xr6:coauthVersionLast="47" xr6:coauthVersionMax="47" xr10:uidLastSave="{00000000-0000-0000-0000-000000000000}"/>
  <bookViews>
    <workbookView xWindow="-120" yWindow="-120" windowWidth="29040" windowHeight="15840" xr2:uid="{77F006BC-E364-4502-95C4-685931C5A947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K7" i="2"/>
  <c r="Q7" i="2"/>
  <c r="R7" i="2"/>
  <c r="S7" i="2"/>
  <c r="K15" i="2"/>
  <c r="I15" i="2"/>
  <c r="I2" i="2"/>
  <c r="K2" i="2"/>
  <c r="Q2" i="2"/>
  <c r="R2" i="2"/>
  <c r="S2" i="2"/>
  <c r="I3" i="2"/>
  <c r="K3" i="2"/>
  <c r="Q3" i="2"/>
  <c r="R3" i="2"/>
  <c r="S3" i="2"/>
  <c r="I4" i="2"/>
  <c r="K4" i="2"/>
  <c r="Q4" i="2"/>
  <c r="R4" i="2"/>
  <c r="S4" i="2"/>
  <c r="I5" i="2"/>
  <c r="K5" i="2"/>
  <c r="Q5" i="2"/>
  <c r="R5" i="2"/>
  <c r="S5" i="2"/>
  <c r="I6" i="2"/>
  <c r="K6" i="2"/>
  <c r="Q6" i="2"/>
  <c r="R6" i="2"/>
  <c r="S6" i="2"/>
  <c r="D8" i="2"/>
  <c r="G8" i="2"/>
  <c r="H8" i="2"/>
  <c r="J8" i="2"/>
  <c r="K8" i="2"/>
  <c r="L8" i="2"/>
  <c r="M8" i="2"/>
  <c r="O8" i="2"/>
  <c r="P8" i="2"/>
  <c r="I9" i="2"/>
  <c r="I10" i="2"/>
  <c r="M10" i="2"/>
  <c r="P10" i="2"/>
  <c r="S10" i="2"/>
  <c r="S15" i="2" l="1"/>
  <c r="R15" i="2"/>
  <c r="Q15" i="2"/>
</calcChain>
</file>

<file path=xl/sharedStrings.xml><?xml version="1.0" encoding="utf-8"?>
<sst xmlns="http://schemas.openxmlformats.org/spreadsheetml/2006/main" count="150" uniqueCount="97">
  <si>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</si>
  <si>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</si>
  <si>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</si>
  <si>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</si>
  <si>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</si>
  <si>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</si>
  <si>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</si>
  <si>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</si>
  <si>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</si>
  <si>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</si>
  <si>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</si>
  <si>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</si>
  <si>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</si>
  <si>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</si>
  <si>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</si>
  <si>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</si>
  <si>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</si>
  <si>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</si>
  <si>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</si>
  <si>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</si>
  <si>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</si>
  <si>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</si>
  <si>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</si>
  <si>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</si>
  <si>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</si>
  <si>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</si>
  <si>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</si>
  <si>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</si>
  <si>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</si>
  <si>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</si>
  <si>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</si>
  <si>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</si>
  <si>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</si>
  <si>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</si>
  <si>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</si>
  <si>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</si>
  <si>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</si>
  <si>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</si>
  <si>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</si>
  <si>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</si>
  <si>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</si>
  <si>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</si>
  <si>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</si>
  <si>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</si>
  <si>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13-004-002-00</t>
  </si>
  <si>
    <t>11531 N WARNER RD</t>
  </si>
  <si>
    <t>PTA</t>
  </si>
  <si>
    <t>03-ARM'S LENGTH</t>
  </si>
  <si>
    <t>1001</t>
  </si>
  <si>
    <t>1078-0606</t>
  </si>
  <si>
    <t>1001 AGRICULTURAL LAND</t>
  </si>
  <si>
    <t>101</t>
  </si>
  <si>
    <t>13-004-014-10</t>
  </si>
  <si>
    <t>W ADAMS/N DUFFIELD RD</t>
  </si>
  <si>
    <t>WD</t>
  </si>
  <si>
    <t>2023R-01327</t>
  </si>
  <si>
    <t>102</t>
  </si>
  <si>
    <t>13-011-010-00</t>
  </si>
  <si>
    <t>1097-0974</t>
  </si>
  <si>
    <t>13-011-010-10</t>
  </si>
  <si>
    <t>001</t>
  </si>
  <si>
    <t>13-014-010-00</t>
  </si>
  <si>
    <t>N PINGREE/N MADISON RD</t>
  </si>
  <si>
    <t>MLC</t>
  </si>
  <si>
    <t>1113-0466</t>
  </si>
  <si>
    <t>13-017-008-10</t>
  </si>
  <si>
    <t>FERRIS/MC GREGOR RD</t>
  </si>
  <si>
    <t>1092-1210</t>
  </si>
  <si>
    <t>13-021-010-00</t>
  </si>
  <si>
    <t>9920 W MONROE RD</t>
  </si>
  <si>
    <t>1111-0364</t>
  </si>
  <si>
    <t>13-031-005-00</t>
  </si>
  <si>
    <t>11994 W LINCOLN RD</t>
  </si>
  <si>
    <t>13-033-011-02</t>
  </si>
  <si>
    <t>W LINCOLN RD</t>
  </si>
  <si>
    <t>1113-1480</t>
  </si>
  <si>
    <t>13-036-009-01</t>
  </si>
  <si>
    <t>1088-00566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</si>
  <si>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</si>
  <si>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</si>
  <si>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</si>
  <si>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</si>
  <si>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</si>
  <si>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</si>
  <si>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</si>
  <si>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13-010-007-00</t>
  </si>
  <si>
    <t>W ADAMS RD</t>
  </si>
  <si>
    <t>QC</t>
  </si>
  <si>
    <t>4001</t>
  </si>
  <si>
    <t>2023R-01326</t>
  </si>
  <si>
    <t>4001 RESIDENTIAL NEW</t>
  </si>
  <si>
    <t>402</t>
  </si>
  <si>
    <t>13-018-012-02</t>
  </si>
  <si>
    <t>N LUMBERJACK RD</t>
  </si>
  <si>
    <t>1080-0177</t>
  </si>
  <si>
    <t>UNTILLABLE LAND $2500 PER ACRE APPLIED</t>
  </si>
  <si>
    <t>TILLABLE LAND SEVILLE TOWNSHIP $4100 APPLIED (ONE SALE OVER WEIGHTS STUDY)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</si>
</sst>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</cellXfs>
  <cellStyles count="1">
    <cellStyle name="Normal" xfId="0" builtinId="0"/>
  </cellStyles>
  <dxfs count="4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C4815-EF0F-4065-BBDF-054DC4154D26}">
  <dimension ref="A1:BL26"/>
  <sheetViews>
    <sheetView tabSelected="1" workbookViewId="0">
      <selection activeCell="B12" sqref="A12:XFD12"/>
    </sheetView>
  </sheetViews>
  <sheetFormatPr defaultRowHeight="15" x14ac:dyDescent="0.25"/>
  <cols>
    <col min="1" max="1" width="14.28515625" bestFit="1" customWidth="1"/>
    <col min="2" max="2" width="25.140625" bestFit="1" customWidth="1"/>
    <col min="3" max="3" width="9.28515625" style="27" bestFit="1" customWidth="1"/>
    <col min="4" max="4" width="10.85546875" style="17" bestFit="1" customWidth="1"/>
    <col min="5" max="5" width="5.5703125" bestFit="1" customWidth="1"/>
    <col min="6" max="6" width="16.7109375" bestFit="1" customWidth="1"/>
    <col min="7" max="7" width="10.85546875" style="17" bestFit="1" customWidth="1"/>
    <col min="8" max="8" width="14.7109375" style="17" bestFit="1" customWidth="1"/>
    <col min="9" max="9" width="12.85546875" style="22" bestFit="1" customWidth="1"/>
    <col min="10" max="10" width="13.42578125" style="17" bestFit="1" customWidth="1"/>
    <col min="11" max="11" width="13.28515625" style="17" bestFit="1" customWidth="1"/>
    <col min="12" max="12" width="14.42578125" style="17" bestFit="1" customWidth="1"/>
    <col min="13" max="13" width="11.140625" style="32" bestFit="1" customWidth="1"/>
    <col min="14" max="14" width="6.42578125" style="36" bestFit="1" customWidth="1"/>
    <col min="15" max="15" width="14.28515625" style="41" bestFit="1" customWidth="1"/>
    <col min="16" max="16" width="10.7109375" style="41" bestFit="1" customWidth="1"/>
    <col min="17" max="17" width="10" style="17" bestFit="1" customWidth="1"/>
    <col min="18" max="18" width="12" style="17" bestFit="1" customWidth="1"/>
    <col min="19" max="19" width="11.85546875" style="46" bestFit="1" customWidth="1"/>
    <col min="20" max="20" width="11.7109375" style="41" bestFit="1" customWidth="1"/>
    <col min="21" max="21" width="8.7109375" style="5" bestFit="1" customWidth="1"/>
    <col min="22" max="22" width="11.85546875" bestFit="1" customWidth="1"/>
    <col min="23" max="23" width="19.42578125" bestFit="1" customWidth="1"/>
    <col min="24" max="24" width="24.28515625" bestFit="1" customWidth="1"/>
    <col min="25" max="25" width="6.85546875" bestFit="1" customWidth="1"/>
    <col min="26" max="26" width="6.42578125" bestFit="1" customWidth="1"/>
    <col min="27" max="27" width="14.42578125" bestFit="1" customWidth="1"/>
    <col min="28" max="28" width="9.42578125" bestFit="1" customWidth="1"/>
    <col min="29" max="29" width="5.42578125" bestFit="1" customWidth="1"/>
    <col min="30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2" t="s">
        <v>0</v>
      </c>
      <c r="B1" s="2" t="s">
        <v>1</v>
      </c>
      <c r="C1" s="26" t="s">
        <v>2</v>
      </c>
      <c r="D1" s="16" t="s">
        <v>3</v>
      </c>
      <c r="E1" s="2" t="s">
        <v>4</v>
      </c>
      <c r="F1" s="2" t="s">
        <v>5</v>
      </c>
      <c r="G1" s="16" t="s">
        <v>6</v>
      </c>
      <c r="H1" s="16" t="s">
        <v>7</v>
      </c>
      <c r="I1" s="21" t="s">
        <v>8</v>
      </c>
      <c r="J1" s="16" t="s">
        <v>9</v>
      </c>
      <c r="K1" s="16" t="s">
        <v>10</v>
      </c>
      <c r="L1" s="16" t="s">
        <v>11</v>
      </c>
      <c r="M1" s="31" t="s">
        <v>12</v>
      </c>
      <c r="N1" s="35" t="s">
        <v>13</v>
      </c>
      <c r="O1" s="40" t="s">
        <v>14</v>
      </c>
      <c r="P1" s="40" t="s">
        <v>15</v>
      </c>
      <c r="Q1" s="16" t="s">
        <v>16</v>
      </c>
      <c r="R1" s="16" t="s">
        <v>17</v>
      </c>
      <c r="S1" s="45" t="s">
        <v>18</v>
      </c>
      <c r="T1" s="40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52</v>
      </c>
      <c r="B2" t="s">
        <v>53</v>
      </c>
      <c r="C2" s="27">
        <v>45120</v>
      </c>
      <c r="D2" s="17">
        <v>100000</v>
      </c>
      <c r="E2" t="s">
        <v>54</v>
      </c>
      <c r="F2" t="s">
        <v>47</v>
      </c>
      <c r="G2" s="17">
        <v>100000</v>
      </c>
      <c r="H2" s="17">
        <v>67800</v>
      </c>
      <c r="I2" s="22">
        <f t="shared" ref="I2:I7" si="0">H2/G2*100</f>
        <v>67.800000000000011</v>
      </c>
      <c r="J2" s="17">
        <v>135605</v>
      </c>
      <c r="K2" s="17">
        <f>G2-0</f>
        <v>100000</v>
      </c>
      <c r="L2" s="17">
        <v>135605</v>
      </c>
      <c r="M2" s="32">
        <v>0</v>
      </c>
      <c r="N2" s="36">
        <v>0</v>
      </c>
      <c r="O2" s="41">
        <v>33.58</v>
      </c>
      <c r="P2" s="41">
        <v>37.9</v>
      </c>
      <c r="Q2" s="17" t="e">
        <f t="shared" ref="Q2:Q7" si="1">K2/M2</f>
        <v>#DIV/0!</v>
      </c>
      <c r="R2" s="17">
        <f t="shared" ref="R2:R7" si="2">K2/O2</f>
        <v>2977.9630732578917</v>
      </c>
      <c r="S2" s="46">
        <f t="shared" ref="S2:S7" si="3">K2/O2/43560</f>
        <v>6.8364625189575104E-2</v>
      </c>
      <c r="T2" s="41">
        <v>0</v>
      </c>
      <c r="U2" s="6" t="s">
        <v>48</v>
      </c>
      <c r="V2" t="s">
        <v>55</v>
      </c>
      <c r="X2" t="s">
        <v>50</v>
      </c>
      <c r="Y2">
        <v>1</v>
      </c>
      <c r="Z2">
        <v>0</v>
      </c>
      <c r="AA2" s="7">
        <v>44057</v>
      </c>
      <c r="AC2" s="8" t="s">
        <v>56</v>
      </c>
    </row>
    <row r="3" spans="1:64" x14ac:dyDescent="0.25">
      <c r="A3" t="s">
        <v>61</v>
      </c>
      <c r="B3" t="s">
        <v>62</v>
      </c>
      <c r="C3" s="27">
        <v>44888</v>
      </c>
      <c r="D3" s="17">
        <v>484000</v>
      </c>
      <c r="E3" t="s">
        <v>63</v>
      </c>
      <c r="F3" t="s">
        <v>47</v>
      </c>
      <c r="G3" s="17">
        <v>484000</v>
      </c>
      <c r="H3" s="17">
        <v>186300</v>
      </c>
      <c r="I3" s="22">
        <f t="shared" si="0"/>
        <v>38.491735537190081</v>
      </c>
      <c r="J3" s="17">
        <v>395550</v>
      </c>
      <c r="K3" s="17">
        <f>G3-76230</f>
        <v>407770</v>
      </c>
      <c r="L3" s="17">
        <v>319320</v>
      </c>
      <c r="M3" s="32">
        <v>0</v>
      </c>
      <c r="N3" s="36">
        <v>0</v>
      </c>
      <c r="O3" s="41">
        <v>100</v>
      </c>
      <c r="P3" s="41">
        <v>100</v>
      </c>
      <c r="Q3" s="17" t="e">
        <f t="shared" si="1"/>
        <v>#DIV/0!</v>
      </c>
      <c r="R3" s="17">
        <f t="shared" si="2"/>
        <v>4077.7</v>
      </c>
      <c r="S3" s="46">
        <f t="shared" si="3"/>
        <v>9.3611111111111103E-2</v>
      </c>
      <c r="T3" s="41">
        <v>0</v>
      </c>
      <c r="U3" s="6" t="s">
        <v>48</v>
      </c>
      <c r="V3" t="s">
        <v>64</v>
      </c>
      <c r="X3" t="s">
        <v>50</v>
      </c>
      <c r="Y3">
        <v>1</v>
      </c>
      <c r="Z3">
        <v>1</v>
      </c>
      <c r="AA3" s="7">
        <v>44068</v>
      </c>
      <c r="AC3" s="8" t="s">
        <v>51</v>
      </c>
    </row>
    <row r="4" spans="1:64" x14ac:dyDescent="0.25">
      <c r="A4" t="s">
        <v>65</v>
      </c>
      <c r="B4" t="s">
        <v>66</v>
      </c>
      <c r="C4" s="27">
        <v>44496</v>
      </c>
      <c r="D4" s="17">
        <v>100000</v>
      </c>
      <c r="E4" t="s">
        <v>54</v>
      </c>
      <c r="F4" t="s">
        <v>47</v>
      </c>
      <c r="G4" s="17">
        <v>100000</v>
      </c>
      <c r="H4" s="17">
        <v>37600</v>
      </c>
      <c r="I4" s="22">
        <f t="shared" si="0"/>
        <v>37.6</v>
      </c>
      <c r="J4" s="17">
        <v>85841</v>
      </c>
      <c r="K4" s="17">
        <f>G4-0</f>
        <v>100000</v>
      </c>
      <c r="L4" s="17">
        <v>85841</v>
      </c>
      <c r="M4" s="32">
        <v>0</v>
      </c>
      <c r="N4" s="36">
        <v>0</v>
      </c>
      <c r="O4" s="41">
        <v>25.88</v>
      </c>
      <c r="P4" s="41">
        <v>25.88</v>
      </c>
      <c r="Q4" s="17" t="e">
        <f t="shared" si="1"/>
        <v>#DIV/0!</v>
      </c>
      <c r="R4" s="17">
        <f t="shared" si="2"/>
        <v>3863.9876352395672</v>
      </c>
      <c r="S4" s="46">
        <f t="shared" si="3"/>
        <v>8.8704950303938643E-2</v>
      </c>
      <c r="T4" s="41">
        <v>0</v>
      </c>
      <c r="U4" s="6" t="s">
        <v>48</v>
      </c>
      <c r="V4" t="s">
        <v>67</v>
      </c>
      <c r="X4" t="s">
        <v>50</v>
      </c>
      <c r="Y4">
        <v>1</v>
      </c>
      <c r="Z4">
        <v>0</v>
      </c>
      <c r="AA4" s="7">
        <v>44075</v>
      </c>
      <c r="AC4" s="8" t="s">
        <v>56</v>
      </c>
    </row>
    <row r="5" spans="1:64" x14ac:dyDescent="0.25">
      <c r="A5" t="s">
        <v>68</v>
      </c>
      <c r="B5" t="s">
        <v>69</v>
      </c>
      <c r="C5" s="27">
        <v>44855</v>
      </c>
      <c r="D5" s="17">
        <v>265000</v>
      </c>
      <c r="E5" t="s">
        <v>54</v>
      </c>
      <c r="F5" t="s">
        <v>47</v>
      </c>
      <c r="G5" s="17">
        <v>265000</v>
      </c>
      <c r="H5" s="17">
        <v>116700</v>
      </c>
      <c r="I5" s="22">
        <f t="shared" si="0"/>
        <v>44.037735849056602</v>
      </c>
      <c r="J5" s="17">
        <v>250140</v>
      </c>
      <c r="K5" s="17">
        <f>G5-113088</f>
        <v>151912</v>
      </c>
      <c r="L5" s="17">
        <v>137052</v>
      </c>
      <c r="M5" s="32">
        <v>0</v>
      </c>
      <c r="N5" s="36">
        <v>0</v>
      </c>
      <c r="O5" s="41">
        <v>40</v>
      </c>
      <c r="P5" s="41">
        <v>40</v>
      </c>
      <c r="Q5" s="17" t="e">
        <f t="shared" si="1"/>
        <v>#DIV/0!</v>
      </c>
      <c r="R5" s="17">
        <f t="shared" si="2"/>
        <v>3797.8</v>
      </c>
      <c r="S5" s="46">
        <f t="shared" si="3"/>
        <v>8.7185491276400365E-2</v>
      </c>
      <c r="T5" s="41">
        <v>0</v>
      </c>
      <c r="U5" s="6" t="s">
        <v>48</v>
      </c>
      <c r="V5" t="s">
        <v>70</v>
      </c>
      <c r="X5" t="s">
        <v>50</v>
      </c>
      <c r="Y5">
        <v>0</v>
      </c>
      <c r="Z5">
        <v>1</v>
      </c>
      <c r="AA5" s="7">
        <v>44074</v>
      </c>
      <c r="AC5" s="8" t="s">
        <v>51</v>
      </c>
    </row>
    <row r="6" spans="1:64" ht="15.75" thickBot="1" x14ac:dyDescent="0.3">
      <c r="A6" t="s">
        <v>71</v>
      </c>
      <c r="B6" t="s">
        <v>72</v>
      </c>
      <c r="C6" s="27">
        <v>44764</v>
      </c>
      <c r="D6" s="17">
        <v>244320</v>
      </c>
      <c r="E6" t="s">
        <v>46</v>
      </c>
      <c r="F6" t="s">
        <v>47</v>
      </c>
      <c r="G6" s="17">
        <v>244320</v>
      </c>
      <c r="H6" s="17">
        <v>109000</v>
      </c>
      <c r="I6" s="22">
        <f t="shared" si="0"/>
        <v>44.613621480026197</v>
      </c>
      <c r="J6" s="17">
        <v>228920</v>
      </c>
      <c r="K6" s="17">
        <f>G6-0</f>
        <v>244320</v>
      </c>
      <c r="L6" s="17">
        <v>228920</v>
      </c>
      <c r="M6" s="32">
        <v>0</v>
      </c>
      <c r="N6" s="36">
        <v>0</v>
      </c>
      <c r="O6" s="41">
        <v>67.53</v>
      </c>
      <c r="P6" s="41">
        <v>69</v>
      </c>
      <c r="Q6" s="17" t="e">
        <f t="shared" si="1"/>
        <v>#DIV/0!</v>
      </c>
      <c r="R6" s="17">
        <f t="shared" si="2"/>
        <v>3617.9475788538425</v>
      </c>
      <c r="S6" s="46">
        <f t="shared" si="3"/>
        <v>8.3056647815744775E-2</v>
      </c>
      <c r="T6" s="41">
        <v>0</v>
      </c>
      <c r="U6" s="6" t="s">
        <v>48</v>
      </c>
      <c r="X6" t="s">
        <v>50</v>
      </c>
      <c r="Y6">
        <v>0</v>
      </c>
      <c r="Z6">
        <v>1</v>
      </c>
      <c r="AA6" s="7">
        <v>44064</v>
      </c>
      <c r="AC6" s="8" t="s">
        <v>56</v>
      </c>
    </row>
    <row r="7" spans="1:64" ht="15.75" thickBot="1" x14ac:dyDescent="0.3">
      <c r="A7" t="s">
        <v>73</v>
      </c>
      <c r="B7" t="s">
        <v>74</v>
      </c>
      <c r="C7" s="27">
        <v>44915</v>
      </c>
      <c r="D7" s="17">
        <v>612272</v>
      </c>
      <c r="E7" t="s">
        <v>54</v>
      </c>
      <c r="F7" t="s">
        <v>47</v>
      </c>
      <c r="G7" s="17">
        <v>612272</v>
      </c>
      <c r="H7" s="17">
        <v>0</v>
      </c>
      <c r="I7" s="22">
        <f t="shared" si="0"/>
        <v>0</v>
      </c>
      <c r="J7" s="17">
        <v>438440</v>
      </c>
      <c r="K7" s="17">
        <f>G7-0</f>
        <v>612272</v>
      </c>
      <c r="L7" s="17">
        <v>438440</v>
      </c>
      <c r="M7" s="32">
        <v>0</v>
      </c>
      <c r="N7" s="36">
        <v>0</v>
      </c>
      <c r="O7" s="41">
        <v>112.82</v>
      </c>
      <c r="P7" s="41">
        <v>112.82</v>
      </c>
      <c r="Q7" s="17" t="e">
        <f t="shared" si="1"/>
        <v>#DIV/0!</v>
      </c>
      <c r="R7" s="17">
        <f t="shared" si="2"/>
        <v>5426.9810317319625</v>
      </c>
      <c r="S7" s="46">
        <f t="shared" si="3"/>
        <v>0.12458634140798812</v>
      </c>
      <c r="T7" s="41">
        <v>0</v>
      </c>
      <c r="U7" s="6" t="s">
        <v>48</v>
      </c>
      <c r="V7" t="s">
        <v>75</v>
      </c>
      <c r="X7" t="s">
        <v>50</v>
      </c>
      <c r="Y7">
        <v>0</v>
      </c>
      <c r="Z7">
        <v>0</v>
      </c>
      <c r="AA7" s="7">
        <v>44068</v>
      </c>
      <c r="AC7" s="8" t="s">
        <v>56</v>
      </c>
    </row>
    <row r="8" spans="1:64" ht="15.75" thickTop="1" x14ac:dyDescent="0.25">
      <c r="A8" s="10"/>
      <c r="B8" s="10"/>
      <c r="C8" s="28" t="s">
        <v>78</v>
      </c>
      <c r="D8" s="18">
        <f>+SUM(D2:D7)</f>
        <v>1805592</v>
      </c>
      <c r="E8" s="10"/>
      <c r="F8" s="10"/>
      <c r="G8" s="18">
        <f>+SUM(G2:G7)</f>
        <v>1805592</v>
      </c>
      <c r="H8" s="18">
        <f>+SUM(H2:H7)</f>
        <v>517400</v>
      </c>
      <c r="I8" s="23"/>
      <c r="J8" s="18">
        <f>+SUM(J2:J7)</f>
        <v>1534496</v>
      </c>
      <c r="K8" s="18">
        <f>+SUM(K2:K7)</f>
        <v>1616274</v>
      </c>
      <c r="L8" s="18">
        <f>+SUM(L2:L7)</f>
        <v>1345178</v>
      </c>
      <c r="M8" s="33">
        <f>+SUM(M2:M7)</f>
        <v>0</v>
      </c>
      <c r="N8" s="37"/>
      <c r="O8" s="42">
        <f>+SUM(O2:O7)</f>
        <v>379.81</v>
      </c>
      <c r="P8" s="42">
        <f>+SUM(P2:P7)</f>
        <v>385.59999999999997</v>
      </c>
      <c r="Q8" s="18"/>
      <c r="R8" s="18"/>
      <c r="S8" s="47"/>
      <c r="T8" s="42"/>
      <c r="U8" s="11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64" x14ac:dyDescent="0.25">
      <c r="A9" s="12"/>
      <c r="B9" s="12"/>
      <c r="C9" s="29"/>
      <c r="D9" s="19"/>
      <c r="E9" s="12"/>
      <c r="F9" s="12"/>
      <c r="G9" s="19"/>
      <c r="H9" s="19" t="s">
        <v>79</v>
      </c>
      <c r="I9" s="24">
        <f>H8/G8*100</f>
        <v>28.655421601336293</v>
      </c>
      <c r="J9" s="19"/>
      <c r="K9" s="19"/>
      <c r="L9" s="19" t="s">
        <v>80</v>
      </c>
      <c r="M9" s="34"/>
      <c r="N9" s="38"/>
      <c r="O9" s="43" t="s">
        <v>80</v>
      </c>
      <c r="P9" s="43"/>
      <c r="Q9" s="19"/>
      <c r="R9" s="19" t="s">
        <v>80</v>
      </c>
      <c r="S9" s="48"/>
      <c r="T9" s="43"/>
      <c r="U9" s="13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0" spans="1:64" x14ac:dyDescent="0.25">
      <c r="A10" s="14"/>
      <c r="B10" s="14"/>
      <c r="C10" s="30"/>
      <c r="D10" s="20"/>
      <c r="E10" s="14"/>
      <c r="F10" s="14"/>
      <c r="G10" s="20"/>
      <c r="H10" s="20" t="s">
        <v>81</v>
      </c>
      <c r="I10" s="25">
        <f>STDEV(I2:I7)</f>
        <v>21.950836422806251</v>
      </c>
      <c r="J10" s="20"/>
      <c r="K10" s="20"/>
      <c r="L10" s="20" t="s">
        <v>82</v>
      </c>
      <c r="M10" s="50" t="e">
        <f>K8/M8</f>
        <v>#DIV/0!</v>
      </c>
      <c r="N10" s="39"/>
      <c r="O10" s="44" t="s">
        <v>83</v>
      </c>
      <c r="P10" s="44">
        <f>K8/O8</f>
        <v>4255.4803717648301</v>
      </c>
      <c r="Q10" s="20"/>
      <c r="R10" s="20" t="s">
        <v>84</v>
      </c>
      <c r="S10" s="49">
        <f>K8/O8/43560</f>
        <v>9.7692386863288114E-2</v>
      </c>
      <c r="T10" s="44"/>
      <c r="U10" s="15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2" spans="1:64" s="1" customFormat="1" x14ac:dyDescent="0.25">
      <c r="A12" s="1" t="s">
        <v>96</v>
      </c>
      <c r="C12" s="51"/>
      <c r="D12" s="52"/>
      <c r="G12" s="52"/>
      <c r="H12" s="52"/>
      <c r="I12" s="53"/>
      <c r="J12" s="52"/>
      <c r="K12" s="52"/>
      <c r="L12" s="52"/>
      <c r="M12" s="54"/>
      <c r="N12" s="55"/>
      <c r="O12" s="56"/>
      <c r="P12" s="56"/>
      <c r="Q12" s="52"/>
      <c r="R12" s="52"/>
      <c r="S12" s="57"/>
      <c r="T12" s="56"/>
      <c r="U12" s="9"/>
    </row>
    <row r="15" spans="1:64" x14ac:dyDescent="0.25">
      <c r="A15" t="s">
        <v>76</v>
      </c>
      <c r="C15" s="27">
        <v>44439</v>
      </c>
      <c r="D15" s="17">
        <v>185000</v>
      </c>
      <c r="E15" t="s">
        <v>54</v>
      </c>
      <c r="F15" t="s">
        <v>47</v>
      </c>
      <c r="G15" s="17">
        <v>185000</v>
      </c>
      <c r="H15" s="17">
        <v>28600</v>
      </c>
      <c r="I15" s="22">
        <f>H15/G15*100</f>
        <v>15.45945945945946</v>
      </c>
      <c r="J15" s="17">
        <v>65472</v>
      </c>
      <c r="K15" s="17">
        <f>G15-0</f>
        <v>185000</v>
      </c>
      <c r="L15" s="17">
        <v>65472</v>
      </c>
      <c r="M15" s="32">
        <v>0</v>
      </c>
      <c r="N15" s="36">
        <v>0</v>
      </c>
      <c r="O15" s="41">
        <v>29.32</v>
      </c>
      <c r="P15" s="41">
        <v>28.8</v>
      </c>
      <c r="Q15" s="17" t="e">
        <f>K15/M15</f>
        <v>#DIV/0!</v>
      </c>
      <c r="R15" s="17">
        <f>K15/O15</f>
        <v>6309.6862210095496</v>
      </c>
      <c r="S15" s="46">
        <f>K15/O15/43560</f>
        <v>0.1448504642105039</v>
      </c>
      <c r="T15" s="41">
        <v>0</v>
      </c>
      <c r="U15" s="6" t="s">
        <v>48</v>
      </c>
      <c r="V15" t="s">
        <v>77</v>
      </c>
      <c r="X15" t="s">
        <v>50</v>
      </c>
      <c r="Y15">
        <v>1</v>
      </c>
      <c r="Z15">
        <v>0</v>
      </c>
      <c r="AA15" s="7">
        <v>44846</v>
      </c>
      <c r="AC15" s="8" t="s">
        <v>60</v>
      </c>
    </row>
    <row r="18" spans="1:64" x14ac:dyDescent="0.25">
      <c r="A18" s="58" t="s">
        <v>44</v>
      </c>
      <c r="B18" s="58" t="s">
        <v>45</v>
      </c>
      <c r="C18" s="77">
        <v>44287</v>
      </c>
      <c r="D18" s="69">
        <v>180000</v>
      </c>
      <c r="E18" s="58" t="s">
        <v>46</v>
      </c>
      <c r="F18" s="58" t="s">
        <v>47</v>
      </c>
      <c r="G18" s="69">
        <v>180000</v>
      </c>
      <c r="H18" s="69">
        <v>104300</v>
      </c>
      <c r="I18" s="73">
        <v>57.944444444444443</v>
      </c>
      <c r="J18" s="69">
        <v>242350</v>
      </c>
      <c r="K18" s="69">
        <v>43666</v>
      </c>
      <c r="L18" s="69">
        <v>106016</v>
      </c>
      <c r="M18" s="81">
        <v>0</v>
      </c>
      <c r="N18" s="84">
        <v>0</v>
      </c>
      <c r="O18" s="88">
        <v>30</v>
      </c>
      <c r="P18" s="88">
        <v>30</v>
      </c>
      <c r="Q18" s="69" t="e">
        <v>#DIV/0!</v>
      </c>
      <c r="R18" s="69">
        <v>1455.5333333333333</v>
      </c>
      <c r="S18" s="92">
        <v>3.3414447505356597E-2</v>
      </c>
      <c r="T18" s="88">
        <v>0</v>
      </c>
      <c r="U18" s="60" t="s">
        <v>48</v>
      </c>
      <c r="V18" s="58" t="s">
        <v>49</v>
      </c>
      <c r="W18" s="58"/>
      <c r="X18" s="58" t="s">
        <v>50</v>
      </c>
      <c r="Y18" s="58">
        <v>1</v>
      </c>
      <c r="Z18" s="58">
        <v>1</v>
      </c>
      <c r="AA18" s="61">
        <v>44057</v>
      </c>
      <c r="AB18" s="58"/>
      <c r="AC18" s="62" t="s">
        <v>51</v>
      </c>
      <c r="AD18" s="58"/>
      <c r="AE18" s="58"/>
      <c r="AF18" s="58"/>
      <c r="AG18" s="58"/>
      <c r="AH18" s="58"/>
      <c r="AI18" s="58"/>
      <c r="AJ18" s="58"/>
      <c r="AK18" s="58"/>
      <c r="AL18" s="59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9"/>
      <c r="BD18" s="58"/>
      <c r="BE18" s="59"/>
      <c r="BF18" s="58"/>
      <c r="BG18" s="58"/>
      <c r="BH18" s="58"/>
      <c r="BI18" s="58"/>
      <c r="BJ18" s="58"/>
      <c r="BK18" s="58"/>
      <c r="BL18" s="58"/>
    </row>
    <row r="19" spans="1:64" x14ac:dyDescent="0.25">
      <c r="A19" s="58" t="s">
        <v>85</v>
      </c>
      <c r="B19" s="58" t="s">
        <v>86</v>
      </c>
      <c r="C19" s="77">
        <v>45120</v>
      </c>
      <c r="D19" s="69">
        <v>120000</v>
      </c>
      <c r="E19" s="58" t="s">
        <v>87</v>
      </c>
      <c r="F19" s="58" t="s">
        <v>47</v>
      </c>
      <c r="G19" s="69">
        <v>120000</v>
      </c>
      <c r="H19" s="69">
        <v>49200</v>
      </c>
      <c r="I19" s="73">
        <v>41</v>
      </c>
      <c r="J19" s="69">
        <v>98376</v>
      </c>
      <c r="K19" s="69">
        <v>120000</v>
      </c>
      <c r="L19" s="69">
        <v>98376</v>
      </c>
      <c r="M19" s="81">
        <v>0</v>
      </c>
      <c r="N19" s="84">
        <v>0</v>
      </c>
      <c r="O19" s="88">
        <v>38</v>
      </c>
      <c r="P19" s="88">
        <v>41</v>
      </c>
      <c r="Q19" s="69" t="e">
        <v>#DIV/0!</v>
      </c>
      <c r="R19" s="69">
        <v>3157.8947368421054</v>
      </c>
      <c r="S19" s="92">
        <v>7.2495287806292594E-2</v>
      </c>
      <c r="T19" s="88">
        <v>0</v>
      </c>
      <c r="U19" s="60" t="s">
        <v>88</v>
      </c>
      <c r="V19" s="58" t="s">
        <v>89</v>
      </c>
      <c r="W19" s="58"/>
      <c r="X19" s="58" t="s">
        <v>90</v>
      </c>
      <c r="Y19" s="58">
        <v>0</v>
      </c>
      <c r="Z19" s="58">
        <v>0</v>
      </c>
      <c r="AA19" s="61">
        <v>43767</v>
      </c>
      <c r="AB19" s="58"/>
      <c r="AC19" s="62" t="s">
        <v>91</v>
      </c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</row>
    <row r="20" spans="1:64" x14ac:dyDescent="0.25">
      <c r="A20" s="58" t="s">
        <v>57</v>
      </c>
      <c r="B20" s="58"/>
      <c r="C20" s="77">
        <v>44588</v>
      </c>
      <c r="D20" s="69">
        <v>140000</v>
      </c>
      <c r="E20" s="58" t="s">
        <v>54</v>
      </c>
      <c r="F20" s="58" t="s">
        <v>47</v>
      </c>
      <c r="G20" s="69">
        <v>140000</v>
      </c>
      <c r="H20" s="69">
        <v>67100</v>
      </c>
      <c r="I20" s="73">
        <v>47.928571428571423</v>
      </c>
      <c r="J20" s="69">
        <v>145428</v>
      </c>
      <c r="K20" s="69">
        <v>87761</v>
      </c>
      <c r="L20" s="69">
        <v>93189</v>
      </c>
      <c r="M20" s="81">
        <v>0</v>
      </c>
      <c r="N20" s="84">
        <v>0</v>
      </c>
      <c r="O20" s="88">
        <v>33.619999999999997</v>
      </c>
      <c r="P20" s="88">
        <v>33.619999999999997</v>
      </c>
      <c r="Q20" s="69" t="e">
        <v>#DIV/0!</v>
      </c>
      <c r="R20" s="69">
        <v>2610.3807257584772</v>
      </c>
      <c r="S20" s="92">
        <v>5.9926095632655579E-2</v>
      </c>
      <c r="T20" s="88">
        <v>0</v>
      </c>
      <c r="U20" s="60" t="s">
        <v>48</v>
      </c>
      <c r="V20" s="58" t="s">
        <v>58</v>
      </c>
      <c r="W20" s="58" t="s">
        <v>59</v>
      </c>
      <c r="X20" s="58" t="s">
        <v>50</v>
      </c>
      <c r="Y20" s="58">
        <v>0</v>
      </c>
      <c r="Z20" s="58">
        <v>1</v>
      </c>
      <c r="AA20" s="61">
        <v>44056</v>
      </c>
      <c r="AB20" s="58"/>
      <c r="AC20" s="62" t="s">
        <v>60</v>
      </c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</row>
    <row r="21" spans="1:64" ht="15.75" thickBot="1" x14ac:dyDescent="0.3">
      <c r="A21" s="58" t="s">
        <v>92</v>
      </c>
      <c r="B21" s="58" t="s">
        <v>93</v>
      </c>
      <c r="C21" s="77">
        <v>44322</v>
      </c>
      <c r="D21" s="69">
        <v>72500</v>
      </c>
      <c r="E21" s="58" t="s">
        <v>54</v>
      </c>
      <c r="F21" s="58" t="s">
        <v>47</v>
      </c>
      <c r="G21" s="69">
        <v>72500</v>
      </c>
      <c r="H21" s="69">
        <v>0</v>
      </c>
      <c r="I21" s="73">
        <v>0</v>
      </c>
      <c r="J21" s="69">
        <v>68520</v>
      </c>
      <c r="K21" s="69">
        <v>72500</v>
      </c>
      <c r="L21" s="69">
        <v>68520</v>
      </c>
      <c r="M21" s="81">
        <v>0</v>
      </c>
      <c r="N21" s="84">
        <v>0</v>
      </c>
      <c r="O21" s="88">
        <v>25.5</v>
      </c>
      <c r="P21" s="88">
        <v>28.55</v>
      </c>
      <c r="Q21" s="69" t="e">
        <v>#DIV/0!</v>
      </c>
      <c r="R21" s="69">
        <v>2843.1372549019607</v>
      </c>
      <c r="S21" s="92">
        <v>6.5269450296188261E-2</v>
      </c>
      <c r="T21" s="88">
        <v>0</v>
      </c>
      <c r="U21" s="60" t="s">
        <v>88</v>
      </c>
      <c r="V21" s="58" t="s">
        <v>94</v>
      </c>
      <c r="W21" s="58"/>
      <c r="X21" s="58" t="s">
        <v>90</v>
      </c>
      <c r="Y21" s="58">
        <v>0</v>
      </c>
      <c r="Z21" s="58">
        <v>0</v>
      </c>
      <c r="AA21" s="61">
        <v>43777</v>
      </c>
      <c r="AB21" s="58"/>
      <c r="AC21" s="62" t="s">
        <v>91</v>
      </c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</row>
    <row r="22" spans="1:64" ht="15.75" thickTop="1" x14ac:dyDescent="0.25">
      <c r="A22" s="63"/>
      <c r="B22" s="63"/>
      <c r="C22" s="78" t="s">
        <v>78</v>
      </c>
      <c r="D22" s="70">
        <v>512500</v>
      </c>
      <c r="E22" s="63"/>
      <c r="F22" s="63"/>
      <c r="G22" s="70">
        <v>512500</v>
      </c>
      <c r="H22" s="70">
        <v>220600</v>
      </c>
      <c r="I22" s="74"/>
      <c r="J22" s="70">
        <v>554674</v>
      </c>
      <c r="K22" s="70">
        <v>323927</v>
      </c>
      <c r="L22" s="70">
        <v>366101</v>
      </c>
      <c r="M22" s="82">
        <v>0</v>
      </c>
      <c r="N22" s="85"/>
      <c r="O22" s="89">
        <v>127.12</v>
      </c>
      <c r="P22" s="89">
        <v>133.17000000000002</v>
      </c>
      <c r="Q22" s="70"/>
      <c r="R22" s="70"/>
      <c r="S22" s="93"/>
      <c r="T22" s="89"/>
      <c r="U22" s="64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</row>
    <row r="23" spans="1:64" x14ac:dyDescent="0.25">
      <c r="A23" s="65"/>
      <c r="B23" s="65"/>
      <c r="C23" s="79"/>
      <c r="D23" s="71"/>
      <c r="E23" s="65"/>
      <c r="F23" s="65"/>
      <c r="G23" s="71"/>
      <c r="H23" s="71" t="s">
        <v>79</v>
      </c>
      <c r="I23" s="75">
        <v>43.043902439024393</v>
      </c>
      <c r="J23" s="71"/>
      <c r="K23" s="71"/>
      <c r="L23" s="71" t="s">
        <v>80</v>
      </c>
      <c r="M23" s="83"/>
      <c r="N23" s="86"/>
      <c r="O23" s="90" t="s">
        <v>80</v>
      </c>
      <c r="P23" s="90"/>
      <c r="Q23" s="71"/>
      <c r="R23" s="71" t="s">
        <v>80</v>
      </c>
      <c r="S23" s="94"/>
      <c r="T23" s="90"/>
      <c r="U23" s="66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</row>
    <row r="24" spans="1:64" x14ac:dyDescent="0.25">
      <c r="A24" s="67"/>
      <c r="B24" s="67"/>
      <c r="C24" s="80"/>
      <c r="D24" s="72"/>
      <c r="E24" s="67"/>
      <c r="F24" s="67"/>
      <c r="G24" s="72"/>
      <c r="H24" s="72" t="s">
        <v>81</v>
      </c>
      <c r="I24" s="76">
        <v>25.447893843762319</v>
      </c>
      <c r="J24" s="72"/>
      <c r="K24" s="72"/>
      <c r="L24" s="72" t="s">
        <v>82</v>
      </c>
      <c r="M24" s="96" t="e">
        <v>#DIV/0!</v>
      </c>
      <c r="N24" s="87"/>
      <c r="O24" s="91" t="s">
        <v>83</v>
      </c>
      <c r="P24" s="91">
        <v>2548.1985525487726</v>
      </c>
      <c r="Q24" s="72"/>
      <c r="R24" s="72" t="s">
        <v>84</v>
      </c>
      <c r="S24" s="95">
        <v>5.8498589360623798E-2</v>
      </c>
      <c r="T24" s="91"/>
      <c r="U24" s="68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</row>
    <row r="26" spans="1:64" s="1" customFormat="1" x14ac:dyDescent="0.25">
      <c r="A26" s="1" t="s">
        <v>95</v>
      </c>
      <c r="C26" s="51"/>
      <c r="D26" s="52"/>
      <c r="G26" s="52"/>
      <c r="H26" s="52"/>
      <c r="I26" s="53"/>
      <c r="J26" s="52"/>
      <c r="K26" s="52"/>
      <c r="L26" s="52"/>
      <c r="M26" s="54"/>
      <c r="N26" s="55"/>
      <c r="O26" s="56"/>
      <c r="P26" s="56"/>
      <c r="Q26" s="52"/>
      <c r="R26" s="52"/>
      <c r="S26" s="57"/>
      <c r="T26" s="56"/>
      <c r="U26" s="9"/>
    </row>
  </sheetData>
  <conditionalFormatting sqref="A2:AR7">
    <cfRule type="expression" dxfId="3" priority="3" stopIfTrue="1">
      <formula>MOD(ROW(),4)&gt;1</formula>
    </cfRule>
    <cfRule type="expression" dxfId="2" priority="4" stopIfTrue="1">
      <formula>MOD(ROW(),4)&lt;2</formula>
    </cfRule>
  </conditionalFormatting>
  <conditionalFormatting sqref="A15:AR15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A8DD-D6EF-4523-B062-AB4BD700D31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2024-01-02T19:26:29Z</dcterms:created>
  <dcterms:modified xsi:type="dcterms:W3CDTF">2024-01-02T20:29:54Z</dcterms:modified>
</cp:coreProperties>
</file>