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3e60b45072d5f7/Hampton/HAMPTON BUDGET/Budget 2025/"/>
    </mc:Choice>
  </mc:AlternateContent>
  <xr:revisionPtr revIDLastSave="123" documentId="8_{5B5114CE-B379-48E8-B5ED-04D666084194}" xr6:coauthVersionLast="47" xr6:coauthVersionMax="47" xr10:uidLastSave="{52DA5486-A111-4381-8F59-D7EAC4CF8321}"/>
  <bookViews>
    <workbookView xWindow="-120" yWindow="-120" windowWidth="29040" windowHeight="17520" firstSheet="2" activeTab="7" xr2:uid="{00000000-000D-0000-FFFF-FFFF00000000}"/>
  </bookViews>
  <sheets>
    <sheet name="2025 SUMMARY ADOPTED" sheetId="49" r:id="rId1"/>
    <sheet name="HIGHWAY REVENUES 2025" sheetId="39" r:id="rId2"/>
    <sheet name="HIGHWAY APPROPRIATIONS 2025" sheetId="40" r:id="rId3"/>
    <sheet name="GENERAL REV 2025" sheetId="38" r:id="rId4"/>
    <sheet name="GENERAL APPROP 2025" sheetId="37" r:id="rId5"/>
    <sheet name="Health Care" sheetId="50" r:id="rId6"/>
    <sheet name="Salaries" sheetId="51" r:id="rId7"/>
    <sheet name="Unexpended Balance" sheetId="5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49" l="1"/>
  <c r="F28" i="40"/>
  <c r="R14" i="51"/>
  <c r="R13" i="51"/>
  <c r="P14" i="51"/>
  <c r="P13" i="51"/>
  <c r="C20" i="49"/>
  <c r="D20" i="49" s="1"/>
  <c r="J20" i="49" l="1"/>
  <c r="F20" i="49"/>
  <c r="F15" i="39" l="1"/>
  <c r="I8" i="37"/>
  <c r="I9" i="37"/>
  <c r="I14" i="37"/>
  <c r="I15" i="37"/>
  <c r="I19" i="37"/>
  <c r="I20" i="37"/>
  <c r="I21" i="37"/>
  <c r="I25" i="37"/>
  <c r="I26" i="37"/>
  <c r="I27" i="37"/>
  <c r="I31" i="37"/>
  <c r="I32" i="37"/>
  <c r="I33" i="37"/>
  <c r="I38" i="37"/>
  <c r="I39" i="37"/>
  <c r="I43" i="37"/>
  <c r="I55" i="37"/>
  <c r="I56" i="37"/>
  <c r="I57" i="37"/>
  <c r="I58" i="37"/>
  <c r="I62" i="37"/>
  <c r="I66" i="37"/>
  <c r="I70" i="37"/>
  <c r="I71" i="37"/>
  <c r="I72" i="37"/>
  <c r="I73" i="37"/>
  <c r="I74" i="37"/>
  <c r="I83" i="37"/>
  <c r="I84" i="37"/>
  <c r="I85" i="37"/>
  <c r="I91" i="37"/>
  <c r="I95" i="37"/>
  <c r="I96" i="37"/>
  <c r="I106" i="37"/>
  <c r="I107" i="37"/>
  <c r="I108" i="37"/>
  <c r="I111" i="37"/>
  <c r="I112" i="37"/>
  <c r="I119" i="37"/>
  <c r="I120" i="37"/>
  <c r="I121" i="37"/>
  <c r="I126" i="37"/>
  <c r="I127" i="37"/>
  <c r="I130" i="37"/>
  <c r="I134" i="37"/>
  <c r="I135" i="37"/>
  <c r="I136" i="37"/>
  <c r="I137" i="37"/>
  <c r="I138" i="37"/>
  <c r="I139" i="37"/>
  <c r="I140" i="37"/>
  <c r="I144" i="37"/>
  <c r="I145" i="37"/>
  <c r="I146" i="37"/>
  <c r="I7" i="37"/>
  <c r="I9" i="38"/>
  <c r="I10" i="38"/>
  <c r="I11" i="38"/>
  <c r="I12" i="38"/>
  <c r="I15" i="38"/>
  <c r="I19" i="38"/>
  <c r="I20" i="38"/>
  <c r="I22" i="38"/>
  <c r="I25" i="38"/>
  <c r="I26" i="38"/>
  <c r="I30" i="38"/>
  <c r="I31" i="38"/>
  <c r="I6" i="38"/>
  <c r="I28" i="40"/>
  <c r="I32" i="40"/>
  <c r="I33" i="40"/>
  <c r="I34" i="40"/>
  <c r="I35" i="40"/>
  <c r="I40" i="40"/>
  <c r="I18" i="40"/>
  <c r="I14" i="40"/>
  <c r="I13" i="40"/>
  <c r="I10" i="40"/>
  <c r="I6" i="40"/>
  <c r="I5" i="40"/>
  <c r="I21" i="51"/>
  <c r="I6" i="51"/>
  <c r="I7" i="51"/>
  <c r="I8" i="51"/>
  <c r="I13" i="51"/>
  <c r="I19" i="51" s="1"/>
  <c r="I14" i="51"/>
  <c r="I15" i="51"/>
  <c r="I5" i="51"/>
  <c r="K19" i="51"/>
  <c r="G18" i="51"/>
  <c r="G19" i="51"/>
  <c r="G5" i="51"/>
  <c r="G6" i="51"/>
  <c r="G7" i="51"/>
  <c r="G8" i="51"/>
  <c r="G4" i="51"/>
  <c r="C41" i="53"/>
  <c r="B27" i="53"/>
  <c r="C28" i="53" s="1"/>
  <c r="B5" i="53"/>
  <c r="D23" i="51"/>
  <c r="E23" i="51" s="1"/>
  <c r="D22" i="51"/>
  <c r="E22" i="51" s="1"/>
  <c r="C19" i="51"/>
  <c r="B19" i="51"/>
  <c r="G15" i="51"/>
  <c r="G14" i="51"/>
  <c r="D14" i="51"/>
  <c r="G13" i="51"/>
  <c r="D13" i="51"/>
  <c r="D19" i="51" s="1"/>
  <c r="D6" i="51"/>
  <c r="D5" i="51"/>
  <c r="C43" i="53" l="1"/>
  <c r="M13" i="51"/>
  <c r="M15" i="51"/>
  <c r="M14" i="51"/>
  <c r="B7" i="53"/>
  <c r="C17" i="53" s="1"/>
  <c r="C19" i="53" s="1"/>
  <c r="E147" i="37" l="1"/>
  <c r="E141" i="37"/>
  <c r="E128" i="37"/>
  <c r="E131" i="37" s="1"/>
  <c r="E122" i="37"/>
  <c r="E113" i="37"/>
  <c r="E109" i="37"/>
  <c r="E114" i="37" s="1"/>
  <c r="E98" i="37"/>
  <c r="E92" i="37"/>
  <c r="E99" i="37" s="1"/>
  <c r="E86" i="37"/>
  <c r="E76" i="37"/>
  <c r="E67" i="37"/>
  <c r="E63" i="37"/>
  <c r="E59" i="37"/>
  <c r="E44" i="37"/>
  <c r="E40" i="37"/>
  <c r="E34" i="37"/>
  <c r="E28" i="37"/>
  <c r="E22" i="37"/>
  <c r="E16" i="37"/>
  <c r="E10" i="37"/>
  <c r="E34" i="38"/>
  <c r="G15" i="39"/>
  <c r="H15" i="39"/>
  <c r="E78" i="37" l="1"/>
  <c r="E149" i="37"/>
  <c r="D17" i="50" l="1"/>
  <c r="H17" i="50" s="1"/>
  <c r="H11" i="50"/>
  <c r="H10" i="50"/>
  <c r="F11" i="50"/>
  <c r="F10" i="50"/>
  <c r="H4" i="50"/>
  <c r="H3" i="50"/>
  <c r="F4" i="50"/>
  <c r="D4" i="50"/>
  <c r="F3" i="50"/>
  <c r="D11" i="50"/>
  <c r="D12" i="50"/>
  <c r="D13" i="50"/>
  <c r="D10" i="50"/>
  <c r="D5" i="50"/>
  <c r="D6" i="50"/>
  <c r="D3" i="50"/>
  <c r="F147" i="37"/>
  <c r="F141" i="37"/>
  <c r="F128" i="37"/>
  <c r="F131" i="37" s="1"/>
  <c r="F122" i="37"/>
  <c r="F113" i="37"/>
  <c r="I113" i="37" s="1"/>
  <c r="F109" i="37"/>
  <c r="F114" i="37" s="1"/>
  <c r="F92" i="37"/>
  <c r="F99" i="37" s="1"/>
  <c r="F76" i="37"/>
  <c r="F67" i="37"/>
  <c r="F28" i="37"/>
  <c r="F86" i="37"/>
  <c r="F63" i="37"/>
  <c r="F59" i="37"/>
  <c r="F44" i="37"/>
  <c r="F34" i="37"/>
  <c r="F22" i="37"/>
  <c r="F10" i="37"/>
  <c r="F37" i="37"/>
  <c r="F13" i="37"/>
  <c r="B12" i="49"/>
  <c r="E12" i="49" s="1"/>
  <c r="G12" i="49" s="1"/>
  <c r="H12" i="49" s="1"/>
  <c r="C7" i="39"/>
  <c r="C26" i="38"/>
  <c r="C15" i="38"/>
  <c r="F14" i="49"/>
  <c r="E16" i="49" s="1"/>
  <c r="D34" i="38"/>
  <c r="D41" i="40"/>
  <c r="D36" i="40"/>
  <c r="D29" i="40"/>
  <c r="D19" i="40"/>
  <c r="D15" i="40"/>
  <c r="D7" i="40"/>
  <c r="D15" i="39"/>
  <c r="D14" i="49"/>
  <c r="C14" i="49"/>
  <c r="E8" i="49"/>
  <c r="E6" i="49"/>
  <c r="F16" i="37" l="1"/>
  <c r="I13" i="37"/>
  <c r="F40" i="37"/>
  <c r="I37" i="37"/>
  <c r="D42" i="40"/>
  <c r="G8" i="49"/>
  <c r="H8" i="49" s="1"/>
  <c r="C19" i="49"/>
  <c r="D19" i="49" s="1"/>
  <c r="B14" i="49"/>
  <c r="F78" i="37"/>
  <c r="F149" i="37" s="1"/>
  <c r="I149" i="37" s="1"/>
  <c r="F17" i="50"/>
  <c r="E14" i="49"/>
  <c r="G16" i="49" s="1"/>
  <c r="G6" i="49"/>
  <c r="H6" i="49" s="1"/>
  <c r="C28" i="37"/>
  <c r="J19" i="49" l="1"/>
  <c r="H19" i="49" s="1"/>
  <c r="F19" i="49"/>
  <c r="G14" i="49"/>
  <c r="H14" i="49" s="1"/>
  <c r="F41" i="40" l="1"/>
  <c r="F34" i="38"/>
  <c r="I34" i="38" s="1"/>
  <c r="C19" i="40"/>
  <c r="C113" i="37" l="1"/>
  <c r="C128" i="37"/>
  <c r="C131" i="37" s="1"/>
  <c r="C15" i="39"/>
  <c r="C59" i="37"/>
  <c r="C34" i="38"/>
  <c r="C7" i="40"/>
  <c r="E7" i="40"/>
  <c r="F7" i="40"/>
  <c r="C15" i="40"/>
  <c r="E15" i="40"/>
  <c r="F15" i="40"/>
  <c r="E19" i="40"/>
  <c r="F19" i="40"/>
  <c r="I19" i="40" s="1"/>
  <c r="E41" i="40"/>
  <c r="C41" i="40"/>
  <c r="F36" i="40"/>
  <c r="I36" i="40" s="1"/>
  <c r="E36" i="40"/>
  <c r="C36" i="40"/>
  <c r="F29" i="40"/>
  <c r="E29" i="40"/>
  <c r="C29" i="40"/>
  <c r="E15" i="39"/>
  <c r="I13" i="39"/>
  <c r="I8" i="39"/>
  <c r="I7" i="39"/>
  <c r="I6" i="39"/>
  <c r="C147" i="37"/>
  <c r="C141" i="37"/>
  <c r="C122" i="37"/>
  <c r="C109" i="37"/>
  <c r="C98" i="37"/>
  <c r="C92" i="37"/>
  <c r="C86" i="37"/>
  <c r="C76" i="37"/>
  <c r="C67" i="37"/>
  <c r="C63" i="37"/>
  <c r="C44" i="37"/>
  <c r="C40" i="37"/>
  <c r="C34" i="37"/>
  <c r="C22" i="37"/>
  <c r="C16" i="37"/>
  <c r="C10" i="37"/>
  <c r="C78" i="37" l="1"/>
  <c r="C114" i="37"/>
  <c r="C99" i="37"/>
  <c r="C42" i="40"/>
  <c r="F42" i="40"/>
  <c r="E42" i="40"/>
  <c r="C149" i="37" l="1"/>
</calcChain>
</file>

<file path=xl/sharedStrings.xml><?xml version="1.0" encoding="utf-8"?>
<sst xmlns="http://schemas.openxmlformats.org/spreadsheetml/2006/main" count="636" uniqueCount="301">
  <si>
    <t>SUMMARY OF TOWN BUDGET</t>
  </si>
  <si>
    <t xml:space="preserve"> </t>
  </si>
  <si>
    <t>FUND</t>
  </si>
  <si>
    <t>APPROPRIATIONS AND PROVISIONS FOR OTHER USES</t>
  </si>
  <si>
    <t>LESS ESTIMATED REVENUES</t>
  </si>
  <si>
    <t>LESS UNEXPENDED BALANCE</t>
  </si>
  <si>
    <t>AMOUNT TO BE RAISED BY TAXES</t>
  </si>
  <si>
    <t>Last Year</t>
  </si>
  <si>
    <t>GENERAL</t>
  </si>
  <si>
    <t>HIGHWAY- TOWNWIDE</t>
  </si>
  <si>
    <t>SPECIAL DISTRICTS - LIST EACH ONE SEPARATELY</t>
  </si>
  <si>
    <t xml:space="preserve">FIRE </t>
  </si>
  <si>
    <t>TOTALS</t>
  </si>
  <si>
    <t>ALLOWABLE</t>
  </si>
  <si>
    <t>OVER</t>
  </si>
  <si>
    <t>HIGHWAY REVENUES - TOWNWIDE</t>
  </si>
  <si>
    <t>ACCOUNTS</t>
  </si>
  <si>
    <t>CODE</t>
  </si>
  <si>
    <t>ACTUAL LAST YEAR 2023</t>
  </si>
  <si>
    <t xml:space="preserve">ADOPTED 2024 BUDGET </t>
  </si>
  <si>
    <t>BUDGET 2024 AS AMENDED</t>
  </si>
  <si>
    <t>BUDGET OFFICERS TENTATIVE BUDGET 2025</t>
  </si>
  <si>
    <t>PRELIMINARY BUDGET 2025</t>
  </si>
  <si>
    <t>ADOPTED 2025</t>
  </si>
  <si>
    <t>inc/dec</t>
  </si>
  <si>
    <t>LOCAL SOURCES</t>
  </si>
  <si>
    <t>Services for Other Governments</t>
  </si>
  <si>
    <t>DA2300</t>
  </si>
  <si>
    <t>Interest and Earnings</t>
  </si>
  <si>
    <t>DA2401</t>
  </si>
  <si>
    <t>Miscellaneous (Specify)</t>
  </si>
  <si>
    <t xml:space="preserve">STATE AID </t>
  </si>
  <si>
    <t>Consolidated Highway</t>
  </si>
  <si>
    <t>DA 3501</t>
  </si>
  <si>
    <t>TOTAL ESTIMATED REVENUES</t>
  </si>
  <si>
    <t>**Transfer to Page 1</t>
  </si>
  <si>
    <t>ESTIMATED UNEXPENDED BALANCE</t>
  </si>
  <si>
    <t>Unexpended Balance</t>
  </si>
  <si>
    <t>** Transfer to Page 1</t>
  </si>
  <si>
    <t>HIGHWAY APPROPRIATIONS TOWN WIDE</t>
  </si>
  <si>
    <t>ADOPTED 2024 BUDGET</t>
  </si>
  <si>
    <t>BUDGET OFF TENTATIVE BUDGET 2025</t>
  </si>
  <si>
    <t>ADOPTED BUDGET 2025</t>
  </si>
  <si>
    <t>GENERAL REPAIRS</t>
  </si>
  <si>
    <t>Personal Services</t>
  </si>
  <si>
    <t>DA5110.1</t>
  </si>
  <si>
    <t>Contractual Expenses</t>
  </si>
  <si>
    <t>DA5110.4</t>
  </si>
  <si>
    <t xml:space="preserve">    TOTAL</t>
  </si>
  <si>
    <t>IMPROVEMENTS</t>
  </si>
  <si>
    <t>Capital Outlay</t>
  </si>
  <si>
    <t>DA5112.2</t>
  </si>
  <si>
    <t>MACHINERY</t>
  </si>
  <si>
    <t>Equipment</t>
  </si>
  <si>
    <t>DA5130.2</t>
  </si>
  <si>
    <t>DA5130.4</t>
  </si>
  <si>
    <t>*</t>
  </si>
  <si>
    <t>MISCELLANEOUS (BRUSH &amp; WEEDS)</t>
  </si>
  <si>
    <t>DA5140.4</t>
  </si>
  <si>
    <t>DA5142.4</t>
  </si>
  <si>
    <t>EMPLOYEE BENEFITS</t>
  </si>
  <si>
    <t>State Retirement</t>
  </si>
  <si>
    <t>DA9010.8</t>
  </si>
  <si>
    <t>Social Security</t>
  </si>
  <si>
    <t>DA9030.8</t>
  </si>
  <si>
    <t>Hospital and Medical Insurance</t>
  </si>
  <si>
    <t>DA9060.8</t>
  </si>
  <si>
    <t>Uniforms</t>
  </si>
  <si>
    <t>DA9089.8</t>
  </si>
  <si>
    <t xml:space="preserve">    TOTAL UNDISTRIBUTED</t>
  </si>
  <si>
    <t>INTRAFUND TRANSFERS</t>
  </si>
  <si>
    <t>Other Funds</t>
  </si>
  <si>
    <t>A9901.9</t>
  </si>
  <si>
    <t>Capital Fund Project</t>
  </si>
  <si>
    <t>A9950.9</t>
  </si>
  <si>
    <t xml:space="preserve">    TOTAL INTRAFUND TRANSFERS</t>
  </si>
  <si>
    <t>TOTAL APPROPRIATIONS</t>
  </si>
  <si>
    <t>GENERAL FUND ESTIMATED REVENUES</t>
  </si>
  <si>
    <t>Adopted 2024 Budget</t>
  </si>
  <si>
    <t>OTHER TAX ITEMS</t>
  </si>
  <si>
    <t>Interest and Penalties on Real Property Taxes</t>
  </si>
  <si>
    <t>A1090</t>
  </si>
  <si>
    <t>DEPARTMENTAL INCOME</t>
  </si>
  <si>
    <t>Payments in Lieu of Taxes</t>
  </si>
  <si>
    <t>A1081</t>
  </si>
  <si>
    <t>Non Property Tax Distribution by County</t>
  </si>
  <si>
    <t>A1120</t>
  </si>
  <si>
    <t>Clerk Fees</t>
  </si>
  <si>
    <t>A1255</t>
  </si>
  <si>
    <t>Planning Fees</t>
  </si>
  <si>
    <t>A2115</t>
  </si>
  <si>
    <t>USE OF MONEY AND PROPERTY</t>
  </si>
  <si>
    <t>Interest &amp; Earnings</t>
  </si>
  <si>
    <t>A2401</t>
  </si>
  <si>
    <t>Rental of Real Property</t>
  </si>
  <si>
    <t>A2410</t>
  </si>
  <si>
    <t>LICENSES AND PERMITS</t>
  </si>
  <si>
    <t>Dog Licenses</t>
  </si>
  <si>
    <t>A2544</t>
  </si>
  <si>
    <t>Permits, Others</t>
  </si>
  <si>
    <t>A2590</t>
  </si>
  <si>
    <t>Fines &amp; Forfeited Bail</t>
  </si>
  <si>
    <t>A2610</t>
  </si>
  <si>
    <t>MISCELLANEOUS</t>
  </si>
  <si>
    <t>Refunds of Prior Year Expenditures</t>
  </si>
  <si>
    <t>A2701</t>
  </si>
  <si>
    <t>Other Unlcassified Revenues (Specify)</t>
  </si>
  <si>
    <t>A2770</t>
  </si>
  <si>
    <t>STATE AID</t>
  </si>
  <si>
    <t>Per Capita</t>
  </si>
  <si>
    <t>A3001</t>
  </si>
  <si>
    <t>Mortage Tax</t>
  </si>
  <si>
    <t>A3005</t>
  </si>
  <si>
    <t>GENERAL FUND APPROPRIATIONS</t>
  </si>
  <si>
    <t>GENERAL GOVERNMENT SUPPORT</t>
  </si>
  <si>
    <t>TOWN BOARD</t>
  </si>
  <si>
    <t>A1010.1</t>
  </si>
  <si>
    <t>A1010.2</t>
  </si>
  <si>
    <t>A1010.4</t>
  </si>
  <si>
    <t>JUSTICE</t>
  </si>
  <si>
    <t>A1110.1</t>
  </si>
  <si>
    <t>A1110.2</t>
  </si>
  <si>
    <t>A1110.4</t>
  </si>
  <si>
    <t>SUPERVISOR</t>
  </si>
  <si>
    <t>A1220.1</t>
  </si>
  <si>
    <t>A1220.2</t>
  </si>
  <si>
    <t>A1220.4</t>
  </si>
  <si>
    <t>TAX COLLECTOR</t>
  </si>
  <si>
    <t>A1330.1</t>
  </si>
  <si>
    <t>A1330.2</t>
  </si>
  <si>
    <t>A1330.4</t>
  </si>
  <si>
    <t>ASSESSOR</t>
  </si>
  <si>
    <t>A1355.1</t>
  </si>
  <si>
    <t>A1355.2</t>
  </si>
  <si>
    <t>A1355.4</t>
  </si>
  <si>
    <t>TOWN CLERK</t>
  </si>
  <si>
    <t>A1410.1</t>
  </si>
  <si>
    <t>A1410.2</t>
  </si>
  <si>
    <t>A1410.4</t>
  </si>
  <si>
    <t>ATTORNEY</t>
  </si>
  <si>
    <t>A1420.4</t>
  </si>
  <si>
    <t>ACCOUNTING</t>
  </si>
  <si>
    <t>A1430.1</t>
  </si>
  <si>
    <t>A1430.2</t>
  </si>
  <si>
    <t>A1430.4</t>
  </si>
  <si>
    <t>Elections</t>
  </si>
  <si>
    <t>A1450.4</t>
  </si>
  <si>
    <t>BUILDINGS</t>
  </si>
  <si>
    <t>A1620.4</t>
  </si>
  <si>
    <t>CENTRAL PRINTING AND MAILING</t>
  </si>
  <si>
    <t>A1670.4</t>
  </si>
  <si>
    <t>SPECIAL ITEMS</t>
  </si>
  <si>
    <t>Unallocated Insurance</t>
  </si>
  <si>
    <t>A1910.1</t>
  </si>
  <si>
    <t>Municipal Association Dues</t>
  </si>
  <si>
    <t>A1910.2</t>
  </si>
  <si>
    <t>Judgements and Claims</t>
  </si>
  <si>
    <t>A1950.4</t>
  </si>
  <si>
    <t>Payment to Treasurer</t>
  </si>
  <si>
    <t>A1972.4</t>
  </si>
  <si>
    <t>Contingent</t>
  </si>
  <si>
    <t>A1990.4</t>
  </si>
  <si>
    <t xml:space="preserve">    TOTAL GENERAL GOVERNMENT SUPPORT</t>
  </si>
  <si>
    <t>PUBLIC SAFETY</t>
  </si>
  <si>
    <t>CONTROL OF DOGS</t>
  </si>
  <si>
    <t>A3510.1</t>
  </si>
  <si>
    <t>A3510.2</t>
  </si>
  <si>
    <t>A3510.4</t>
  </si>
  <si>
    <t xml:space="preserve">    TOTAL PUBLIC SAFETY</t>
  </si>
  <si>
    <t>HEALTH</t>
  </si>
  <si>
    <t>REGISTRAR OF VITAL STATISTICS</t>
  </si>
  <si>
    <t>A4020.1</t>
  </si>
  <si>
    <t>AMBULANCE</t>
  </si>
  <si>
    <t>A4540.1</t>
  </si>
  <si>
    <t>A4540.2</t>
  </si>
  <si>
    <t>A4504.4</t>
  </si>
  <si>
    <t xml:space="preserve">    TOTAL HEALTH</t>
  </si>
  <si>
    <t>TRANSPORTATION</t>
  </si>
  <si>
    <t>SUPERINTENDENT OF HIGHWAY</t>
  </si>
  <si>
    <t>A5010.1</t>
  </si>
  <si>
    <t>A5010.2</t>
  </si>
  <si>
    <t>A5010.4</t>
  </si>
  <si>
    <t>GARAGE</t>
  </si>
  <si>
    <t>A5132.4</t>
  </si>
  <si>
    <t xml:space="preserve">    TOTAL TRANSPORTATION</t>
  </si>
  <si>
    <t>CULTURE RECREATION</t>
  </si>
  <si>
    <t>HISTORIAN</t>
  </si>
  <si>
    <t>A7510.1</t>
  </si>
  <si>
    <t>A7510.2</t>
  </si>
  <si>
    <t>A7510.4</t>
  </si>
  <si>
    <t xml:space="preserve">    TOTAL CULTURE RECREATION</t>
  </si>
  <si>
    <t>HOME AND COMMUNITY SERVICES</t>
  </si>
  <si>
    <t>PLANNING</t>
  </si>
  <si>
    <t>A8020.1</t>
  </si>
  <si>
    <t>A8020.4</t>
  </si>
  <si>
    <t>CEMETERIES</t>
  </si>
  <si>
    <t>A8810.4</t>
  </si>
  <si>
    <t xml:space="preserve">    TOTAL HOME AND COMMUNITY SERVICES</t>
  </si>
  <si>
    <t>UNDISTRIBUTED</t>
  </si>
  <si>
    <t>A9010.8</t>
  </si>
  <si>
    <t>A9030.8</t>
  </si>
  <si>
    <t>Worker's Compensation</t>
  </si>
  <si>
    <t>A9040.8</t>
  </si>
  <si>
    <t>Life Insurance</t>
  </si>
  <si>
    <t>A9045.8</t>
  </si>
  <si>
    <t>Unemployment Insurance</t>
  </si>
  <si>
    <t>A9050.8</t>
  </si>
  <si>
    <t>Employee Training</t>
  </si>
  <si>
    <t>A9189.8</t>
  </si>
  <si>
    <t>A9060.8</t>
  </si>
  <si>
    <t>TANSFER TO:</t>
  </si>
  <si>
    <t>Contributions to Other Funds</t>
  </si>
  <si>
    <t>A9961.9</t>
  </si>
  <si>
    <t>Contractual Expensees</t>
  </si>
  <si>
    <t>health care calculations</t>
  </si>
  <si>
    <t>Employee/Spouse</t>
  </si>
  <si>
    <t>Family</t>
  </si>
  <si>
    <t>Employee/Children</t>
  </si>
  <si>
    <t>DELTA INSURANCE</t>
  </si>
  <si>
    <t>Employee</t>
  </si>
  <si>
    <t>monthly</t>
  </si>
  <si>
    <t>annual</t>
  </si>
  <si>
    <t>Not offerred</t>
  </si>
  <si>
    <t>Not Offerred</t>
  </si>
  <si>
    <t>Town share</t>
  </si>
  <si>
    <t>Vision</t>
  </si>
  <si>
    <t>employee</t>
  </si>
  <si>
    <t>Employee Share</t>
  </si>
  <si>
    <t>Salaries</t>
  </si>
  <si>
    <t>Supervisors</t>
  </si>
  <si>
    <t>Justice</t>
  </si>
  <si>
    <t>Town Clerk</t>
  </si>
  <si>
    <t>Town Board</t>
  </si>
  <si>
    <t>Cost per employee</t>
  </si>
  <si>
    <t>Highway</t>
  </si>
  <si>
    <t>salary</t>
  </si>
  <si>
    <t>fica</t>
  </si>
  <si>
    <t>health care</t>
  </si>
  <si>
    <t>Superintendent</t>
  </si>
  <si>
    <t>Hourly</t>
  </si>
  <si>
    <t>Part Time</t>
  </si>
  <si>
    <t>Overtime</t>
  </si>
  <si>
    <t>HIGHWAY</t>
  </si>
  <si>
    <t>EXPENSES</t>
  </si>
  <si>
    <t>Nov Warrant</t>
  </si>
  <si>
    <t>SALARIES PART TIME (3*1976)</t>
  </si>
  <si>
    <t>FICA</t>
  </si>
  <si>
    <t xml:space="preserve">MED INS </t>
  </si>
  <si>
    <t>SAND</t>
  </si>
  <si>
    <t>SALT</t>
  </si>
  <si>
    <t>Brakes Tandem</t>
  </si>
  <si>
    <t>Repairs Loader</t>
  </si>
  <si>
    <t>FUELS AND MISC</t>
  </si>
  <si>
    <t>Grader Blades</t>
  </si>
  <si>
    <t>PAVING</t>
  </si>
  <si>
    <t>TOTAL</t>
  </si>
  <si>
    <t>GENERAL FUND</t>
  </si>
  <si>
    <t>PER CAP</t>
  </si>
  <si>
    <t>MTG TAX</t>
  </si>
  <si>
    <t>Clerk</t>
  </si>
  <si>
    <t>judge</t>
  </si>
  <si>
    <t>Total</t>
  </si>
  <si>
    <t>Nov warrant</t>
  </si>
  <si>
    <t>SALARIES</t>
  </si>
  <si>
    <t>PHONE X1</t>
  </si>
  <si>
    <t>NTL GRID X1</t>
  </si>
  <si>
    <t>cleaning</t>
  </si>
  <si>
    <t>ce</t>
  </si>
  <si>
    <t>cable x1</t>
  </si>
  <si>
    <t>heating</t>
  </si>
  <si>
    <t>garbage x4</t>
  </si>
  <si>
    <t>UNEXPENDED BAL</t>
  </si>
  <si>
    <t>Assessor</t>
  </si>
  <si>
    <t>fia</t>
  </si>
  <si>
    <t>retirement</t>
  </si>
  <si>
    <t xml:space="preserve"> Retirement</t>
  </si>
  <si>
    <t>TAX CAP 2.0305%</t>
  </si>
  <si>
    <t>YEAR</t>
  </si>
  <si>
    <t>ASSESSED VALUE</t>
  </si>
  <si>
    <t>TAX RATE PER THOUSAND</t>
  </si>
  <si>
    <t>HOUSE ASSESSMENT</t>
  </si>
  <si>
    <t>EST TAX</t>
  </si>
  <si>
    <t>Budget 2024</t>
  </si>
  <si>
    <t>FireDistrict</t>
  </si>
  <si>
    <t>SALARIES (7x4154)</t>
  </si>
  <si>
    <t>Retirement</t>
  </si>
  <si>
    <t>DA5142.45</t>
  </si>
  <si>
    <t>SNOW REMOVAL CONTRACTUAL EXPENSES</t>
  </si>
  <si>
    <t xml:space="preserve">      Contractual Expenses Repairs</t>
  </si>
  <si>
    <t xml:space="preserve">      Contractual Expenses Sand</t>
  </si>
  <si>
    <t xml:space="preserve">      Contractual Expenses Salt</t>
  </si>
  <si>
    <t xml:space="preserve">      Contractual Expenses Diesel</t>
  </si>
  <si>
    <t xml:space="preserve">      Contractual Expenses Gas</t>
  </si>
  <si>
    <t>Contractual Expenses TOTAL</t>
  </si>
  <si>
    <t>DA5142.44</t>
  </si>
  <si>
    <t>DA5142.43</t>
  </si>
  <si>
    <t>DA5142.41</t>
  </si>
  <si>
    <t>DA5142.40</t>
  </si>
  <si>
    <t>DA5142.42</t>
  </si>
  <si>
    <t xml:space="preserve">      Contractual Expenses Equipment</t>
  </si>
  <si>
    <t>TAX RATE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</si>
</sst>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8" fontId="6" fillId="0" borderId="0" xfId="0" applyNumberFormat="1" applyFont="1" applyAlignment="1">
      <alignment wrapText="1"/>
    </xf>
    <xf numFmtId="0" fontId="2" fillId="0" borderId="0" xfId="0" applyFont="1"/>
    <xf numFmtId="7" fontId="3" fillId="0" borderId="0" xfId="0" applyNumberFormat="1" applyFont="1"/>
    <xf numFmtId="7" fontId="5" fillId="0" borderId="0" xfId="0" applyNumberFormat="1" applyFont="1"/>
    <xf numFmtId="7" fontId="7" fillId="0" borderId="0" xfId="0" applyNumberFormat="1" applyFont="1" applyAlignment="1">
      <alignment wrapText="1"/>
    </xf>
    <xf numFmtId="7" fontId="0" fillId="0" borderId="0" xfId="0" applyNumberFormat="1"/>
    <xf numFmtId="7" fontId="6" fillId="0" borderId="0" xfId="0" applyNumberFormat="1" applyFont="1"/>
    <xf numFmtId="8" fontId="6" fillId="0" borderId="0" xfId="0" applyNumberFormat="1" applyFont="1"/>
    <xf numFmtId="44" fontId="3" fillId="0" borderId="0" xfId="1" applyFont="1" applyAlignment="1">
      <alignment wrapText="1"/>
    </xf>
    <xf numFmtId="44" fontId="2" fillId="0" borderId="0" xfId="1" applyFont="1" applyAlignment="1">
      <alignment wrapText="1"/>
    </xf>
    <xf numFmtId="8" fontId="3" fillId="0" borderId="0" xfId="1" applyNumberFormat="1" applyFont="1" applyAlignment="1">
      <alignment wrapText="1"/>
    </xf>
    <xf numFmtId="9" fontId="2" fillId="0" borderId="0" xfId="1" applyNumberFormat="1" applyFont="1" applyAlignment="1">
      <alignment wrapText="1"/>
    </xf>
    <xf numFmtId="10" fontId="2" fillId="0" borderId="0" xfId="1" applyNumberFormat="1" applyFont="1" applyAlignment="1">
      <alignment wrapText="1"/>
    </xf>
    <xf numFmtId="8" fontId="2" fillId="0" borderId="0" xfId="0" applyNumberFormat="1" applyFont="1" applyAlignment="1">
      <alignment wrapText="1"/>
    </xf>
    <xf numFmtId="44" fontId="2" fillId="0" borderId="0" xfId="0" applyNumberFormat="1" applyFont="1" applyAlignment="1">
      <alignment wrapText="1"/>
    </xf>
    <xf numFmtId="44" fontId="2" fillId="2" borderId="0" xfId="1" applyFont="1" applyFill="1" applyAlignment="1">
      <alignment wrapText="1"/>
    </xf>
    <xf numFmtId="8" fontId="2" fillId="2" borderId="0" xfId="1" applyNumberFormat="1" applyFont="1" applyFill="1" applyAlignment="1">
      <alignment wrapText="1"/>
    </xf>
    <xf numFmtId="8" fontId="8" fillId="0" borderId="0" xfId="0" applyNumberFormat="1" applyFont="1" applyAlignment="1">
      <alignment wrapText="1"/>
    </xf>
    <xf numFmtId="7" fontId="6" fillId="3" borderId="0" xfId="0" applyNumberFormat="1" applyFont="1" applyFill="1"/>
    <xf numFmtId="164" fontId="0" fillId="0" borderId="0" xfId="2" applyNumberFormat="1" applyFont="1"/>
    <xf numFmtId="10" fontId="3" fillId="0" borderId="0" xfId="2" applyNumberFormat="1" applyFont="1"/>
    <xf numFmtId="9" fontId="3" fillId="0" borderId="0" xfId="2" applyFont="1"/>
    <xf numFmtId="0" fontId="3" fillId="0" borderId="0" xfId="0" applyFont="1" applyAlignment="1">
      <alignment horizontal="center" wrapText="1"/>
    </xf>
    <xf numFmtId="10" fontId="0" fillId="0" borderId="0" xfId="0" applyNumberFormat="1"/>
    <xf numFmtId="8" fontId="3" fillId="0" borderId="0" xfId="0" applyNumberFormat="1" applyFont="1"/>
    <xf numFmtId="0" fontId="3" fillId="0" borderId="0" xfId="0" quotePrefix="1" applyFont="1"/>
    <xf numFmtId="8" fontId="2" fillId="0" borderId="0" xfId="0" applyNumberFormat="1" applyFont="1"/>
    <xf numFmtId="44" fontId="2" fillId="0" borderId="0" xfId="1" applyFont="1" applyFill="1"/>
    <xf numFmtId="44" fontId="2" fillId="0" borderId="0" xfId="0" applyNumberFormat="1" applyFont="1"/>
    <xf numFmtId="7" fontId="3" fillId="0" borderId="0" xfId="0" applyNumberFormat="1" applyFont="1" applyAlignment="1">
      <alignment wrapText="1"/>
    </xf>
    <xf numFmtId="7" fontId="9" fillId="0" borderId="0" xfId="0" applyNumberFormat="1" applyFont="1" applyAlignment="1">
      <alignment wrapText="1"/>
    </xf>
    <xf numFmtId="7" fontId="9" fillId="0" borderId="0" xfId="0" applyNumberFormat="1" applyFont="1" applyAlignment="1">
      <alignment horizontal="center" wrapText="1"/>
    </xf>
    <xf numFmtId="7" fontId="3" fillId="0" borderId="0" xfId="0" applyNumberFormat="1" applyFont="1" applyAlignment="1">
      <alignment horizontal="center" wrapText="1"/>
    </xf>
    <xf numFmtId="165" fontId="0" fillId="0" borderId="0" xfId="0" applyNumberFormat="1"/>
    <xf numFmtId="42" fontId="0" fillId="0" borderId="0" xfId="0" applyNumberFormat="1"/>
    <xf numFmtId="44" fontId="0" fillId="0" borderId="0" xfId="0" applyNumberFormat="1"/>
    <xf numFmtId="3" fontId="0" fillId="0" borderId="0" xfId="0" applyNumberFormat="1"/>
    <xf numFmtId="42" fontId="2" fillId="0" borderId="0" xfId="0" applyNumberFormat="1" applyFont="1"/>
    <xf numFmtId="14" fontId="3" fillId="0" borderId="0" xfId="0" applyNumberFormat="1" applyFont="1"/>
    <xf numFmtId="42" fontId="3" fillId="0" borderId="0" xfId="0" applyNumberFormat="1" applyFont="1"/>
    <xf numFmtId="14" fontId="10" fillId="0" borderId="0" xfId="0" applyNumberFormat="1" applyFont="1"/>
    <xf numFmtId="0" fontId="10" fillId="0" borderId="0" xfId="0" applyFont="1"/>
    <xf numFmtId="8" fontId="10" fillId="0" borderId="0" xfId="0" applyNumberFormat="1" applyFont="1"/>
    <xf numFmtId="0" fontId="11" fillId="0" borderId="0" xfId="0" applyFont="1"/>
    <xf numFmtId="8" fontId="11" fillId="0" borderId="0" xfId="0" applyNumberFormat="1" applyFont="1"/>
    <xf numFmtId="42" fontId="11" fillId="0" borderId="0" xfId="0" applyNumberFormat="1" applyFont="1"/>
    <xf numFmtId="6" fontId="11" fillId="0" borderId="0" xfId="0" applyNumberFormat="1" applyFont="1"/>
    <xf numFmtId="0" fontId="12" fillId="0" borderId="0" xfId="0" applyFont="1"/>
    <xf numFmtId="8" fontId="11" fillId="0" borderId="1" xfId="0" applyNumberFormat="1" applyFont="1" applyBorder="1"/>
    <xf numFmtId="42" fontId="10" fillId="0" borderId="1" xfId="0" applyNumberFormat="1" applyFont="1" applyBorder="1"/>
    <xf numFmtId="42" fontId="6" fillId="0" borderId="0" xfId="0" applyNumberFormat="1" applyFont="1"/>
    <xf numFmtId="42" fontId="2" fillId="0" borderId="0" xfId="0" applyNumberFormat="1" applyFont="1" applyAlignment="1">
      <alignment wrapText="1"/>
    </xf>
    <xf numFmtId="6" fontId="2" fillId="0" borderId="0" xfId="0" applyNumberFormat="1" applyFont="1" applyAlignment="1">
      <alignment wrapText="1"/>
    </xf>
    <xf numFmtId="0" fontId="3" fillId="2" borderId="0" xfId="0" applyFont="1" applyFill="1"/>
    <xf numFmtId="8" fontId="3" fillId="2" borderId="0" xfId="0" applyNumberFormat="1" applyFont="1" applyFill="1" applyAlignment="1">
      <alignment wrapText="1"/>
    </xf>
    <xf numFmtId="0" fontId="2" fillId="2" borderId="0" xfId="0" applyFont="1" applyFill="1"/>
    <xf numFmtId="0" fontId="0" fillId="2" borderId="0" xfId="0" applyFill="1"/>
    <xf numFmtId="7" fontId="3" fillId="2" borderId="0" xfId="0" applyNumberFormat="1" applyFont="1" applyFill="1"/>
    <xf numFmtId="4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8" fontId="6" fillId="2" borderId="0" xfId="0" applyNumberFormat="1" applyFont="1" applyFill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282F-18CF-481F-81E5-CC188F1D7B63}">
  <sheetPr>
    <pageSetUpPr fitToPage="1"/>
  </sheetPr>
  <dimension ref="A1:J21"/>
  <sheetViews>
    <sheetView workbookViewId="0">
      <selection activeCell="K8" sqref="K8"/>
    </sheetView>
  </sheetViews>
  <sheetFormatPr defaultRowHeight="15" x14ac:dyDescent="0.25"/>
  <cols>
    <col min="1" max="1" width="49.140625" bestFit="1" customWidth="1"/>
    <col min="2" max="2" width="13.85546875" bestFit="1" customWidth="1"/>
    <col min="3" max="3" width="13.28515625" bestFit="1" customWidth="1"/>
    <col min="4" max="4" width="13.140625" bestFit="1" customWidth="1"/>
    <col min="5" max="6" width="13.85546875" bestFit="1" customWidth="1"/>
    <col min="7" max="7" width="12.85546875" bestFit="1" customWidth="1"/>
    <col min="8" max="8" width="8" bestFit="1" customWidth="1"/>
    <col min="9" max="9" width="16.140625" bestFit="1" customWidth="1"/>
    <col min="10" max="10" width="10.5703125" bestFit="1" customWidth="1"/>
  </cols>
  <sheetData>
    <row r="1" spans="1:10" ht="18.75" x14ac:dyDescent="0.3">
      <c r="A1" s="7" t="s">
        <v>0</v>
      </c>
      <c r="B1" s="3"/>
      <c r="C1" s="3" t="s">
        <v>1</v>
      </c>
      <c r="D1" s="3"/>
      <c r="E1" s="3"/>
      <c r="F1" s="18"/>
      <c r="G1" s="18"/>
      <c r="H1" s="8"/>
      <c r="I1" s="8"/>
      <c r="J1" s="8"/>
    </row>
    <row r="2" spans="1:10" ht="18.75" x14ac:dyDescent="0.3">
      <c r="A2" s="7">
        <v>2025</v>
      </c>
      <c r="B2" s="3"/>
      <c r="C2" s="3"/>
      <c r="D2" s="3"/>
      <c r="E2" s="3"/>
      <c r="F2" s="18"/>
      <c r="G2" s="18"/>
      <c r="H2" s="8"/>
      <c r="I2" s="8"/>
      <c r="J2" s="8"/>
    </row>
    <row r="3" spans="1:10" ht="15.75" x14ac:dyDescent="0.25">
      <c r="A3" s="2"/>
      <c r="B3" s="3"/>
      <c r="C3" s="3"/>
      <c r="D3" s="3"/>
      <c r="E3" s="3"/>
      <c r="F3" s="18"/>
      <c r="G3" s="18"/>
      <c r="H3" s="2"/>
      <c r="I3" s="2"/>
      <c r="J3" s="2"/>
    </row>
    <row r="4" spans="1:10" ht="78.75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18" t="s">
        <v>7</v>
      </c>
      <c r="G4" s="18" t="s">
        <v>1</v>
      </c>
      <c r="H4" s="2" t="s">
        <v>1</v>
      </c>
      <c r="I4" s="2"/>
      <c r="J4" s="2"/>
    </row>
    <row r="5" spans="1:10" ht="15.75" x14ac:dyDescent="0.25">
      <c r="A5" s="2"/>
      <c r="B5" s="3"/>
      <c r="C5" s="3"/>
      <c r="D5" s="3"/>
      <c r="E5" s="3"/>
      <c r="F5" s="18"/>
      <c r="G5" s="18"/>
      <c r="H5" s="2"/>
      <c r="I5" s="2"/>
      <c r="J5" s="2"/>
    </row>
    <row r="6" spans="1:10" ht="15.75" x14ac:dyDescent="0.25">
      <c r="A6" s="2" t="s">
        <v>8</v>
      </c>
      <c r="B6" s="6">
        <v>134195.375</v>
      </c>
      <c r="C6" s="12">
        <v>59589</v>
      </c>
      <c r="D6" s="27">
        <v>37500</v>
      </c>
      <c r="E6" s="6">
        <f>+B6-C6-D6</f>
        <v>37106.375</v>
      </c>
      <c r="F6" s="18">
        <v>33762</v>
      </c>
      <c r="G6" s="20">
        <f>SUM(E6-F6)</f>
        <v>3344.375</v>
      </c>
      <c r="H6" s="31">
        <f>+G6/F6</f>
        <v>9.9057372193590426E-2</v>
      </c>
      <c r="I6" s="2"/>
      <c r="J6" s="2"/>
    </row>
    <row r="7" spans="1:10" ht="15.75" x14ac:dyDescent="0.25">
      <c r="A7" s="2"/>
      <c r="B7" s="6"/>
      <c r="C7" s="6"/>
      <c r="D7" s="6"/>
      <c r="E7" s="6"/>
      <c r="F7" s="18"/>
      <c r="G7" s="20"/>
      <c r="H7" s="31"/>
      <c r="I7" s="2"/>
      <c r="J7" s="2"/>
    </row>
    <row r="8" spans="1:10" ht="15.75" x14ac:dyDescent="0.25">
      <c r="A8" s="2" t="s">
        <v>9</v>
      </c>
      <c r="B8" s="34">
        <v>586638.66700000002</v>
      </c>
      <c r="C8" s="6">
        <v>114130</v>
      </c>
      <c r="D8" s="6">
        <v>35000</v>
      </c>
      <c r="E8" s="6">
        <f t="shared" ref="E8" si="0">+B8-C8-D8</f>
        <v>437508.66700000002</v>
      </c>
      <c r="F8" s="18">
        <v>415861</v>
      </c>
      <c r="G8" s="20">
        <f t="shared" ref="G8:G12" si="1">SUM(E8-F8)</f>
        <v>21647.667000000016</v>
      </c>
      <c r="H8" s="31">
        <f t="shared" ref="H8:H12" si="2">+G8/F8</f>
        <v>5.2055054453290922E-2</v>
      </c>
      <c r="I8" s="2"/>
      <c r="J8" s="2"/>
    </row>
    <row r="9" spans="1:10" ht="15.75" x14ac:dyDescent="0.25">
      <c r="A9" s="2"/>
      <c r="B9" s="17" t="s">
        <v>1</v>
      </c>
      <c r="C9" s="6"/>
      <c r="D9" s="6"/>
      <c r="E9" s="6"/>
      <c r="F9" s="18"/>
      <c r="G9" s="20"/>
      <c r="H9" s="31"/>
      <c r="I9" s="2"/>
      <c r="J9" s="2"/>
    </row>
    <row r="10" spans="1:10" ht="15.75" x14ac:dyDescent="0.25">
      <c r="A10" s="2" t="s">
        <v>10</v>
      </c>
      <c r="B10" s="6"/>
      <c r="C10" s="6"/>
      <c r="D10" s="6"/>
      <c r="E10" s="6"/>
      <c r="F10" s="18"/>
      <c r="G10" s="20"/>
      <c r="H10" s="31"/>
      <c r="I10" s="2"/>
      <c r="J10" s="2"/>
    </row>
    <row r="11" spans="1:10" ht="15.75" x14ac:dyDescent="0.25">
      <c r="A11" s="2"/>
      <c r="B11" s="6"/>
      <c r="C11" s="6"/>
      <c r="D11" s="6"/>
      <c r="E11" s="6"/>
      <c r="F11" s="18"/>
      <c r="G11" s="20"/>
      <c r="H11" s="31"/>
      <c r="I11" s="2"/>
      <c r="J11" s="2"/>
    </row>
    <row r="12" spans="1:10" ht="15.75" x14ac:dyDescent="0.25">
      <c r="A12" s="2" t="s">
        <v>11</v>
      </c>
      <c r="B12" s="6">
        <f>SUM(F12*102%)</f>
        <v>67718.820000000007</v>
      </c>
      <c r="C12" s="6"/>
      <c r="D12" s="6" t="s">
        <v>1</v>
      </c>
      <c r="E12" s="20">
        <f>SUM(B12)</f>
        <v>67718.820000000007</v>
      </c>
      <c r="F12" s="18">
        <v>66391</v>
      </c>
      <c r="G12" s="20">
        <f t="shared" si="1"/>
        <v>1327.820000000007</v>
      </c>
      <c r="H12" s="31">
        <f t="shared" si="2"/>
        <v>2.0000000000000104E-2</v>
      </c>
      <c r="I12" s="2"/>
      <c r="J12" s="2"/>
    </row>
    <row r="13" spans="1:10" ht="15.75" x14ac:dyDescent="0.25">
      <c r="A13" s="2"/>
      <c r="C13" s="6"/>
      <c r="D13" s="6"/>
      <c r="E13" s="18"/>
      <c r="F13" s="18"/>
      <c r="G13" s="20"/>
      <c r="H13" s="31"/>
      <c r="I13" s="2"/>
      <c r="J13" s="2"/>
    </row>
    <row r="14" spans="1:10" ht="15.75" x14ac:dyDescent="0.25">
      <c r="A14" s="2" t="s">
        <v>12</v>
      </c>
      <c r="B14" s="6">
        <f>SUM(B6:B13)</f>
        <v>788552.86199999996</v>
      </c>
      <c r="C14" s="6">
        <f>SUM(C6:C13)</f>
        <v>173719</v>
      </c>
      <c r="D14" s="6">
        <f>SUM(D6:D13)</f>
        <v>72500</v>
      </c>
      <c r="E14" s="6">
        <f>SUM(E6:E13)</f>
        <v>542333.86199999996</v>
      </c>
      <c r="F14" s="18">
        <f>SUM(F6:F13)</f>
        <v>516014</v>
      </c>
      <c r="G14" s="20">
        <f>SUM(E14-F14)</f>
        <v>26319.861999999965</v>
      </c>
      <c r="H14" s="30">
        <f>SUM(G14/F14)</f>
        <v>5.100610060967331E-2</v>
      </c>
      <c r="I14" s="2"/>
      <c r="J14" s="2"/>
    </row>
    <row r="15" spans="1:10" ht="15.75" x14ac:dyDescent="0.25">
      <c r="B15" s="1"/>
      <c r="C15" s="1"/>
      <c r="D15" s="1"/>
      <c r="E15" s="1" t="s">
        <v>13</v>
      </c>
      <c r="F15" s="19"/>
      <c r="G15" s="21" t="s">
        <v>14</v>
      </c>
    </row>
    <row r="16" spans="1:10" ht="15.75" x14ac:dyDescent="0.25">
      <c r="B16" s="1"/>
      <c r="C16" s="1"/>
      <c r="D16" s="1"/>
      <c r="E16" s="25">
        <f>SUM(F14*102.0305%)</f>
        <v>526491.66427000007</v>
      </c>
      <c r="F16" s="19"/>
      <c r="G16" s="26">
        <f>SUM(E14-E16)</f>
        <v>15842.197729999898</v>
      </c>
      <c r="H16" s="29"/>
      <c r="I16" t="s">
        <v>276</v>
      </c>
    </row>
    <row r="17" spans="1:10" ht="15.75" x14ac:dyDescent="0.25">
      <c r="A17" s="8"/>
      <c r="B17" s="1"/>
      <c r="C17" s="23"/>
      <c r="D17" s="24"/>
      <c r="E17" s="1"/>
      <c r="F17" s="22"/>
      <c r="G17" s="19" t="s">
        <v>1</v>
      </c>
      <c r="I17" s="15"/>
    </row>
    <row r="18" spans="1:10" ht="47.25" x14ac:dyDescent="0.25">
      <c r="A18" s="8" t="s">
        <v>277</v>
      </c>
      <c r="B18" s="1" t="s">
        <v>278</v>
      </c>
      <c r="C18" s="23" t="s">
        <v>6</v>
      </c>
      <c r="D18" s="24" t="s">
        <v>279</v>
      </c>
      <c r="E18" s="1" t="s">
        <v>280</v>
      </c>
      <c r="F18" s="22" t="s">
        <v>281</v>
      </c>
      <c r="G18" s="19" t="s">
        <v>300</v>
      </c>
      <c r="H18" s="33"/>
    </row>
    <row r="19" spans="1:10" ht="15.75" x14ac:dyDescent="0.25">
      <c r="A19" t="s">
        <v>282</v>
      </c>
      <c r="B19" s="61">
        <v>81950735</v>
      </c>
      <c r="C19" s="23">
        <f>SUM(E6+E8)</f>
        <v>474615.04200000002</v>
      </c>
      <c r="D19" s="24">
        <f>SUM(C19/(B19/1000))</f>
        <v>5.7914677885439341</v>
      </c>
      <c r="E19" s="24">
        <v>200000</v>
      </c>
      <c r="F19" s="19">
        <f>SUM(E19/1000)*D19</f>
        <v>1158.2935577087869</v>
      </c>
      <c r="G19" s="19">
        <v>5.54</v>
      </c>
      <c r="H19" s="33">
        <f>SUM(J19/G19)</f>
        <v>4.5391297571107228E-2</v>
      </c>
      <c r="I19" s="15"/>
      <c r="J19" s="45">
        <f>SUM(D19-G19)</f>
        <v>0.25146778854393403</v>
      </c>
    </row>
    <row r="20" spans="1:10" ht="15.75" x14ac:dyDescent="0.25">
      <c r="A20" t="s">
        <v>283</v>
      </c>
      <c r="B20" s="61">
        <v>88857434</v>
      </c>
      <c r="C20" s="62">
        <f>SUM(E12)</f>
        <v>67718.820000000007</v>
      </c>
      <c r="D20" s="24">
        <f t="shared" ref="D20" si="3">SUM(C20/(B20/1000))</f>
        <v>0.76210640968993104</v>
      </c>
      <c r="E20" s="24">
        <v>200000</v>
      </c>
      <c r="F20" s="19">
        <f t="shared" ref="F20" si="4">SUM(E20/1000)*D20</f>
        <v>152.42128193798621</v>
      </c>
      <c r="G20" s="19">
        <v>0.76</v>
      </c>
      <c r="H20" s="33">
        <f>SUM(J20/G20)</f>
        <v>2.7715916972776743E-3</v>
      </c>
      <c r="J20" s="45">
        <f>SUM(D20-G20)</f>
        <v>2.1064096899310325E-3</v>
      </c>
    </row>
    <row r="21" spans="1:10" ht="15.75" x14ac:dyDescent="0.25">
      <c r="B21" s="61" t="s">
        <v>1</v>
      </c>
      <c r="C21" s="62" t="s">
        <v>1</v>
      </c>
      <c r="D21" s="24" t="s">
        <v>1</v>
      </c>
      <c r="E21" s="24" t="s">
        <v>1</v>
      </c>
      <c r="F21" s="19" t="s">
        <v>1</v>
      </c>
      <c r="G21" s="19" t="s">
        <v>1</v>
      </c>
      <c r="H21" s="33" t="s">
        <v>1</v>
      </c>
      <c r="J21" s="45" t="s">
        <v>1</v>
      </c>
    </row>
  </sheetData>
  <printOptions gridLines="1"/>
  <pageMargins left="0.1" right="0.1" top="0.25" bottom="0.2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8174-34CD-49AA-950F-EE4B286C2BC6}">
  <sheetPr>
    <pageSetUpPr fitToPage="1"/>
  </sheetPr>
  <dimension ref="A1:I20"/>
  <sheetViews>
    <sheetView workbookViewId="0">
      <selection activeCell="F15" sqref="F15"/>
    </sheetView>
  </sheetViews>
  <sheetFormatPr defaultRowHeight="15" x14ac:dyDescent="0.25"/>
  <cols>
    <col min="1" max="1" width="42.140625" bestFit="1" customWidth="1"/>
    <col min="3" max="8" width="13.140625" customWidth="1"/>
    <col min="9" max="9" width="13.28515625" customWidth="1"/>
  </cols>
  <sheetData>
    <row r="1" spans="1:9" ht="15.75" x14ac:dyDescent="0.25">
      <c r="A1" s="2" t="s">
        <v>15</v>
      </c>
      <c r="B1" s="2"/>
      <c r="C1" s="12"/>
      <c r="D1" s="12"/>
      <c r="E1" s="12"/>
      <c r="F1" s="12"/>
      <c r="G1" s="12"/>
      <c r="H1" s="12"/>
    </row>
    <row r="2" spans="1:9" ht="18.75" x14ac:dyDescent="0.3">
      <c r="A2" s="7"/>
      <c r="B2" s="7"/>
      <c r="C2" s="13"/>
      <c r="D2" s="13"/>
      <c r="E2" s="2"/>
      <c r="F2" s="13"/>
      <c r="G2" s="13"/>
      <c r="H2" s="13"/>
    </row>
    <row r="3" spans="1:9" ht="51.75" x14ac:dyDescent="0.25">
      <c r="A3" s="8" t="s">
        <v>16</v>
      </c>
      <c r="B3" s="8" t="s">
        <v>17</v>
      </c>
      <c r="C3" s="40" t="s">
        <v>18</v>
      </c>
      <c r="D3" s="41" t="s">
        <v>19</v>
      </c>
      <c r="E3" s="40" t="s">
        <v>20</v>
      </c>
      <c r="F3" s="14" t="s">
        <v>21</v>
      </c>
      <c r="G3" s="14" t="s">
        <v>22</v>
      </c>
      <c r="H3" s="14" t="s">
        <v>23</v>
      </c>
      <c r="I3" s="14" t="s">
        <v>24</v>
      </c>
    </row>
    <row r="4" spans="1:9" x14ac:dyDescent="0.25">
      <c r="C4" s="15"/>
      <c r="D4" s="15"/>
      <c r="E4" s="15"/>
      <c r="F4" s="15"/>
      <c r="G4" s="15"/>
      <c r="H4" s="15"/>
    </row>
    <row r="5" spans="1:9" x14ac:dyDescent="0.25">
      <c r="A5" s="8" t="s">
        <v>25</v>
      </c>
      <c r="B5" s="8"/>
      <c r="C5" s="16"/>
      <c r="D5" s="16"/>
      <c r="E5" s="16"/>
      <c r="F5" s="16"/>
      <c r="G5" s="16"/>
      <c r="H5" s="16"/>
    </row>
    <row r="6" spans="1:9" x14ac:dyDescent="0.25">
      <c r="A6" s="8" t="s">
        <v>26</v>
      </c>
      <c r="B6" s="8" t="s">
        <v>27</v>
      </c>
      <c r="C6" s="16">
        <v>2923.83</v>
      </c>
      <c r="D6" s="16"/>
      <c r="E6" s="16">
        <v>0</v>
      </c>
      <c r="F6" s="16">
        <v>2923</v>
      </c>
      <c r="G6" s="16"/>
      <c r="H6" s="16"/>
      <c r="I6" s="15">
        <f>+F6-E6</f>
        <v>2923</v>
      </c>
    </row>
    <row r="7" spans="1:9" x14ac:dyDescent="0.25">
      <c r="A7" s="8" t="s">
        <v>28</v>
      </c>
      <c r="B7" s="8" t="s">
        <v>29</v>
      </c>
      <c r="C7" s="16">
        <f>62.36+40.45</f>
        <v>102.81</v>
      </c>
      <c r="D7" s="16">
        <v>100</v>
      </c>
      <c r="E7" s="16">
        <v>50</v>
      </c>
      <c r="F7" s="16">
        <v>11000</v>
      </c>
      <c r="G7" s="16" t="s">
        <v>1</v>
      </c>
      <c r="H7" s="16" t="s">
        <v>1</v>
      </c>
      <c r="I7" s="15">
        <f>+F7-E7</f>
        <v>10950</v>
      </c>
    </row>
    <row r="8" spans="1:9" x14ac:dyDescent="0.25">
      <c r="A8" s="8" t="s">
        <v>30</v>
      </c>
      <c r="B8" s="8"/>
      <c r="C8" s="16">
        <v>6574.01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5">
        <f>+F8-E8</f>
        <v>0</v>
      </c>
    </row>
    <row r="9" spans="1:9" x14ac:dyDescent="0.25">
      <c r="A9" s="8"/>
      <c r="B9" s="8"/>
      <c r="C9" s="16"/>
      <c r="D9" s="16"/>
      <c r="E9" s="16"/>
      <c r="F9" s="16"/>
      <c r="G9" s="16"/>
      <c r="H9" s="16"/>
      <c r="I9" s="15"/>
    </row>
    <row r="10" spans="1:9" x14ac:dyDescent="0.25">
      <c r="A10" s="8"/>
      <c r="B10" s="8"/>
      <c r="C10" s="16"/>
      <c r="D10" s="16"/>
      <c r="E10" s="16"/>
      <c r="F10" s="16"/>
      <c r="G10" s="16"/>
      <c r="H10" s="16"/>
      <c r="I10" s="15"/>
    </row>
    <row r="11" spans="1:9" x14ac:dyDescent="0.25">
      <c r="A11" s="8"/>
      <c r="B11" s="8"/>
      <c r="C11" s="16"/>
      <c r="D11" s="16"/>
      <c r="E11" s="16"/>
      <c r="F11" s="16"/>
      <c r="G11" s="16"/>
      <c r="H11" s="16"/>
      <c r="I11" s="15"/>
    </row>
    <row r="12" spans="1:9" x14ac:dyDescent="0.25">
      <c r="A12" s="8" t="s">
        <v>31</v>
      </c>
      <c r="B12" s="8"/>
      <c r="C12" s="16"/>
      <c r="D12" s="16"/>
      <c r="E12" s="16"/>
      <c r="F12" s="16"/>
      <c r="G12" s="16"/>
      <c r="H12" s="16"/>
      <c r="I12" s="15"/>
    </row>
    <row r="13" spans="1:9" x14ac:dyDescent="0.25">
      <c r="A13" s="8" t="s">
        <v>32</v>
      </c>
      <c r="B13" s="8" t="s">
        <v>33</v>
      </c>
      <c r="C13" s="16">
        <v>94207</v>
      </c>
      <c r="D13" s="16">
        <v>94207</v>
      </c>
      <c r="E13" s="16">
        <v>94207</v>
      </c>
      <c r="F13" s="16">
        <v>100207</v>
      </c>
      <c r="G13" s="16" t="s">
        <v>1</v>
      </c>
      <c r="H13" s="16" t="s">
        <v>1</v>
      </c>
      <c r="I13" s="15">
        <f>+F13-E13</f>
        <v>6000</v>
      </c>
    </row>
    <row r="14" spans="1:9" x14ac:dyDescent="0.25">
      <c r="A14" s="8"/>
      <c r="B14" s="8"/>
      <c r="C14" s="16"/>
      <c r="D14" s="16"/>
      <c r="E14" s="16"/>
      <c r="F14" s="16"/>
      <c r="G14" s="16"/>
      <c r="H14" s="16"/>
      <c r="I14" s="15"/>
    </row>
    <row r="15" spans="1:9" x14ac:dyDescent="0.25">
      <c r="A15" s="8" t="s">
        <v>34</v>
      </c>
      <c r="B15" s="8"/>
      <c r="C15" s="16">
        <f t="shared" ref="C15:G15" si="0">SUM(C5:C14)</f>
        <v>103807.65</v>
      </c>
      <c r="D15" s="16">
        <f t="shared" si="0"/>
        <v>94307</v>
      </c>
      <c r="E15" s="16">
        <f t="shared" si="0"/>
        <v>94257</v>
      </c>
      <c r="F15" s="16">
        <f>SUM(F5:F14)</f>
        <v>114130</v>
      </c>
      <c r="G15" s="16">
        <f t="shared" si="0"/>
        <v>0</v>
      </c>
      <c r="H15" s="16">
        <f t="shared" ref="H15" si="1">SUM(H5:H14)</f>
        <v>0</v>
      </c>
      <c r="I15" s="15"/>
    </row>
    <row r="16" spans="1:9" x14ac:dyDescent="0.25">
      <c r="A16" s="8" t="s">
        <v>35</v>
      </c>
      <c r="B16" s="8"/>
      <c r="C16" s="16"/>
      <c r="D16" s="16"/>
      <c r="E16" s="16"/>
      <c r="F16" s="16"/>
      <c r="G16" s="16"/>
      <c r="H16" s="16"/>
      <c r="I16" s="15"/>
    </row>
    <row r="17" spans="1:9" x14ac:dyDescent="0.25">
      <c r="A17" s="8"/>
      <c r="B17" s="8"/>
      <c r="C17" s="16"/>
      <c r="D17" s="16"/>
      <c r="E17" s="16"/>
      <c r="F17" s="16"/>
      <c r="G17" s="16"/>
      <c r="H17" s="16"/>
      <c r="I17" s="15"/>
    </row>
    <row r="18" spans="1:9" x14ac:dyDescent="0.25">
      <c r="A18" s="8" t="s">
        <v>36</v>
      </c>
      <c r="B18" s="8"/>
      <c r="C18" s="16">
        <v>35000</v>
      </c>
      <c r="D18" s="16">
        <v>30000</v>
      </c>
      <c r="E18" s="16">
        <v>35000</v>
      </c>
      <c r="F18" s="16">
        <v>35000</v>
      </c>
      <c r="G18" s="16" t="s">
        <v>1</v>
      </c>
      <c r="H18" s="16" t="s">
        <v>1</v>
      </c>
      <c r="I18" s="15"/>
    </row>
    <row r="19" spans="1:9" x14ac:dyDescent="0.25">
      <c r="A19" s="8" t="s">
        <v>37</v>
      </c>
      <c r="B19" s="8"/>
      <c r="C19" s="16"/>
      <c r="D19" s="16"/>
      <c r="E19" s="16"/>
      <c r="F19" s="16"/>
      <c r="G19" s="16"/>
      <c r="H19" s="16"/>
      <c r="I19" s="15" t="s">
        <v>1</v>
      </c>
    </row>
    <row r="20" spans="1:9" x14ac:dyDescent="0.25">
      <c r="A20" s="8" t="s">
        <v>38</v>
      </c>
      <c r="B20" s="8"/>
      <c r="C20" s="16"/>
      <c r="D20" s="16"/>
      <c r="E20" s="16"/>
      <c r="F20" s="16"/>
      <c r="G20" s="16"/>
      <c r="H20" s="16"/>
      <c r="I20" s="15"/>
    </row>
  </sheetData>
  <printOptions gridLines="1"/>
  <pageMargins left="0.2" right="0.2" top="0.25" bottom="0.25" header="0.3" footer="0.3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5965-B3D9-4BC5-ADFB-FFD357E5C869}">
  <sheetPr>
    <pageSetUpPr fitToPage="1"/>
  </sheetPr>
  <dimension ref="A1:O44"/>
  <sheetViews>
    <sheetView topLeftCell="A6" workbookViewId="0">
      <selection activeCell="F42" sqref="F42"/>
    </sheetView>
  </sheetViews>
  <sheetFormatPr defaultRowHeight="15" x14ac:dyDescent="0.25"/>
  <cols>
    <col min="1" max="1" width="40.85546875" customWidth="1"/>
    <col min="2" max="2" width="11.28515625" bestFit="1" customWidth="1"/>
    <col min="3" max="6" width="13.140625" customWidth="1"/>
    <col min="7" max="7" width="14.140625" customWidth="1"/>
    <col min="8" max="8" width="12.85546875" customWidth="1"/>
    <col min="9" max="9" width="13.85546875" customWidth="1"/>
    <col min="10" max="10" width="12.28515625" customWidth="1"/>
    <col min="11" max="11" width="14.5703125" customWidth="1"/>
    <col min="12" max="13" width="11.5703125" bestFit="1" customWidth="1"/>
  </cols>
  <sheetData>
    <row r="1" spans="1:15" ht="15.75" x14ac:dyDescent="0.25">
      <c r="A1" s="2" t="s">
        <v>39</v>
      </c>
      <c r="B1" s="2"/>
      <c r="C1" s="2"/>
      <c r="D1" s="2"/>
      <c r="E1" s="2"/>
      <c r="F1" s="2"/>
      <c r="G1" s="2"/>
      <c r="H1" s="2"/>
      <c r="I1" s="2"/>
      <c r="J1" s="11"/>
      <c r="K1" s="11"/>
      <c r="L1" s="11"/>
      <c r="M1" s="11"/>
      <c r="N1" s="11"/>
      <c r="O1" s="11"/>
    </row>
    <row r="2" spans="1:15" ht="63" x14ac:dyDescent="0.25">
      <c r="A2" s="2" t="s">
        <v>16</v>
      </c>
      <c r="B2" s="2" t="s">
        <v>17</v>
      </c>
      <c r="C2" s="3" t="s">
        <v>18</v>
      </c>
      <c r="D2" s="32" t="s">
        <v>40</v>
      </c>
      <c r="E2" s="3" t="s">
        <v>20</v>
      </c>
      <c r="F2" s="3" t="s">
        <v>41</v>
      </c>
      <c r="G2" s="3" t="s">
        <v>22</v>
      </c>
      <c r="H2" s="3" t="s">
        <v>42</v>
      </c>
      <c r="I2" s="3" t="s">
        <v>24</v>
      </c>
      <c r="J2" s="11"/>
      <c r="K2" s="11"/>
      <c r="L2" s="11"/>
      <c r="M2" s="11"/>
      <c r="N2" s="11"/>
      <c r="O2" s="11"/>
    </row>
    <row r="3" spans="1:15" ht="15.75" x14ac:dyDescent="0.25">
      <c r="A3" s="2"/>
      <c r="B3" s="2"/>
      <c r="C3" s="6"/>
      <c r="D3" s="6"/>
      <c r="E3" s="6"/>
      <c r="F3" s="6"/>
      <c r="G3" s="6"/>
      <c r="H3" s="6"/>
      <c r="I3" s="3"/>
      <c r="J3" s="11"/>
      <c r="K3" s="11"/>
      <c r="L3" s="11"/>
      <c r="M3" s="11"/>
      <c r="N3" s="11"/>
      <c r="O3" s="11"/>
    </row>
    <row r="4" spans="1:15" ht="15.75" x14ac:dyDescent="0.25">
      <c r="A4" s="2" t="s">
        <v>43</v>
      </c>
      <c r="B4" s="2"/>
      <c r="C4" s="6"/>
      <c r="D4" s="6"/>
      <c r="E4" s="6"/>
      <c r="F4" s="6"/>
      <c r="G4" s="6"/>
      <c r="H4" s="6"/>
      <c r="I4" s="3"/>
      <c r="J4" s="11"/>
      <c r="K4" s="11"/>
      <c r="L4" s="11"/>
      <c r="M4" s="11"/>
      <c r="N4" s="11"/>
      <c r="O4" s="11"/>
    </row>
    <row r="5" spans="1:15" ht="15.75" x14ac:dyDescent="0.25">
      <c r="A5" s="2" t="s">
        <v>44</v>
      </c>
      <c r="B5" s="2" t="s">
        <v>45</v>
      </c>
      <c r="C5" s="6">
        <v>127581.16</v>
      </c>
      <c r="D5" s="6">
        <v>175000</v>
      </c>
      <c r="E5" s="6">
        <v>143200</v>
      </c>
      <c r="F5" s="6">
        <v>178134</v>
      </c>
      <c r="G5" s="6"/>
      <c r="H5" s="6"/>
      <c r="I5" s="6">
        <f>SUM(F5-D5)</f>
        <v>3134</v>
      </c>
      <c r="J5" s="11"/>
      <c r="K5" s="36" t="s">
        <v>1</v>
      </c>
      <c r="L5" s="12" t="s">
        <v>1</v>
      </c>
      <c r="M5" s="11" t="s">
        <v>1</v>
      </c>
      <c r="N5" s="11"/>
      <c r="O5" s="11"/>
    </row>
    <row r="6" spans="1:15" ht="15.75" x14ac:dyDescent="0.25">
      <c r="A6" s="2" t="s">
        <v>46</v>
      </c>
      <c r="B6" s="2" t="s">
        <v>47</v>
      </c>
      <c r="C6" s="6">
        <v>34960.79</v>
      </c>
      <c r="D6" s="6">
        <v>50000</v>
      </c>
      <c r="E6" s="6">
        <v>65000</v>
      </c>
      <c r="F6" s="6">
        <v>50000</v>
      </c>
      <c r="G6" s="6"/>
      <c r="H6" s="6"/>
      <c r="I6" s="6">
        <f>SUM(F6-D6)</f>
        <v>0</v>
      </c>
      <c r="J6" s="11"/>
      <c r="K6" s="11"/>
      <c r="L6" s="11"/>
      <c r="M6" s="11" t="s">
        <v>1</v>
      </c>
      <c r="N6" s="11"/>
      <c r="O6" s="11"/>
    </row>
    <row r="7" spans="1:15" ht="15.75" x14ac:dyDescent="0.25">
      <c r="A7" s="2" t="s">
        <v>48</v>
      </c>
      <c r="B7" s="2"/>
      <c r="C7" s="6">
        <f t="shared" ref="C7:F7" si="0">SUM(C5:C6)</f>
        <v>162541.95000000001</v>
      </c>
      <c r="D7" s="6">
        <f t="shared" si="0"/>
        <v>225000</v>
      </c>
      <c r="E7" s="6">
        <f t="shared" si="0"/>
        <v>208200</v>
      </c>
      <c r="F7" s="6">
        <f t="shared" si="0"/>
        <v>228134</v>
      </c>
      <c r="G7" s="6"/>
      <c r="H7" s="6"/>
      <c r="I7" s="6" t="s">
        <v>1</v>
      </c>
      <c r="J7" s="6"/>
      <c r="K7" s="11"/>
      <c r="L7" s="37"/>
      <c r="M7" s="38" t="s">
        <v>1</v>
      </c>
      <c r="N7" s="11"/>
      <c r="O7" s="11"/>
    </row>
    <row r="8" spans="1:15" ht="15.75" x14ac:dyDescent="0.25">
      <c r="A8" s="2"/>
      <c r="B8" s="2"/>
      <c r="C8" s="6"/>
      <c r="D8" s="6"/>
      <c r="E8" s="6"/>
      <c r="F8" s="6"/>
      <c r="G8" s="6"/>
      <c r="H8" s="6"/>
      <c r="I8" s="6" t="s">
        <v>1</v>
      </c>
      <c r="J8" s="11"/>
      <c r="K8" s="11"/>
      <c r="L8" s="11"/>
      <c r="M8" s="11"/>
      <c r="N8" s="11"/>
      <c r="O8" s="11"/>
    </row>
    <row r="9" spans="1:15" ht="15.75" x14ac:dyDescent="0.25">
      <c r="A9" s="2" t="s">
        <v>49</v>
      </c>
      <c r="B9" s="2"/>
      <c r="C9" s="6"/>
      <c r="D9" s="6"/>
      <c r="E9" s="6"/>
      <c r="F9" s="6"/>
      <c r="G9" s="6"/>
      <c r="H9" s="6"/>
      <c r="I9" s="6" t="s">
        <v>1</v>
      </c>
      <c r="J9" s="11"/>
      <c r="K9" s="11"/>
      <c r="L9" s="11"/>
      <c r="M9" s="11"/>
      <c r="N9" s="11"/>
      <c r="O9" s="11"/>
    </row>
    <row r="10" spans="1:15" ht="15.75" x14ac:dyDescent="0.25">
      <c r="A10" s="2" t="s">
        <v>50</v>
      </c>
      <c r="B10" s="2" t="s">
        <v>51</v>
      </c>
      <c r="C10" s="6">
        <v>136899.46</v>
      </c>
      <c r="D10" s="6">
        <v>126207</v>
      </c>
      <c r="E10" s="6">
        <v>136900</v>
      </c>
      <c r="F10" s="6">
        <v>126207</v>
      </c>
      <c r="G10" s="6"/>
      <c r="H10" s="6"/>
      <c r="I10" s="6">
        <f>SUM(F10-D10)</f>
        <v>0</v>
      </c>
      <c r="J10" s="11"/>
      <c r="K10" s="11"/>
      <c r="L10" s="11"/>
      <c r="M10" s="11"/>
      <c r="N10" s="11"/>
      <c r="O10" s="11"/>
    </row>
    <row r="11" spans="1:15" ht="15.75" x14ac:dyDescent="0.25">
      <c r="A11" s="2"/>
      <c r="B11" s="2"/>
      <c r="C11" s="6"/>
      <c r="D11" s="6"/>
      <c r="E11" s="6"/>
      <c r="F11" s="6"/>
      <c r="G11" s="6"/>
      <c r="H11" s="6"/>
      <c r="I11" s="6" t="s">
        <v>1</v>
      </c>
      <c r="J11" s="11"/>
      <c r="K11" s="11"/>
      <c r="L11" s="11"/>
      <c r="M11" s="11"/>
      <c r="N11" s="11"/>
      <c r="O11" s="11"/>
    </row>
    <row r="12" spans="1:15" ht="15.75" x14ac:dyDescent="0.25">
      <c r="A12" s="2" t="s">
        <v>52</v>
      </c>
      <c r="B12" s="2"/>
      <c r="C12" s="6"/>
      <c r="D12" s="6"/>
      <c r="E12" s="6"/>
      <c r="F12" s="6"/>
      <c r="G12" s="6"/>
      <c r="H12" s="6"/>
      <c r="I12" s="6" t="s">
        <v>1</v>
      </c>
      <c r="J12" s="11"/>
      <c r="K12" s="11"/>
      <c r="L12" s="11"/>
      <c r="M12" s="11"/>
      <c r="N12" s="11"/>
      <c r="O12" s="11"/>
    </row>
    <row r="13" spans="1:15" ht="15.75" x14ac:dyDescent="0.25">
      <c r="A13" s="2" t="s">
        <v>53</v>
      </c>
      <c r="B13" s="2" t="s">
        <v>54</v>
      </c>
      <c r="C13" s="6">
        <v>0</v>
      </c>
      <c r="D13" s="6">
        <v>2000</v>
      </c>
      <c r="E13" s="6">
        <v>0</v>
      </c>
      <c r="F13" s="6">
        <v>2000</v>
      </c>
      <c r="G13" s="6"/>
      <c r="H13" s="6"/>
      <c r="I13" s="6">
        <f>SUM(F13-D13)</f>
        <v>0</v>
      </c>
      <c r="J13" s="11"/>
      <c r="K13" s="11"/>
      <c r="L13" s="11"/>
      <c r="M13" s="11"/>
      <c r="N13" s="11"/>
      <c r="O13" s="11"/>
    </row>
    <row r="14" spans="1:15" ht="15.75" x14ac:dyDescent="0.25">
      <c r="A14" s="2" t="s">
        <v>46</v>
      </c>
      <c r="B14" s="2" t="s">
        <v>55</v>
      </c>
      <c r="C14" s="6">
        <v>91248.639999999999</v>
      </c>
      <c r="D14" s="6">
        <v>40000</v>
      </c>
      <c r="E14" s="6">
        <v>126249</v>
      </c>
      <c r="F14" s="6">
        <v>40000</v>
      </c>
      <c r="G14" s="6"/>
      <c r="H14" s="6"/>
      <c r="I14" s="6">
        <f t="shared" ref="I14" si="1">SUM(F14-D14)</f>
        <v>0</v>
      </c>
      <c r="J14" s="11" t="s">
        <v>56</v>
      </c>
      <c r="K14" s="11"/>
      <c r="L14" s="11"/>
      <c r="M14" s="11"/>
      <c r="N14" s="11"/>
      <c r="O14" s="11"/>
    </row>
    <row r="15" spans="1:15" ht="15.75" x14ac:dyDescent="0.25">
      <c r="A15" s="2" t="s">
        <v>48</v>
      </c>
      <c r="B15" s="2"/>
      <c r="C15" s="6">
        <f t="shared" ref="C15:F15" si="2">SUM(C13:C14)</f>
        <v>91248.639999999999</v>
      </c>
      <c r="D15" s="6">
        <f t="shared" si="2"/>
        <v>42000</v>
      </c>
      <c r="E15" s="6">
        <f t="shared" si="2"/>
        <v>126249</v>
      </c>
      <c r="F15" s="6">
        <f t="shared" si="2"/>
        <v>42000</v>
      </c>
      <c r="G15" s="6"/>
      <c r="H15" s="6"/>
      <c r="I15" s="6" t="s">
        <v>1</v>
      </c>
      <c r="J15" s="11"/>
      <c r="K15" s="11"/>
      <c r="L15" s="11"/>
      <c r="M15" s="11"/>
      <c r="N15" s="11"/>
      <c r="O15" s="11"/>
    </row>
    <row r="16" spans="1:15" ht="15.75" x14ac:dyDescent="0.25">
      <c r="A16" s="2"/>
      <c r="B16" s="2"/>
      <c r="C16" s="6"/>
      <c r="D16" s="6"/>
      <c r="E16" s="6"/>
      <c r="F16" s="6"/>
      <c r="G16" s="6"/>
      <c r="H16" s="6"/>
      <c r="I16" s="6" t="s">
        <v>1</v>
      </c>
      <c r="J16" s="11"/>
      <c r="K16" s="11"/>
      <c r="L16" s="11"/>
      <c r="M16" s="11"/>
      <c r="N16" s="11"/>
      <c r="O16" s="11"/>
    </row>
    <row r="17" spans="1:15" ht="15.75" x14ac:dyDescent="0.25">
      <c r="A17" s="2" t="s">
        <v>57</v>
      </c>
      <c r="B17" s="2"/>
      <c r="C17" s="6"/>
      <c r="D17" s="6"/>
      <c r="E17" s="6"/>
      <c r="F17" s="6"/>
      <c r="G17" s="6"/>
      <c r="H17" s="6"/>
      <c r="I17" s="6" t="s">
        <v>1</v>
      </c>
      <c r="J17" s="11"/>
      <c r="K17" s="11"/>
      <c r="L17" s="11"/>
      <c r="M17" s="11"/>
      <c r="N17" s="11"/>
      <c r="O17" s="11"/>
    </row>
    <row r="18" spans="1:15" ht="15.75" x14ac:dyDescent="0.25">
      <c r="A18" s="2" t="s">
        <v>46</v>
      </c>
      <c r="B18" s="2" t="s">
        <v>58</v>
      </c>
      <c r="C18" s="6">
        <v>0</v>
      </c>
      <c r="D18" s="6">
        <v>2500</v>
      </c>
      <c r="E18" s="6">
        <v>0</v>
      </c>
      <c r="F18" s="6">
        <v>2500</v>
      </c>
      <c r="G18" s="6"/>
      <c r="H18" s="6"/>
      <c r="I18" s="6">
        <f>SUM(F18-D18)</f>
        <v>0</v>
      </c>
      <c r="J18" s="11"/>
      <c r="K18" s="11"/>
      <c r="L18" s="11"/>
      <c r="M18" s="11"/>
      <c r="N18" s="11"/>
      <c r="O18" s="11"/>
    </row>
    <row r="19" spans="1:15" ht="15.75" x14ac:dyDescent="0.25">
      <c r="A19" s="2" t="s">
        <v>48</v>
      </c>
      <c r="B19" s="2"/>
      <c r="C19" s="6">
        <f t="shared" ref="C19:F19" si="3">SUM(C18:C18)</f>
        <v>0</v>
      </c>
      <c r="D19" s="6">
        <f t="shared" si="3"/>
        <v>2500</v>
      </c>
      <c r="E19" s="6">
        <f t="shared" si="3"/>
        <v>0</v>
      </c>
      <c r="F19" s="6">
        <f t="shared" si="3"/>
        <v>2500</v>
      </c>
      <c r="G19" s="6"/>
      <c r="H19" s="6"/>
      <c r="I19" s="6">
        <f t="shared" ref="I19:I40" si="4">SUM(F19-D19)</f>
        <v>0</v>
      </c>
      <c r="J19" s="11"/>
      <c r="K19" s="11"/>
      <c r="L19" s="11"/>
      <c r="M19" s="11"/>
      <c r="N19" s="11"/>
      <c r="O19" s="11"/>
    </row>
    <row r="20" spans="1:15" ht="15.75" x14ac:dyDescent="0.25">
      <c r="A20" s="2"/>
      <c r="B20" s="2"/>
      <c r="C20" s="6"/>
      <c r="D20" s="6"/>
      <c r="E20" s="6"/>
      <c r="F20" s="6"/>
      <c r="G20" s="6"/>
      <c r="H20" s="6"/>
      <c r="I20" s="6" t="s">
        <v>1</v>
      </c>
      <c r="J20" s="11"/>
      <c r="K20" s="11"/>
      <c r="L20" s="11"/>
      <c r="M20" s="11"/>
      <c r="N20" s="11"/>
      <c r="O20" s="11"/>
    </row>
    <row r="21" spans="1:15" ht="15.75" x14ac:dyDescent="0.25">
      <c r="A21" s="2" t="s">
        <v>287</v>
      </c>
      <c r="B21" s="2"/>
      <c r="C21" s="6"/>
      <c r="D21" s="6"/>
      <c r="E21" s="6"/>
      <c r="F21" s="6"/>
      <c r="G21" s="6"/>
      <c r="H21" s="6"/>
      <c r="I21" s="6" t="s">
        <v>1</v>
      </c>
      <c r="J21" s="11"/>
      <c r="K21" s="11"/>
      <c r="L21" s="11"/>
      <c r="M21" s="11"/>
      <c r="N21" s="11"/>
      <c r="O21" s="11"/>
    </row>
    <row r="22" spans="1:15" ht="15.75" x14ac:dyDescent="0.25">
      <c r="A22" s="2" t="s">
        <v>299</v>
      </c>
      <c r="B22" s="2" t="s">
        <v>297</v>
      </c>
      <c r="C22" s="6"/>
      <c r="D22" s="6"/>
      <c r="E22" s="6"/>
      <c r="F22" s="6">
        <v>19350</v>
      </c>
      <c r="G22" s="6"/>
      <c r="H22" s="6"/>
      <c r="I22" s="6"/>
      <c r="J22" s="11"/>
      <c r="K22" s="11"/>
      <c r="L22" s="11"/>
      <c r="M22" s="11"/>
      <c r="N22" s="11"/>
      <c r="O22" s="11"/>
    </row>
    <row r="23" spans="1:15" ht="15.75" x14ac:dyDescent="0.25">
      <c r="A23" s="2" t="s">
        <v>291</v>
      </c>
      <c r="B23" s="2" t="s">
        <v>296</v>
      </c>
      <c r="C23" s="6"/>
      <c r="D23" s="6"/>
      <c r="E23" s="6"/>
      <c r="F23" s="6">
        <v>16000</v>
      </c>
      <c r="G23" s="6"/>
      <c r="H23" s="6"/>
      <c r="I23" s="6"/>
      <c r="J23" s="11"/>
      <c r="K23" s="11"/>
      <c r="L23" s="11"/>
      <c r="M23" s="11"/>
      <c r="N23" s="11"/>
      <c r="O23" s="11"/>
    </row>
    <row r="24" spans="1:15" ht="15.75" x14ac:dyDescent="0.25">
      <c r="A24" s="2" t="s">
        <v>292</v>
      </c>
      <c r="B24" s="2" t="s">
        <v>298</v>
      </c>
      <c r="C24" s="6"/>
      <c r="D24" s="6"/>
      <c r="E24" s="6"/>
      <c r="F24" s="6">
        <v>5000</v>
      </c>
      <c r="G24" s="6"/>
      <c r="H24" s="6"/>
      <c r="I24" s="6"/>
      <c r="J24" s="11"/>
      <c r="K24" s="11"/>
      <c r="L24" s="11"/>
      <c r="M24" s="11"/>
      <c r="N24" s="11"/>
      <c r="O24" s="11"/>
    </row>
    <row r="25" spans="1:15" ht="15.75" x14ac:dyDescent="0.25">
      <c r="A25" s="2" t="s">
        <v>290</v>
      </c>
      <c r="B25" s="2" t="s">
        <v>295</v>
      </c>
      <c r="C25" s="6"/>
      <c r="D25" s="6"/>
      <c r="E25" s="6"/>
      <c r="F25" s="6">
        <v>13000</v>
      </c>
      <c r="G25" s="6"/>
      <c r="H25" s="6"/>
      <c r="I25" s="6"/>
      <c r="J25" s="11"/>
      <c r="K25" s="11"/>
      <c r="L25" s="11"/>
      <c r="M25" s="11"/>
      <c r="N25" s="11"/>
      <c r="O25" s="11"/>
    </row>
    <row r="26" spans="1:15" ht="15.75" x14ac:dyDescent="0.25">
      <c r="A26" s="2" t="s">
        <v>289</v>
      </c>
      <c r="B26" s="2" t="s">
        <v>294</v>
      </c>
      <c r="C26" s="6"/>
      <c r="D26" s="6"/>
      <c r="E26" s="6"/>
      <c r="F26" s="6">
        <v>15000</v>
      </c>
      <c r="G26" s="6"/>
      <c r="H26" s="6"/>
      <c r="I26" s="6"/>
      <c r="J26" s="11"/>
      <c r="K26" s="11"/>
      <c r="L26" s="11"/>
      <c r="M26" s="11"/>
      <c r="N26" s="11"/>
      <c r="O26" s="11"/>
    </row>
    <row r="27" spans="1:15" ht="15.75" x14ac:dyDescent="0.25">
      <c r="A27" s="2" t="s">
        <v>288</v>
      </c>
      <c r="B27" s="2" t="s">
        <v>286</v>
      </c>
      <c r="C27" s="6"/>
      <c r="D27" s="6"/>
      <c r="E27" s="6"/>
      <c r="F27" s="6">
        <v>1500</v>
      </c>
      <c r="G27" s="6"/>
      <c r="H27" s="6"/>
      <c r="I27" s="6"/>
      <c r="J27" s="11"/>
      <c r="K27" s="11"/>
      <c r="L27" s="11"/>
      <c r="M27" s="11"/>
      <c r="N27" s="11"/>
      <c r="O27" s="11"/>
    </row>
    <row r="28" spans="1:15" ht="15.75" x14ac:dyDescent="0.25">
      <c r="A28" s="2" t="s">
        <v>293</v>
      </c>
      <c r="B28" s="2" t="s">
        <v>59</v>
      </c>
      <c r="C28" s="6">
        <v>58957</v>
      </c>
      <c r="D28" s="6">
        <v>70000</v>
      </c>
      <c r="E28" s="6">
        <v>59000</v>
      </c>
      <c r="F28" s="6">
        <f>SUM(F22:F27)</f>
        <v>69850</v>
      </c>
      <c r="G28" s="6"/>
      <c r="H28" s="6"/>
      <c r="I28" s="6">
        <f>SUM(F28-D28)</f>
        <v>-150</v>
      </c>
      <c r="J28" s="11" t="s">
        <v>56</v>
      </c>
      <c r="K28" s="11"/>
      <c r="L28" s="11"/>
      <c r="M28" s="11"/>
      <c r="N28" s="11"/>
      <c r="O28" s="11"/>
    </row>
    <row r="29" spans="1:15" s="66" customFormat="1" ht="15.75" x14ac:dyDescent="0.25">
      <c r="A29" s="63" t="s">
        <v>48</v>
      </c>
      <c r="B29" s="63"/>
      <c r="C29" s="64">
        <f>SUM(C28:C28)</f>
        <v>58957</v>
      </c>
      <c r="D29" s="64">
        <f>SUM(D28:D28)</f>
        <v>70000</v>
      </c>
      <c r="E29" s="64">
        <f>SUM(E28:E28)</f>
        <v>59000</v>
      </c>
      <c r="F29" s="64">
        <f>SUM(F28:F28)</f>
        <v>69850</v>
      </c>
      <c r="G29" s="64"/>
      <c r="H29" s="64"/>
      <c r="I29" s="64" t="s">
        <v>1</v>
      </c>
      <c r="J29" s="65"/>
      <c r="K29" s="65"/>
      <c r="L29" s="65"/>
      <c r="M29" s="65"/>
      <c r="N29" s="65"/>
      <c r="O29" s="65"/>
    </row>
    <row r="30" spans="1:15" ht="15.75" x14ac:dyDescent="0.25">
      <c r="A30" s="2"/>
      <c r="B30" s="2"/>
      <c r="C30" s="6"/>
      <c r="D30" s="6"/>
      <c r="E30" s="6"/>
      <c r="F30" s="6"/>
      <c r="G30" s="6"/>
      <c r="H30" s="6"/>
      <c r="I30" s="6" t="s">
        <v>1</v>
      </c>
      <c r="J30" s="11"/>
      <c r="K30" s="11"/>
      <c r="L30" s="11"/>
      <c r="M30" s="11"/>
      <c r="N30" s="11"/>
      <c r="O30" s="11"/>
    </row>
    <row r="31" spans="1:15" s="9" customFormat="1" ht="15.75" x14ac:dyDescent="0.25">
      <c r="A31" s="2" t="s">
        <v>60</v>
      </c>
      <c r="B31" s="11"/>
      <c r="C31" s="11"/>
      <c r="D31" s="11"/>
      <c r="E31" s="11"/>
      <c r="F31" s="11"/>
      <c r="G31" s="11"/>
      <c r="H31" s="11"/>
      <c r="I31" s="6" t="s">
        <v>1</v>
      </c>
      <c r="J31" s="3"/>
      <c r="K31" s="3"/>
      <c r="L31" s="3"/>
      <c r="M31" s="3"/>
      <c r="N31" s="3"/>
      <c r="O31" s="3"/>
    </row>
    <row r="32" spans="1:15" s="9" customFormat="1" ht="15.75" x14ac:dyDescent="0.25">
      <c r="A32" s="2" t="s">
        <v>61</v>
      </c>
      <c r="B32" s="2" t="s">
        <v>62</v>
      </c>
      <c r="C32" s="12">
        <v>5344</v>
      </c>
      <c r="D32" s="12">
        <v>8756</v>
      </c>
      <c r="E32" s="12">
        <v>6535</v>
      </c>
      <c r="F32" s="12">
        <v>10000</v>
      </c>
      <c r="G32" s="12"/>
      <c r="H32" s="12"/>
      <c r="I32" s="6">
        <f t="shared" si="4"/>
        <v>1244</v>
      </c>
      <c r="J32" s="3"/>
      <c r="K32" s="3" t="s">
        <v>1</v>
      </c>
      <c r="L32" s="3" t="s">
        <v>1</v>
      </c>
      <c r="M32" s="3"/>
      <c r="N32" s="3"/>
      <c r="O32" s="3"/>
    </row>
    <row r="33" spans="1:15" s="9" customFormat="1" ht="15.75" x14ac:dyDescent="0.25">
      <c r="A33" s="2" t="s">
        <v>63</v>
      </c>
      <c r="B33" s="2" t="s">
        <v>64</v>
      </c>
      <c r="C33" s="12">
        <v>9755.41</v>
      </c>
      <c r="D33" s="12">
        <v>13245</v>
      </c>
      <c r="E33" s="12">
        <v>9756</v>
      </c>
      <c r="F33" s="12">
        <v>13627.250999999998</v>
      </c>
      <c r="G33" s="12"/>
      <c r="H33" s="12"/>
      <c r="I33" s="6">
        <f t="shared" si="4"/>
        <v>382.25099999999838</v>
      </c>
      <c r="J33" s="3" t="s">
        <v>56</v>
      </c>
      <c r="K33" s="3"/>
      <c r="L33" s="3"/>
      <c r="M33" s="3"/>
      <c r="N33" s="3"/>
      <c r="O33" s="3"/>
    </row>
    <row r="34" spans="1:15" s="9" customFormat="1" ht="15.75" x14ac:dyDescent="0.25">
      <c r="A34" s="2" t="s">
        <v>65</v>
      </c>
      <c r="B34" s="2" t="s">
        <v>66</v>
      </c>
      <c r="C34" s="12">
        <v>10599.34</v>
      </c>
      <c r="D34" s="12">
        <v>15960</v>
      </c>
      <c r="E34" s="12">
        <v>10600</v>
      </c>
      <c r="F34" s="12">
        <v>12160.415999999999</v>
      </c>
      <c r="G34" s="12"/>
      <c r="H34" s="12"/>
      <c r="I34" s="6">
        <f t="shared" si="4"/>
        <v>-3799.5840000000007</v>
      </c>
      <c r="J34" s="3" t="s">
        <v>56</v>
      </c>
      <c r="K34" s="3" t="s">
        <v>1</v>
      </c>
      <c r="L34" s="39"/>
      <c r="M34" s="3"/>
      <c r="N34" s="3"/>
      <c r="O34" s="3"/>
    </row>
    <row r="35" spans="1:15" s="9" customFormat="1" ht="15.75" x14ac:dyDescent="0.25">
      <c r="A35" s="2" t="s">
        <v>67</v>
      </c>
      <c r="B35" s="2" t="s">
        <v>68</v>
      </c>
      <c r="C35" s="12">
        <v>1312.9</v>
      </c>
      <c r="D35" s="12">
        <v>1500</v>
      </c>
      <c r="E35" s="12">
        <v>1500</v>
      </c>
      <c r="F35" s="12">
        <v>2160</v>
      </c>
      <c r="G35" s="12"/>
      <c r="H35" s="12"/>
      <c r="I35" s="6">
        <f t="shared" si="4"/>
        <v>660</v>
      </c>
      <c r="J35" s="3"/>
      <c r="K35" s="3"/>
      <c r="L35" s="3"/>
      <c r="M35" s="3"/>
      <c r="N35" s="3"/>
      <c r="O35" s="3"/>
    </row>
    <row r="36" spans="1:15" s="9" customFormat="1" ht="15.75" x14ac:dyDescent="0.25">
      <c r="A36" s="2" t="s">
        <v>69</v>
      </c>
      <c r="B36" s="2"/>
      <c r="C36" s="6">
        <f t="shared" ref="C36:F36" si="5">SUM(C32:C35)</f>
        <v>27011.65</v>
      </c>
      <c r="D36" s="6">
        <f t="shared" si="5"/>
        <v>39461</v>
      </c>
      <c r="E36" s="6">
        <f t="shared" si="5"/>
        <v>28391</v>
      </c>
      <c r="F36" s="6">
        <f t="shared" si="5"/>
        <v>37947.666999999994</v>
      </c>
      <c r="G36" s="6"/>
      <c r="H36" s="6"/>
      <c r="I36" s="6">
        <f t="shared" si="4"/>
        <v>-1513.333000000006</v>
      </c>
      <c r="J36" s="3"/>
      <c r="K36" s="3"/>
      <c r="L36" s="3"/>
      <c r="M36" s="3"/>
      <c r="N36" s="3"/>
      <c r="O36" s="3"/>
    </row>
    <row r="37" spans="1:15" s="9" customFormat="1" ht="15.75" x14ac:dyDescent="0.25">
      <c r="A37" s="2" t="s">
        <v>1</v>
      </c>
      <c r="B37" s="2"/>
      <c r="C37" s="11"/>
      <c r="D37" s="11"/>
      <c r="E37" s="11"/>
      <c r="F37" s="11"/>
      <c r="G37" s="11"/>
      <c r="H37" s="11"/>
      <c r="I37" s="6" t="s">
        <v>1</v>
      </c>
      <c r="J37" s="3"/>
      <c r="K37" s="3"/>
      <c r="L37" s="3"/>
      <c r="M37" s="3"/>
      <c r="N37" s="3"/>
      <c r="O37" s="3"/>
    </row>
    <row r="38" spans="1:15" s="9" customFormat="1" ht="15.75" x14ac:dyDescent="0.25">
      <c r="A38" s="2" t="s">
        <v>70</v>
      </c>
      <c r="B38" s="2"/>
      <c r="C38" s="11"/>
      <c r="D38" s="11"/>
      <c r="E38" s="11"/>
      <c r="F38" s="11"/>
      <c r="G38" s="11"/>
      <c r="H38" s="11"/>
      <c r="I38" s="6" t="s">
        <v>1</v>
      </c>
      <c r="J38" s="3"/>
      <c r="K38" s="3"/>
      <c r="L38" s="3"/>
      <c r="M38" s="3"/>
      <c r="N38" s="3"/>
      <c r="O38" s="3"/>
    </row>
    <row r="39" spans="1:15" s="9" customFormat="1" ht="15.75" x14ac:dyDescent="0.25">
      <c r="A39" s="2" t="s">
        <v>71</v>
      </c>
      <c r="B39" s="2" t="s">
        <v>72</v>
      </c>
      <c r="C39" s="12">
        <v>0</v>
      </c>
      <c r="D39" s="12">
        <v>0</v>
      </c>
      <c r="E39" s="12">
        <v>0</v>
      </c>
      <c r="F39" s="12">
        <v>0</v>
      </c>
      <c r="G39" s="12"/>
      <c r="H39" s="12"/>
      <c r="I39" s="6" t="s">
        <v>1</v>
      </c>
      <c r="J39" s="3"/>
      <c r="K39" s="3"/>
      <c r="L39" s="3"/>
      <c r="M39" s="3"/>
      <c r="N39" s="3"/>
      <c r="O39" s="3"/>
    </row>
    <row r="40" spans="1:15" s="9" customFormat="1" ht="15.75" x14ac:dyDescent="0.25">
      <c r="A40" s="2" t="s">
        <v>73</v>
      </c>
      <c r="B40" s="2" t="s">
        <v>74</v>
      </c>
      <c r="C40" s="12">
        <v>0</v>
      </c>
      <c r="D40" s="12">
        <v>35000</v>
      </c>
      <c r="E40" s="12">
        <v>35000</v>
      </c>
      <c r="F40" s="12">
        <v>80000</v>
      </c>
      <c r="G40" s="12"/>
      <c r="H40" s="12"/>
      <c r="I40" s="6">
        <f t="shared" si="4"/>
        <v>45000</v>
      </c>
      <c r="J40" s="3"/>
      <c r="K40" s="3"/>
      <c r="L40" s="3"/>
      <c r="M40" s="3"/>
      <c r="N40" s="3"/>
      <c r="O40" s="3"/>
    </row>
    <row r="41" spans="1:15" s="9" customFormat="1" ht="15.75" x14ac:dyDescent="0.25">
      <c r="A41" s="2" t="s">
        <v>75</v>
      </c>
      <c r="B41" s="11"/>
      <c r="C41" s="6">
        <f t="shared" ref="C41:F41" si="6">SUM(C39:C40)</f>
        <v>0</v>
      </c>
      <c r="D41" s="6">
        <f t="shared" ref="D41" si="7">SUM(D39:D40)</f>
        <v>35000</v>
      </c>
      <c r="E41" s="6">
        <f t="shared" si="6"/>
        <v>35000</v>
      </c>
      <c r="F41" s="6">
        <f t="shared" si="6"/>
        <v>80000</v>
      </c>
      <c r="G41" s="6"/>
      <c r="H41" s="6"/>
      <c r="I41" s="6" t="s">
        <v>1</v>
      </c>
      <c r="J41" s="6"/>
      <c r="K41" s="3"/>
      <c r="L41" s="3"/>
      <c r="M41" s="3"/>
      <c r="N41" s="3"/>
      <c r="O41" s="3"/>
    </row>
    <row r="42" spans="1:15" ht="15.75" x14ac:dyDescent="0.25">
      <c r="A42" s="2" t="s">
        <v>76</v>
      </c>
      <c r="B42" s="11"/>
      <c r="C42" s="34">
        <f>SUM(C7,C10,C15,C19,C29,C36,C41)</f>
        <v>476658.70000000007</v>
      </c>
      <c r="D42" s="34">
        <f>SUM(D7,D10,D15,D19,D29,D36,D41)</f>
        <v>540168</v>
      </c>
      <c r="E42" s="34">
        <f>SUM(E7,E10,E15,E19,E29,E36,E41)</f>
        <v>593740</v>
      </c>
      <c r="F42" s="34">
        <f>SUM(F7,F10,F15,F19,F29,F36,F41)</f>
        <v>586638.66700000002</v>
      </c>
      <c r="G42" s="34"/>
      <c r="H42" s="34"/>
      <c r="I42" s="6" t="s">
        <v>1</v>
      </c>
      <c r="J42" s="11"/>
      <c r="K42" s="11"/>
      <c r="L42" s="11"/>
      <c r="M42" s="11"/>
      <c r="N42" s="11"/>
      <c r="O42" s="11"/>
    </row>
    <row r="43" spans="1:15" ht="15.75" x14ac:dyDescent="0.25">
      <c r="A43" s="2" t="s">
        <v>38</v>
      </c>
      <c r="B43" s="11"/>
      <c r="C43" s="11"/>
      <c r="D43" s="11"/>
      <c r="E43" s="11"/>
      <c r="F43" s="11"/>
      <c r="G43" s="11"/>
      <c r="H43" s="11"/>
      <c r="I43" s="3"/>
      <c r="J43" s="11"/>
      <c r="K43" s="11"/>
      <c r="L43" s="11"/>
      <c r="M43" s="11"/>
      <c r="N43" s="11"/>
      <c r="O43" s="11"/>
    </row>
    <row r="44" spans="1:15" ht="15.7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</sheetData>
  <sortState xmlns:xlrd2="http://schemas.microsoft.com/office/spreadsheetml/2017/richdata2" ref="A22:B27">
    <sortCondition ref="B22:B27"/>
  </sortState>
  <printOptions gridLines="1"/>
  <pageMargins left="0.2" right="0.2" top="0.25" bottom="0.25" header="0.3" footer="0.3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EFBB-6384-4570-9889-ADCE0E579A74}">
  <sheetPr>
    <pageSetUpPr fitToPage="1"/>
  </sheetPr>
  <dimension ref="A1:L39"/>
  <sheetViews>
    <sheetView topLeftCell="A4" workbookViewId="0">
      <selection activeCell="F34" sqref="F34"/>
    </sheetView>
  </sheetViews>
  <sheetFormatPr defaultRowHeight="15" x14ac:dyDescent="0.25"/>
  <cols>
    <col min="1" max="1" width="42.140625" customWidth="1"/>
    <col min="3" max="7" width="13.140625" style="15" customWidth="1"/>
    <col min="8" max="8" width="16.42578125" style="15" customWidth="1"/>
    <col min="9" max="11" width="12.7109375" customWidth="1"/>
  </cols>
  <sheetData>
    <row r="1" spans="1:10" s="11" customFormat="1" ht="15.75" x14ac:dyDescent="0.25">
      <c r="A1" s="2" t="s">
        <v>77</v>
      </c>
      <c r="B1" s="2"/>
      <c r="C1" s="12"/>
      <c r="D1" s="12"/>
      <c r="E1" s="12"/>
      <c r="F1" s="12"/>
      <c r="G1" s="12"/>
      <c r="H1" s="12"/>
    </row>
    <row r="2" spans="1:10" ht="18.75" x14ac:dyDescent="0.3">
      <c r="A2" s="7"/>
      <c r="B2" s="7"/>
      <c r="C2" s="13"/>
      <c r="D2" s="13"/>
      <c r="E2" s="2"/>
      <c r="F2" s="13"/>
      <c r="G2" s="13"/>
      <c r="H2" s="13"/>
    </row>
    <row r="3" spans="1:10" ht="51.75" x14ac:dyDescent="0.25">
      <c r="A3" s="8" t="s">
        <v>16</v>
      </c>
      <c r="B3" s="8" t="s">
        <v>17</v>
      </c>
      <c r="C3" s="14" t="s">
        <v>18</v>
      </c>
      <c r="D3" s="42" t="s">
        <v>78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</row>
    <row r="5" spans="1:10" x14ac:dyDescent="0.25">
      <c r="A5" s="8" t="s">
        <v>79</v>
      </c>
      <c r="B5" s="8"/>
      <c r="C5" s="16"/>
      <c r="D5" s="16"/>
      <c r="E5" s="16"/>
      <c r="F5" s="16"/>
      <c r="G5" s="16"/>
      <c r="H5" s="16"/>
      <c r="I5" s="8"/>
      <c r="J5" s="8"/>
    </row>
    <row r="6" spans="1:10" x14ac:dyDescent="0.25">
      <c r="A6" s="8" t="s">
        <v>80</v>
      </c>
      <c r="B6" s="8" t="s">
        <v>81</v>
      </c>
      <c r="C6" s="16">
        <v>1688.43</v>
      </c>
      <c r="D6" s="16">
        <v>2000</v>
      </c>
      <c r="E6" s="16">
        <v>1500</v>
      </c>
      <c r="F6" s="16">
        <v>2000</v>
      </c>
      <c r="G6" s="16"/>
      <c r="H6" s="16"/>
      <c r="I6" s="16">
        <f>SUM(F6-D6)</f>
        <v>0</v>
      </c>
      <c r="J6" s="8"/>
    </row>
    <row r="7" spans="1:10" x14ac:dyDescent="0.25">
      <c r="A7" s="8" t="s">
        <v>1</v>
      </c>
      <c r="B7" s="8"/>
      <c r="C7" s="16"/>
      <c r="D7" s="16"/>
      <c r="E7" s="16"/>
      <c r="F7" s="16"/>
      <c r="G7" s="16"/>
      <c r="H7" s="16"/>
      <c r="I7" s="16" t="s">
        <v>1</v>
      </c>
      <c r="J7" s="8"/>
    </row>
    <row r="8" spans="1:10" x14ac:dyDescent="0.25">
      <c r="A8" s="8" t="s">
        <v>82</v>
      </c>
      <c r="B8" s="8"/>
      <c r="C8" s="16"/>
      <c r="D8" s="16"/>
      <c r="E8" s="16"/>
      <c r="F8" s="16"/>
      <c r="G8" s="16"/>
      <c r="H8" s="16"/>
      <c r="I8" s="16" t="s">
        <v>1</v>
      </c>
      <c r="J8" s="8"/>
    </row>
    <row r="9" spans="1:10" x14ac:dyDescent="0.25">
      <c r="A9" s="8" t="s">
        <v>83</v>
      </c>
      <c r="B9" s="8" t="s">
        <v>84</v>
      </c>
      <c r="C9" s="16">
        <v>612.16</v>
      </c>
      <c r="D9" s="16">
        <v>612</v>
      </c>
      <c r="E9" s="16">
        <v>0</v>
      </c>
      <c r="F9" s="16">
        <v>612</v>
      </c>
      <c r="G9" s="16"/>
      <c r="H9" s="16"/>
      <c r="I9" s="16">
        <f t="shared" ref="I9:I34" si="0">SUM(F9-D9)</f>
        <v>0</v>
      </c>
      <c r="J9" s="8"/>
    </row>
    <row r="10" spans="1:10" x14ac:dyDescent="0.25">
      <c r="A10" s="8" t="s">
        <v>85</v>
      </c>
      <c r="B10" s="8" t="s">
        <v>86</v>
      </c>
      <c r="C10" s="16">
        <v>25655</v>
      </c>
      <c r="D10" s="16">
        <v>28282</v>
      </c>
      <c r="E10" s="16">
        <v>25655</v>
      </c>
      <c r="F10" s="16">
        <v>30177</v>
      </c>
      <c r="G10" s="16"/>
      <c r="H10" s="16"/>
      <c r="I10" s="16">
        <f t="shared" si="0"/>
        <v>1895</v>
      </c>
      <c r="J10" s="8"/>
    </row>
    <row r="11" spans="1:10" x14ac:dyDescent="0.25">
      <c r="A11" s="8" t="s">
        <v>87</v>
      </c>
      <c r="B11" s="8" t="s">
        <v>88</v>
      </c>
      <c r="C11" s="16">
        <v>1177.82</v>
      </c>
      <c r="D11" s="16">
        <v>500</v>
      </c>
      <c r="E11" s="16">
        <v>500</v>
      </c>
      <c r="F11" s="16">
        <v>1000</v>
      </c>
      <c r="G11" s="16"/>
      <c r="H11" s="16"/>
      <c r="I11" s="16">
        <f t="shared" si="0"/>
        <v>500</v>
      </c>
      <c r="J11" s="8"/>
    </row>
    <row r="12" spans="1:10" x14ac:dyDescent="0.25">
      <c r="A12" s="8" t="s">
        <v>89</v>
      </c>
      <c r="B12" s="8" t="s">
        <v>90</v>
      </c>
      <c r="C12" s="16">
        <v>80</v>
      </c>
      <c r="D12" s="16">
        <v>0</v>
      </c>
      <c r="E12" s="16">
        <v>0</v>
      </c>
      <c r="F12" s="16">
        <v>0</v>
      </c>
      <c r="G12" s="16"/>
      <c r="H12" s="16"/>
      <c r="I12" s="16">
        <f t="shared" si="0"/>
        <v>0</v>
      </c>
      <c r="J12" s="8"/>
    </row>
    <row r="13" spans="1:10" x14ac:dyDescent="0.25">
      <c r="A13" s="8"/>
      <c r="B13" s="8"/>
      <c r="C13" s="16"/>
      <c r="D13" s="16"/>
      <c r="E13" s="16"/>
      <c r="F13" s="16"/>
      <c r="G13" s="16"/>
      <c r="H13" s="16"/>
      <c r="I13" s="16" t="s">
        <v>1</v>
      </c>
      <c r="J13" s="8"/>
    </row>
    <row r="14" spans="1:10" x14ac:dyDescent="0.25">
      <c r="A14" s="8" t="s">
        <v>91</v>
      </c>
      <c r="B14" s="8"/>
      <c r="C14" s="16"/>
      <c r="D14" s="16"/>
      <c r="E14" s="16"/>
      <c r="F14" s="16"/>
      <c r="G14" s="16"/>
      <c r="H14" s="16"/>
      <c r="I14" s="16" t="s">
        <v>1</v>
      </c>
      <c r="J14" s="8"/>
    </row>
    <row r="15" spans="1:10" x14ac:dyDescent="0.25">
      <c r="A15" s="8" t="s">
        <v>92</v>
      </c>
      <c r="B15" s="8" t="s">
        <v>93</v>
      </c>
      <c r="C15" s="16">
        <f>11.54+46.67</f>
        <v>58.21</v>
      </c>
      <c r="D15" s="16">
        <v>40</v>
      </c>
      <c r="E15" s="16">
        <v>40</v>
      </c>
      <c r="F15" s="16">
        <v>4160</v>
      </c>
      <c r="G15" s="16"/>
      <c r="H15" s="16"/>
      <c r="I15" s="16">
        <f t="shared" si="0"/>
        <v>4120</v>
      </c>
      <c r="J15" s="8"/>
    </row>
    <row r="16" spans="1:10" x14ac:dyDescent="0.25">
      <c r="A16" s="8" t="s">
        <v>94</v>
      </c>
      <c r="B16" s="8" t="s">
        <v>95</v>
      </c>
      <c r="C16" s="16"/>
      <c r="D16" s="16"/>
      <c r="E16" s="16"/>
      <c r="F16" s="16"/>
      <c r="G16" s="16"/>
      <c r="H16" s="16"/>
      <c r="I16" s="16" t="s">
        <v>1</v>
      </c>
      <c r="J16" s="8"/>
    </row>
    <row r="17" spans="1:12" x14ac:dyDescent="0.25">
      <c r="A17" s="8"/>
      <c r="B17" s="8"/>
      <c r="C17" s="16"/>
      <c r="D17" s="16"/>
      <c r="E17" s="16"/>
      <c r="F17" s="16"/>
      <c r="G17" s="16"/>
      <c r="H17" s="16"/>
      <c r="I17" s="16" t="s">
        <v>1</v>
      </c>
      <c r="J17" s="8"/>
    </row>
    <row r="18" spans="1:12" x14ac:dyDescent="0.25">
      <c r="A18" s="8" t="s">
        <v>96</v>
      </c>
      <c r="B18" s="8"/>
      <c r="C18" s="16"/>
      <c r="D18" s="16"/>
      <c r="E18" s="16"/>
      <c r="F18" s="16"/>
      <c r="G18" s="16"/>
      <c r="H18" s="16"/>
      <c r="I18" s="16" t="s">
        <v>1</v>
      </c>
      <c r="J18" s="8"/>
    </row>
    <row r="19" spans="1:12" x14ac:dyDescent="0.25">
      <c r="A19" s="8" t="s">
        <v>97</v>
      </c>
      <c r="B19" s="8" t="s">
        <v>98</v>
      </c>
      <c r="C19" s="16">
        <v>1508</v>
      </c>
      <c r="D19" s="16">
        <v>1000</v>
      </c>
      <c r="E19" s="16">
        <v>900</v>
      </c>
      <c r="F19" s="16">
        <v>1000</v>
      </c>
      <c r="G19" s="16"/>
      <c r="H19" s="16"/>
      <c r="I19" s="16">
        <f t="shared" si="0"/>
        <v>0</v>
      </c>
      <c r="J19" s="8"/>
    </row>
    <row r="20" spans="1:12" x14ac:dyDescent="0.25">
      <c r="A20" s="8" t="s">
        <v>99</v>
      </c>
      <c r="B20" s="8" t="s">
        <v>100</v>
      </c>
      <c r="C20" s="16">
        <v>100</v>
      </c>
      <c r="D20" s="16">
        <v>1000</v>
      </c>
      <c r="E20" s="16">
        <v>0</v>
      </c>
      <c r="F20" s="16">
        <v>500</v>
      </c>
      <c r="G20" s="16"/>
      <c r="H20" s="16"/>
      <c r="I20" s="16">
        <f t="shared" si="0"/>
        <v>-500</v>
      </c>
      <c r="J20" s="8"/>
    </row>
    <row r="21" spans="1:12" x14ac:dyDescent="0.25">
      <c r="A21" s="8"/>
      <c r="B21" s="8"/>
      <c r="C21" s="16"/>
      <c r="D21" s="16"/>
      <c r="E21" s="16"/>
      <c r="F21" s="16"/>
      <c r="G21" s="16"/>
      <c r="H21" s="16"/>
      <c r="I21" s="16" t="s">
        <v>1</v>
      </c>
      <c r="J21" s="8"/>
    </row>
    <row r="22" spans="1:12" x14ac:dyDescent="0.25">
      <c r="A22" s="8" t="s">
        <v>101</v>
      </c>
      <c r="B22" s="8" t="s">
        <v>102</v>
      </c>
      <c r="C22" s="16">
        <v>4923.5</v>
      </c>
      <c r="D22" s="16">
        <v>3500</v>
      </c>
      <c r="E22" s="16">
        <v>3500</v>
      </c>
      <c r="F22" s="16">
        <v>4500</v>
      </c>
      <c r="G22" s="16"/>
      <c r="H22" s="16"/>
      <c r="I22" s="16">
        <f t="shared" si="0"/>
        <v>1000</v>
      </c>
      <c r="J22" s="8"/>
    </row>
    <row r="23" spans="1:12" x14ac:dyDescent="0.25">
      <c r="A23" s="8"/>
      <c r="B23" s="8"/>
      <c r="C23" s="16"/>
      <c r="D23" s="16"/>
      <c r="E23" s="16"/>
      <c r="F23" s="16"/>
      <c r="G23" s="16"/>
      <c r="H23" s="16"/>
      <c r="I23" s="16" t="s">
        <v>1</v>
      </c>
      <c r="J23" s="8"/>
    </row>
    <row r="24" spans="1:12" x14ac:dyDescent="0.25">
      <c r="A24" s="8" t="s">
        <v>103</v>
      </c>
      <c r="B24" s="8"/>
      <c r="C24" s="16"/>
      <c r="D24" s="16"/>
      <c r="E24" s="16"/>
      <c r="F24" s="16"/>
      <c r="G24" s="16"/>
      <c r="H24" s="16"/>
      <c r="I24" s="16" t="s">
        <v>1</v>
      </c>
      <c r="J24" s="8"/>
    </row>
    <row r="25" spans="1:12" x14ac:dyDescent="0.25">
      <c r="A25" s="8" t="s">
        <v>104</v>
      </c>
      <c r="B25" s="8" t="s">
        <v>105</v>
      </c>
      <c r="C25" s="16">
        <v>0</v>
      </c>
      <c r="D25" s="16">
        <v>0</v>
      </c>
      <c r="E25" s="16">
        <v>0</v>
      </c>
      <c r="F25" s="16">
        <v>0</v>
      </c>
      <c r="G25" s="16"/>
      <c r="H25" s="16"/>
      <c r="I25" s="16">
        <f t="shared" si="0"/>
        <v>0</v>
      </c>
      <c r="J25" s="8"/>
    </row>
    <row r="26" spans="1:12" x14ac:dyDescent="0.25">
      <c r="A26" s="8" t="s">
        <v>106</v>
      </c>
      <c r="B26" s="8" t="s">
        <v>107</v>
      </c>
      <c r="C26" s="16">
        <f>250+3395.97</f>
        <v>3645.97</v>
      </c>
      <c r="D26" s="16"/>
      <c r="E26" s="16"/>
      <c r="F26" s="16"/>
      <c r="G26" s="16"/>
      <c r="H26" s="16"/>
      <c r="I26" s="16">
        <f t="shared" si="0"/>
        <v>0</v>
      </c>
      <c r="J26" s="8"/>
    </row>
    <row r="27" spans="1:12" x14ac:dyDescent="0.25">
      <c r="A27" s="8"/>
      <c r="B27" s="8" t="s">
        <v>107</v>
      </c>
      <c r="C27" s="16">
        <v>0</v>
      </c>
      <c r="D27" s="16">
        <v>0</v>
      </c>
      <c r="E27" s="16">
        <v>0</v>
      </c>
      <c r="F27" s="16">
        <v>0</v>
      </c>
      <c r="G27" s="16"/>
      <c r="H27" s="16"/>
      <c r="I27" s="16" t="s">
        <v>1</v>
      </c>
      <c r="J27" s="8"/>
    </row>
    <row r="28" spans="1:12" x14ac:dyDescent="0.25">
      <c r="A28" s="8"/>
      <c r="B28" s="8"/>
      <c r="C28" s="16"/>
      <c r="D28" s="16"/>
      <c r="E28" s="16"/>
      <c r="F28" s="16"/>
      <c r="G28" s="16"/>
      <c r="H28" s="16"/>
      <c r="I28" s="16" t="s">
        <v>1</v>
      </c>
      <c r="J28" s="8"/>
    </row>
    <row r="29" spans="1:12" x14ac:dyDescent="0.25">
      <c r="A29" s="8" t="s">
        <v>108</v>
      </c>
      <c r="B29" s="8"/>
      <c r="C29" s="16"/>
      <c r="D29" s="16"/>
      <c r="E29" s="16"/>
      <c r="F29" s="16"/>
      <c r="G29" s="16"/>
      <c r="H29" s="16"/>
      <c r="I29" s="16" t="s">
        <v>1</v>
      </c>
      <c r="J29" s="8"/>
    </row>
    <row r="30" spans="1:12" x14ac:dyDescent="0.25">
      <c r="A30" s="8" t="s">
        <v>109</v>
      </c>
      <c r="B30" s="8" t="s">
        <v>110</v>
      </c>
      <c r="C30" s="16">
        <v>3640</v>
      </c>
      <c r="D30" s="16">
        <v>3640</v>
      </c>
      <c r="E30" s="16">
        <v>3640</v>
      </c>
      <c r="F30" s="16">
        <v>3640</v>
      </c>
      <c r="G30" s="16"/>
      <c r="H30" s="16"/>
      <c r="I30" s="16">
        <f t="shared" si="0"/>
        <v>0</v>
      </c>
      <c r="J30" s="8"/>
    </row>
    <row r="31" spans="1:12" x14ac:dyDescent="0.25">
      <c r="A31" s="8" t="s">
        <v>111</v>
      </c>
      <c r="B31" s="8" t="s">
        <v>112</v>
      </c>
      <c r="C31" s="16">
        <v>13357.86</v>
      </c>
      <c r="D31" s="16">
        <v>13000</v>
      </c>
      <c r="E31" s="16">
        <v>10000</v>
      </c>
      <c r="F31" s="16">
        <v>12000</v>
      </c>
      <c r="G31" s="16"/>
      <c r="H31" s="16"/>
      <c r="I31" s="16">
        <f t="shared" si="0"/>
        <v>-1000</v>
      </c>
      <c r="J31" s="8" t="s">
        <v>56</v>
      </c>
      <c r="L31" t="s">
        <v>1</v>
      </c>
    </row>
    <row r="32" spans="1:12" x14ac:dyDescent="0.25">
      <c r="A32" s="8"/>
      <c r="B32" s="8"/>
      <c r="C32" s="16"/>
      <c r="D32" s="16"/>
      <c r="E32" s="16"/>
      <c r="F32" s="16"/>
      <c r="G32" s="16"/>
      <c r="H32" s="16"/>
      <c r="I32" s="16" t="s">
        <v>1</v>
      </c>
      <c r="J32" s="8"/>
    </row>
    <row r="33" spans="1:10" x14ac:dyDescent="0.25">
      <c r="A33" s="8"/>
      <c r="B33" s="8"/>
      <c r="C33" s="16"/>
      <c r="D33" s="16"/>
      <c r="E33" s="16"/>
      <c r="F33" s="16"/>
      <c r="G33" s="16"/>
      <c r="H33" s="16"/>
      <c r="I33" s="16" t="s">
        <v>1</v>
      </c>
      <c r="J33" s="8"/>
    </row>
    <row r="34" spans="1:10" x14ac:dyDescent="0.25">
      <c r="A34" s="8" t="s">
        <v>34</v>
      </c>
      <c r="B34" s="8"/>
      <c r="C34" s="16">
        <f t="shared" ref="C34:F34" si="1">SUM(C5:C31)</f>
        <v>56446.95</v>
      </c>
      <c r="D34" s="16">
        <f t="shared" si="1"/>
        <v>53574</v>
      </c>
      <c r="E34" s="16">
        <f t="shared" si="1"/>
        <v>45735</v>
      </c>
      <c r="F34" s="16">
        <f t="shared" si="1"/>
        <v>59589</v>
      </c>
      <c r="G34" s="16"/>
      <c r="H34" s="16"/>
      <c r="I34" s="16">
        <f t="shared" si="0"/>
        <v>6015</v>
      </c>
      <c r="J34" s="8"/>
    </row>
    <row r="35" spans="1:10" x14ac:dyDescent="0.25">
      <c r="A35" s="8" t="s">
        <v>35</v>
      </c>
      <c r="B35" s="8"/>
      <c r="C35" s="16"/>
      <c r="D35" s="16"/>
      <c r="E35" s="16"/>
      <c r="F35" s="16"/>
      <c r="G35" s="16"/>
      <c r="H35" s="16"/>
      <c r="I35" s="16" t="s">
        <v>1</v>
      </c>
      <c r="J35" s="8"/>
    </row>
    <row r="36" spans="1:10" x14ac:dyDescent="0.25">
      <c r="A36" s="8"/>
      <c r="B36" s="8"/>
      <c r="C36" s="16"/>
      <c r="D36" s="16"/>
      <c r="E36" s="16"/>
      <c r="F36" s="16"/>
      <c r="G36" s="16"/>
      <c r="H36" s="16"/>
      <c r="I36" s="16" t="s">
        <v>1</v>
      </c>
      <c r="J36" s="8"/>
    </row>
    <row r="37" spans="1:10" x14ac:dyDescent="0.25">
      <c r="A37" s="8" t="s">
        <v>36</v>
      </c>
      <c r="B37" s="8"/>
      <c r="C37" s="16">
        <v>37130</v>
      </c>
      <c r="D37" s="16">
        <v>37500</v>
      </c>
      <c r="E37" s="16">
        <v>28585</v>
      </c>
      <c r="F37" s="16">
        <v>37500</v>
      </c>
      <c r="G37" s="16"/>
      <c r="H37" s="16"/>
      <c r="I37" s="16" t="s">
        <v>1</v>
      </c>
      <c r="J37" s="8"/>
    </row>
    <row r="38" spans="1:10" x14ac:dyDescent="0.25">
      <c r="A38" s="8" t="s">
        <v>37</v>
      </c>
      <c r="B38" s="8"/>
      <c r="C38" s="16"/>
      <c r="D38" s="28"/>
      <c r="E38" s="16"/>
      <c r="F38" s="16"/>
      <c r="G38" s="28"/>
      <c r="H38" s="28"/>
      <c r="I38" s="16" t="s">
        <v>1</v>
      </c>
      <c r="J38" s="8" t="s">
        <v>1</v>
      </c>
    </row>
    <row r="39" spans="1:10" x14ac:dyDescent="0.25">
      <c r="A39" s="8" t="s">
        <v>38</v>
      </c>
      <c r="B39" s="8"/>
      <c r="C39" s="16"/>
      <c r="D39" s="16"/>
      <c r="E39" s="16"/>
      <c r="F39" s="16" t="s">
        <v>1</v>
      </c>
      <c r="G39" s="16"/>
      <c r="H39" s="16"/>
      <c r="I39" s="8"/>
      <c r="J39" s="8"/>
    </row>
  </sheetData>
  <printOptions gridLines="1"/>
  <pageMargins left="0.2" right="0.2" top="0.25" bottom="0.2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1348-DEED-4CEE-B2CC-CCE674010C90}">
  <sheetPr>
    <pageSetUpPr fitToPage="1"/>
  </sheetPr>
  <dimension ref="A1:M195"/>
  <sheetViews>
    <sheetView topLeftCell="A130" workbookViewId="0">
      <selection activeCell="F149" sqref="F149"/>
    </sheetView>
  </sheetViews>
  <sheetFormatPr defaultRowHeight="15" x14ac:dyDescent="0.25"/>
  <cols>
    <col min="1" max="1" width="33.28515625" customWidth="1"/>
    <col min="2" max="2" width="8.85546875" customWidth="1"/>
    <col min="3" max="6" width="13.140625" customWidth="1"/>
    <col min="7" max="7" width="14" customWidth="1"/>
    <col min="8" max="8" width="13.140625" customWidth="1"/>
    <col min="9" max="9" width="13.42578125" customWidth="1"/>
    <col min="10" max="10" width="17.28515625" customWidth="1"/>
    <col min="11" max="11" width="21.42578125" customWidth="1"/>
    <col min="12" max="12" width="10.5703125" bestFit="1" customWidth="1"/>
  </cols>
  <sheetData>
    <row r="1" spans="1:12" s="2" customFormat="1" ht="15.75" x14ac:dyDescent="0.25">
      <c r="A1" s="2" t="s">
        <v>113</v>
      </c>
    </row>
    <row r="2" spans="1:12" s="2" customFormat="1" ht="15.75" x14ac:dyDescent="0.25"/>
    <row r="3" spans="1:12" s="2" customFormat="1" ht="15.75" x14ac:dyDescent="0.25">
      <c r="A3" s="2" t="s">
        <v>114</v>
      </c>
    </row>
    <row r="4" spans="1:12" s="9" customFormat="1" ht="45" customHeight="1" x14ac:dyDescent="0.25">
      <c r="A4" s="2" t="s">
        <v>16</v>
      </c>
      <c r="B4" s="2" t="s">
        <v>17</v>
      </c>
      <c r="C4" s="3" t="s">
        <v>18</v>
      </c>
      <c r="D4" s="32" t="s">
        <v>78</v>
      </c>
      <c r="E4" s="3" t="s">
        <v>20</v>
      </c>
      <c r="F4" s="3" t="s">
        <v>41</v>
      </c>
      <c r="G4" s="3" t="s">
        <v>22</v>
      </c>
      <c r="H4" s="3" t="s">
        <v>42</v>
      </c>
      <c r="I4" s="3" t="s">
        <v>24</v>
      </c>
      <c r="J4" s="3"/>
      <c r="K4" s="3"/>
    </row>
    <row r="5" spans="1:12" s="9" customFormat="1" ht="15.75" x14ac:dyDescent="0.25">
      <c r="A5" s="2"/>
      <c r="B5" s="2"/>
      <c r="C5" s="6"/>
      <c r="D5" s="6"/>
      <c r="E5" s="6"/>
      <c r="F5" s="6"/>
      <c r="G5" s="6"/>
      <c r="H5" s="6"/>
      <c r="I5" s="3"/>
      <c r="J5" s="3"/>
      <c r="K5" s="3"/>
    </row>
    <row r="6" spans="1:12" s="9" customFormat="1" ht="15.75" x14ac:dyDescent="0.25">
      <c r="A6" s="2" t="s">
        <v>115</v>
      </c>
      <c r="B6" s="2"/>
      <c r="C6" s="6"/>
      <c r="D6" s="6"/>
      <c r="E6" s="6"/>
      <c r="F6" s="6"/>
      <c r="G6" s="6"/>
      <c r="H6" s="6"/>
      <c r="I6" s="3"/>
      <c r="J6" s="3"/>
      <c r="K6" s="3"/>
    </row>
    <row r="7" spans="1:12" s="9" customFormat="1" ht="15.75" x14ac:dyDescent="0.25">
      <c r="A7" s="2" t="s">
        <v>44</v>
      </c>
      <c r="B7" s="2" t="s">
        <v>116</v>
      </c>
      <c r="C7" s="6">
        <v>1890</v>
      </c>
      <c r="D7" s="6">
        <v>2520</v>
      </c>
      <c r="E7" s="6">
        <v>2520</v>
      </c>
      <c r="F7" s="6">
        <v>2520</v>
      </c>
      <c r="G7" s="6">
        <v>0</v>
      </c>
      <c r="H7" s="6">
        <v>0</v>
      </c>
      <c r="I7" s="6">
        <f>SUM(F7-D7)</f>
        <v>0</v>
      </c>
      <c r="J7" s="6"/>
      <c r="K7" s="18"/>
      <c r="L7" s="10"/>
    </row>
    <row r="8" spans="1:12" s="9" customFormat="1" ht="15.75" x14ac:dyDescent="0.25">
      <c r="A8" s="2" t="s">
        <v>53</v>
      </c>
      <c r="B8" s="2" t="s">
        <v>117</v>
      </c>
      <c r="C8" s="6">
        <v>0</v>
      </c>
      <c r="D8" s="6">
        <v>0</v>
      </c>
      <c r="E8" s="6">
        <v>0</v>
      </c>
      <c r="F8" s="6">
        <v>0</v>
      </c>
      <c r="G8" s="6"/>
      <c r="H8" s="6"/>
      <c r="I8" s="6">
        <f t="shared" ref="I8:I71" si="0">SUM(F8-D8)</f>
        <v>0</v>
      </c>
      <c r="J8" s="3"/>
      <c r="K8" s="3"/>
    </row>
    <row r="9" spans="1:12" s="9" customFormat="1" ht="15" customHeight="1" x14ac:dyDescent="0.25">
      <c r="A9" s="2" t="s">
        <v>46</v>
      </c>
      <c r="B9" s="2" t="s">
        <v>118</v>
      </c>
      <c r="C9" s="6">
        <v>0</v>
      </c>
      <c r="D9" s="6">
        <v>0</v>
      </c>
      <c r="E9" s="6">
        <v>0</v>
      </c>
      <c r="F9" s="6">
        <v>0</v>
      </c>
      <c r="G9" s="6"/>
      <c r="H9" s="6"/>
      <c r="I9" s="6">
        <f t="shared" si="0"/>
        <v>0</v>
      </c>
      <c r="J9" s="3"/>
      <c r="K9" s="3"/>
    </row>
    <row r="10" spans="1:12" s="9" customFormat="1" ht="15.75" x14ac:dyDescent="0.25">
      <c r="A10" s="2" t="s">
        <v>48</v>
      </c>
      <c r="B10" s="2"/>
      <c r="C10" s="6">
        <f t="shared" ref="C10" si="1">SUM(C7:C9)</f>
        <v>1890</v>
      </c>
      <c r="D10" s="6">
        <v>2520</v>
      </c>
      <c r="E10" s="6">
        <f t="shared" ref="E10" si="2">SUM(E7:E9)</f>
        <v>2520</v>
      </c>
      <c r="F10" s="6">
        <f>SUM(F7:F9)</f>
        <v>2520</v>
      </c>
      <c r="G10" s="6"/>
      <c r="H10" s="6"/>
      <c r="I10" s="6" t="s">
        <v>1</v>
      </c>
      <c r="J10" s="3"/>
      <c r="K10" s="3"/>
    </row>
    <row r="11" spans="1:12" s="9" customFormat="1" ht="15.75" x14ac:dyDescent="0.25">
      <c r="A11" s="2"/>
      <c r="B11" s="2"/>
      <c r="C11" s="6"/>
      <c r="D11" s="6"/>
      <c r="E11" s="6"/>
      <c r="F11" s="6"/>
      <c r="G11" s="6"/>
      <c r="H11" s="6"/>
      <c r="I11" s="6" t="s">
        <v>1</v>
      </c>
      <c r="J11" s="3"/>
      <c r="K11" s="3"/>
    </row>
    <row r="12" spans="1:12" s="9" customFormat="1" ht="15.75" x14ac:dyDescent="0.25">
      <c r="A12" s="2" t="s">
        <v>119</v>
      </c>
      <c r="B12" s="2"/>
      <c r="C12" s="6"/>
      <c r="D12" s="6"/>
      <c r="E12" s="6"/>
      <c r="F12" s="6"/>
      <c r="G12" s="6"/>
      <c r="H12" s="6"/>
      <c r="I12" s="6" t="s">
        <v>1</v>
      </c>
      <c r="J12" s="3"/>
      <c r="K12" s="3"/>
    </row>
    <row r="13" spans="1:12" s="70" customFormat="1" ht="15.75" x14ac:dyDescent="0.25">
      <c r="A13" s="63" t="s">
        <v>44</v>
      </c>
      <c r="B13" s="63" t="s">
        <v>120</v>
      </c>
      <c r="C13" s="64">
        <v>7322</v>
      </c>
      <c r="D13" s="64">
        <v>7468</v>
      </c>
      <c r="E13" s="64">
        <v>7322</v>
      </c>
      <c r="F13" s="64">
        <f>SUM(D13*102.5%)</f>
        <v>7654.6999999999989</v>
      </c>
      <c r="G13" s="64"/>
      <c r="H13" s="64"/>
      <c r="I13" s="64">
        <f t="shared" si="0"/>
        <v>186.69999999999891</v>
      </c>
      <c r="J13" s="69"/>
      <c r="K13" s="69"/>
      <c r="L13" s="71" t="s">
        <v>1</v>
      </c>
    </row>
    <row r="14" spans="1:12" s="9" customFormat="1" ht="15.75" x14ac:dyDescent="0.25">
      <c r="A14" s="2" t="s">
        <v>53</v>
      </c>
      <c r="B14" s="2" t="s">
        <v>121</v>
      </c>
      <c r="C14" s="6">
        <v>0</v>
      </c>
      <c r="D14" s="6">
        <v>0</v>
      </c>
      <c r="E14" s="6">
        <v>0</v>
      </c>
      <c r="F14" s="6">
        <v>0</v>
      </c>
      <c r="G14" s="6"/>
      <c r="H14" s="6"/>
      <c r="I14" s="6">
        <f t="shared" si="0"/>
        <v>0</v>
      </c>
      <c r="J14" s="3"/>
      <c r="K14" s="3"/>
    </row>
    <row r="15" spans="1:12" s="70" customFormat="1" ht="15.75" x14ac:dyDescent="0.25">
      <c r="A15" s="63" t="s">
        <v>46</v>
      </c>
      <c r="B15" s="63" t="s">
        <v>122</v>
      </c>
      <c r="C15" s="64">
        <v>3583</v>
      </c>
      <c r="D15" s="64">
        <v>400</v>
      </c>
      <c r="E15" s="64">
        <v>3600</v>
      </c>
      <c r="F15" s="64">
        <v>2000</v>
      </c>
      <c r="G15" s="64"/>
      <c r="H15" s="64"/>
      <c r="I15" s="64">
        <f t="shared" si="0"/>
        <v>1600</v>
      </c>
      <c r="J15" s="69"/>
      <c r="K15" s="69"/>
    </row>
    <row r="16" spans="1:12" s="9" customFormat="1" ht="15.75" x14ac:dyDescent="0.25">
      <c r="A16" s="2" t="s">
        <v>48</v>
      </c>
      <c r="B16" s="2"/>
      <c r="C16" s="6">
        <f t="shared" ref="C16" si="3">SUM(C13:C15)</f>
        <v>10905</v>
      </c>
      <c r="D16" s="6">
        <v>7868</v>
      </c>
      <c r="E16" s="6">
        <f t="shared" ref="E16" si="4">SUM(E13:E15)</f>
        <v>10922</v>
      </c>
      <c r="F16" s="6">
        <f>SUM(F13:F15)</f>
        <v>9654.6999999999989</v>
      </c>
      <c r="G16" s="6"/>
      <c r="H16" s="6"/>
      <c r="I16" s="6" t="s">
        <v>1</v>
      </c>
      <c r="J16" s="3"/>
      <c r="K16" s="3" t="s">
        <v>1</v>
      </c>
    </row>
    <row r="17" spans="1:13" s="9" customFormat="1" ht="15.75" x14ac:dyDescent="0.25">
      <c r="A17" s="2"/>
      <c r="B17" s="2"/>
      <c r="C17" s="6"/>
      <c r="D17" s="6"/>
      <c r="E17" s="6"/>
      <c r="F17" s="6"/>
      <c r="G17" s="6"/>
      <c r="H17" s="6"/>
      <c r="I17" s="6" t="s">
        <v>1</v>
      </c>
      <c r="J17" s="3"/>
      <c r="K17" s="3"/>
    </row>
    <row r="18" spans="1:13" s="9" customFormat="1" ht="15.75" x14ac:dyDescent="0.25">
      <c r="A18" s="2" t="s">
        <v>123</v>
      </c>
      <c r="B18" s="2"/>
      <c r="C18" s="6"/>
      <c r="D18" s="6"/>
      <c r="E18" s="6"/>
      <c r="F18" s="6"/>
      <c r="G18" s="6"/>
      <c r="H18" s="6"/>
      <c r="I18" s="6" t="s">
        <v>1</v>
      </c>
      <c r="J18" s="3"/>
      <c r="K18" s="3"/>
    </row>
    <row r="19" spans="1:13" s="9" customFormat="1" ht="15.75" x14ac:dyDescent="0.25">
      <c r="A19" s="2" t="s">
        <v>44</v>
      </c>
      <c r="B19" s="2" t="s">
        <v>124</v>
      </c>
      <c r="C19" s="6">
        <v>2100</v>
      </c>
      <c r="D19" s="6">
        <v>2100</v>
      </c>
      <c r="E19" s="6">
        <v>2100</v>
      </c>
      <c r="F19" s="6">
        <v>2100</v>
      </c>
      <c r="G19" s="6"/>
      <c r="H19" s="6"/>
      <c r="I19" s="6">
        <f t="shared" si="0"/>
        <v>0</v>
      </c>
      <c r="J19" s="3" t="s">
        <v>56</v>
      </c>
      <c r="K19" s="3"/>
    </row>
    <row r="20" spans="1:13" s="9" customFormat="1" ht="15.75" x14ac:dyDescent="0.25">
      <c r="A20" s="2" t="s">
        <v>53</v>
      </c>
      <c r="B20" s="2" t="s">
        <v>125</v>
      </c>
      <c r="C20" s="6">
        <v>0</v>
      </c>
      <c r="D20" s="6">
        <v>0</v>
      </c>
      <c r="E20" s="6">
        <v>0</v>
      </c>
      <c r="F20" s="6">
        <v>0</v>
      </c>
      <c r="G20" s="6"/>
      <c r="H20" s="6"/>
      <c r="I20" s="6">
        <f t="shared" si="0"/>
        <v>0</v>
      </c>
      <c r="J20" s="3"/>
      <c r="K20" s="3"/>
    </row>
    <row r="21" spans="1:13" s="9" customFormat="1" ht="15.75" x14ac:dyDescent="0.25">
      <c r="A21" s="2" t="s">
        <v>46</v>
      </c>
      <c r="B21" s="2" t="s">
        <v>126</v>
      </c>
      <c r="C21" s="6">
        <v>0</v>
      </c>
      <c r="D21" s="6">
        <v>0</v>
      </c>
      <c r="E21" s="6">
        <v>0</v>
      </c>
      <c r="F21" s="6">
        <v>0</v>
      </c>
      <c r="G21" s="6"/>
      <c r="H21" s="6"/>
      <c r="I21" s="6">
        <f t="shared" si="0"/>
        <v>0</v>
      </c>
      <c r="J21" s="3"/>
      <c r="K21" s="3"/>
    </row>
    <row r="22" spans="1:13" s="9" customFormat="1" ht="15.75" x14ac:dyDescent="0.25">
      <c r="A22" s="2" t="s">
        <v>48</v>
      </c>
      <c r="B22" s="2"/>
      <c r="C22" s="6">
        <f t="shared" ref="C22" si="5">SUM(C19:C21)</f>
        <v>2100</v>
      </c>
      <c r="D22" s="6">
        <v>2100</v>
      </c>
      <c r="E22" s="6">
        <f t="shared" ref="E22" si="6">SUM(E19:E21)</f>
        <v>2100</v>
      </c>
      <c r="F22" s="6">
        <f>SUM(F19:F21)</f>
        <v>2100</v>
      </c>
      <c r="G22" s="6"/>
      <c r="H22" s="6"/>
      <c r="I22" s="6" t="s">
        <v>1</v>
      </c>
      <c r="J22" s="3"/>
      <c r="K22" s="3"/>
    </row>
    <row r="23" spans="1:13" s="9" customFormat="1" ht="15.75" x14ac:dyDescent="0.25">
      <c r="A23" s="2"/>
      <c r="B23" s="2"/>
      <c r="C23" s="6"/>
      <c r="D23" s="6"/>
      <c r="E23" s="6"/>
      <c r="F23" s="6"/>
      <c r="G23" s="6"/>
      <c r="H23" s="6"/>
      <c r="I23" s="6" t="s">
        <v>1</v>
      </c>
      <c r="J23" s="3"/>
      <c r="K23" s="3"/>
    </row>
    <row r="24" spans="1:13" s="9" customFormat="1" ht="15.75" x14ac:dyDescent="0.25">
      <c r="A24" s="2" t="s">
        <v>127</v>
      </c>
      <c r="B24" s="2"/>
      <c r="C24" s="6"/>
      <c r="D24" s="6"/>
      <c r="E24" s="6"/>
      <c r="F24" s="6"/>
      <c r="G24" s="6"/>
      <c r="H24" s="6"/>
      <c r="I24" s="6" t="s">
        <v>1</v>
      </c>
      <c r="J24" s="3"/>
      <c r="K24" s="3"/>
    </row>
    <row r="25" spans="1:13" s="9" customFormat="1" ht="15.75" x14ac:dyDescent="0.25">
      <c r="A25" s="2" t="s">
        <v>44</v>
      </c>
      <c r="B25" s="2" t="s">
        <v>128</v>
      </c>
      <c r="C25" s="6">
        <v>0</v>
      </c>
      <c r="D25" s="6">
        <v>0</v>
      </c>
      <c r="E25" s="6">
        <v>0</v>
      </c>
      <c r="F25" s="6">
        <v>0</v>
      </c>
      <c r="G25" s="6"/>
      <c r="H25" s="6"/>
      <c r="I25" s="6">
        <f t="shared" si="0"/>
        <v>0</v>
      </c>
      <c r="J25" s="3"/>
      <c r="K25" s="3"/>
      <c r="L25" s="9" t="s">
        <v>1</v>
      </c>
      <c r="M25" s="9" t="s">
        <v>1</v>
      </c>
    </row>
    <row r="26" spans="1:13" s="9" customFormat="1" ht="15.75" x14ac:dyDescent="0.25">
      <c r="A26" s="2" t="s">
        <v>53</v>
      </c>
      <c r="B26" s="2" t="s">
        <v>129</v>
      </c>
      <c r="C26" s="6">
        <v>0</v>
      </c>
      <c r="D26" s="6">
        <v>0</v>
      </c>
      <c r="E26" s="6">
        <v>0</v>
      </c>
      <c r="F26" s="6">
        <v>0</v>
      </c>
      <c r="G26" s="6"/>
      <c r="H26" s="6"/>
      <c r="I26" s="6">
        <f t="shared" si="0"/>
        <v>0</v>
      </c>
      <c r="J26" s="3"/>
      <c r="K26" s="3"/>
    </row>
    <row r="27" spans="1:13" s="9" customFormat="1" ht="15.75" x14ac:dyDescent="0.25">
      <c r="A27" s="2" t="s">
        <v>46</v>
      </c>
      <c r="B27" s="2" t="s">
        <v>130</v>
      </c>
      <c r="C27" s="6">
        <v>76.66</v>
      </c>
      <c r="D27" s="6">
        <v>0</v>
      </c>
      <c r="E27" s="6">
        <v>600</v>
      </c>
      <c r="F27" s="6">
        <v>0</v>
      </c>
      <c r="G27" s="6"/>
      <c r="H27" s="6"/>
      <c r="I27" s="6">
        <f t="shared" si="0"/>
        <v>0</v>
      </c>
      <c r="J27" s="3"/>
      <c r="K27" s="3"/>
      <c r="L27" s="9" t="s">
        <v>1</v>
      </c>
      <c r="M27" s="9" t="s">
        <v>1</v>
      </c>
    </row>
    <row r="28" spans="1:13" s="9" customFormat="1" ht="15.75" x14ac:dyDescent="0.25">
      <c r="A28" s="2" t="s">
        <v>48</v>
      </c>
      <c r="B28" s="2"/>
      <c r="C28" s="6">
        <f t="shared" ref="C28:F28" si="7">SUM(C25:C27)</f>
        <v>76.66</v>
      </c>
      <c r="D28" s="6">
        <v>0</v>
      </c>
      <c r="E28" s="6">
        <f t="shared" ref="E28" si="8">SUM(E25:E27)</f>
        <v>600</v>
      </c>
      <c r="F28" s="6">
        <f t="shared" si="7"/>
        <v>0</v>
      </c>
      <c r="G28" s="6"/>
      <c r="H28" s="6"/>
      <c r="I28" s="6" t="s">
        <v>1</v>
      </c>
      <c r="J28" s="3"/>
      <c r="K28" s="3"/>
    </row>
    <row r="29" spans="1:13" s="9" customFormat="1" ht="15.75" x14ac:dyDescent="0.25">
      <c r="A29" s="2"/>
      <c r="B29" s="2"/>
      <c r="C29" s="6"/>
      <c r="D29" s="6"/>
      <c r="E29" s="6"/>
      <c r="F29" s="6"/>
      <c r="G29" s="6"/>
      <c r="H29" s="6"/>
      <c r="I29" s="6" t="s">
        <v>1</v>
      </c>
      <c r="J29" s="3"/>
      <c r="K29" s="3"/>
    </row>
    <row r="30" spans="1:13" s="9" customFormat="1" ht="15.75" x14ac:dyDescent="0.25">
      <c r="A30" s="2" t="s">
        <v>131</v>
      </c>
      <c r="B30" s="2"/>
      <c r="C30" s="6"/>
      <c r="D30" s="6"/>
      <c r="E30" s="6"/>
      <c r="F30" s="6"/>
      <c r="G30" s="6"/>
      <c r="H30" s="6"/>
      <c r="I30" s="6" t="s">
        <v>1</v>
      </c>
      <c r="J30" s="3"/>
      <c r="K30" s="3"/>
    </row>
    <row r="31" spans="1:13" s="70" customFormat="1" ht="15.75" x14ac:dyDescent="0.25">
      <c r="A31" s="63" t="s">
        <v>44</v>
      </c>
      <c r="B31" s="63" t="s">
        <v>132</v>
      </c>
      <c r="C31" s="64">
        <v>0</v>
      </c>
      <c r="D31" s="64">
        <v>10000</v>
      </c>
      <c r="E31" s="64">
        <v>0</v>
      </c>
      <c r="F31" s="64">
        <v>10300</v>
      </c>
      <c r="G31" s="64"/>
      <c r="H31" s="64"/>
      <c r="I31" s="64">
        <f t="shared" si="0"/>
        <v>300</v>
      </c>
      <c r="J31" s="69"/>
      <c r="K31" s="69"/>
    </row>
    <row r="32" spans="1:13" s="9" customFormat="1" ht="15.75" x14ac:dyDescent="0.25">
      <c r="A32" s="2" t="s">
        <v>53</v>
      </c>
      <c r="B32" s="2" t="s">
        <v>133</v>
      </c>
      <c r="C32" s="6">
        <v>0</v>
      </c>
      <c r="D32" s="6">
        <v>0</v>
      </c>
      <c r="E32" s="6">
        <v>0</v>
      </c>
      <c r="F32" s="6">
        <v>0</v>
      </c>
      <c r="G32" s="6"/>
      <c r="H32" s="6"/>
      <c r="I32" s="6">
        <f t="shared" si="0"/>
        <v>0</v>
      </c>
      <c r="J32" s="3"/>
      <c r="K32" s="3"/>
    </row>
    <row r="33" spans="1:13" s="9" customFormat="1" ht="15.75" x14ac:dyDescent="0.25">
      <c r="A33" s="2" t="s">
        <v>46</v>
      </c>
      <c r="B33" s="2" t="s">
        <v>134</v>
      </c>
      <c r="C33" s="6">
        <v>9515</v>
      </c>
      <c r="D33" s="6">
        <v>1800</v>
      </c>
      <c r="E33" s="6">
        <v>9860</v>
      </c>
      <c r="F33" s="6">
        <v>1850</v>
      </c>
      <c r="G33" s="6"/>
      <c r="H33" s="6"/>
      <c r="I33" s="6">
        <f t="shared" si="0"/>
        <v>50</v>
      </c>
      <c r="J33" s="3" t="s">
        <v>56</v>
      </c>
      <c r="K33" s="3"/>
    </row>
    <row r="34" spans="1:13" s="9" customFormat="1" ht="15.75" x14ac:dyDescent="0.25">
      <c r="A34" s="2" t="s">
        <v>48</v>
      </c>
      <c r="B34" s="2"/>
      <c r="C34" s="6">
        <f t="shared" ref="C34" si="9">SUM(C31:C33)</f>
        <v>9515</v>
      </c>
      <c r="D34" s="6">
        <v>11800</v>
      </c>
      <c r="E34" s="6">
        <f t="shared" ref="E34" si="10">SUM(E31:E33)</f>
        <v>9860</v>
      </c>
      <c r="F34" s="6">
        <f>SUM(F31:F33)</f>
        <v>12150</v>
      </c>
      <c r="G34" s="6"/>
      <c r="H34" s="6"/>
      <c r="I34" s="6" t="s">
        <v>1</v>
      </c>
      <c r="J34" s="3"/>
      <c r="K34" s="3"/>
      <c r="L34" s="9" t="s">
        <v>1</v>
      </c>
    </row>
    <row r="35" spans="1:13" s="9" customFormat="1" ht="15.75" x14ac:dyDescent="0.25">
      <c r="A35" s="2"/>
      <c r="B35" s="2"/>
      <c r="C35" s="6"/>
      <c r="D35" s="6"/>
      <c r="E35" s="6"/>
      <c r="F35" s="6"/>
      <c r="G35" s="6"/>
      <c r="H35" s="6"/>
      <c r="I35" s="6" t="s">
        <v>1</v>
      </c>
      <c r="J35" s="3"/>
      <c r="K35" s="3"/>
    </row>
    <row r="36" spans="1:13" s="9" customFormat="1" ht="15.75" x14ac:dyDescent="0.25">
      <c r="A36" s="2" t="s">
        <v>135</v>
      </c>
      <c r="B36" s="2"/>
      <c r="C36" s="6"/>
      <c r="D36" s="6"/>
      <c r="E36" s="6"/>
      <c r="F36" s="6"/>
      <c r="G36" s="6"/>
      <c r="H36" s="6"/>
      <c r="I36" s="6" t="s">
        <v>1</v>
      </c>
      <c r="J36" s="3"/>
      <c r="K36" s="3"/>
    </row>
    <row r="37" spans="1:13" s="70" customFormat="1" ht="15.75" x14ac:dyDescent="0.25">
      <c r="A37" s="63" t="s">
        <v>44</v>
      </c>
      <c r="B37" s="63" t="s">
        <v>136</v>
      </c>
      <c r="C37" s="64">
        <v>12066</v>
      </c>
      <c r="D37" s="64">
        <v>12307</v>
      </c>
      <c r="E37" s="64">
        <v>12066</v>
      </c>
      <c r="F37" s="64">
        <f>SUM(D37*102.5%)</f>
        <v>12614.674999999999</v>
      </c>
      <c r="G37" s="64"/>
      <c r="H37" s="64"/>
      <c r="I37" s="64">
        <f t="shared" si="0"/>
        <v>307.67499999999927</v>
      </c>
      <c r="J37" s="69"/>
      <c r="K37" s="69"/>
      <c r="L37" s="71" t="s">
        <v>1</v>
      </c>
      <c r="M37" s="70" t="s">
        <v>1</v>
      </c>
    </row>
    <row r="38" spans="1:13" s="9" customFormat="1" ht="15.75" x14ac:dyDescent="0.25">
      <c r="A38" s="2" t="s">
        <v>53</v>
      </c>
      <c r="B38" s="2" t="s">
        <v>137</v>
      </c>
      <c r="C38" s="6">
        <v>0</v>
      </c>
      <c r="D38" s="6">
        <v>0</v>
      </c>
      <c r="E38" s="6">
        <v>0</v>
      </c>
      <c r="F38" s="6">
        <v>0</v>
      </c>
      <c r="G38" s="6"/>
      <c r="H38" s="6"/>
      <c r="I38" s="6">
        <f t="shared" si="0"/>
        <v>0</v>
      </c>
      <c r="J38" s="3"/>
      <c r="K38" s="3"/>
    </row>
    <row r="39" spans="1:13" s="9" customFormat="1" ht="15.75" x14ac:dyDescent="0.25">
      <c r="A39" s="2" t="s">
        <v>213</v>
      </c>
      <c r="B39" s="2" t="s">
        <v>138</v>
      </c>
      <c r="C39" s="6">
        <v>1390</v>
      </c>
      <c r="D39" s="6">
        <v>2015</v>
      </c>
      <c r="E39" s="6">
        <v>1390</v>
      </c>
      <c r="F39" s="6">
        <v>2035</v>
      </c>
      <c r="G39" s="6"/>
      <c r="H39" s="6"/>
      <c r="I39" s="6">
        <f t="shared" si="0"/>
        <v>20</v>
      </c>
      <c r="J39" s="3"/>
      <c r="K39" s="3"/>
      <c r="L39" s="10" t="s">
        <v>1</v>
      </c>
      <c r="M39" s="9" t="s">
        <v>1</v>
      </c>
    </row>
    <row r="40" spans="1:13" s="9" customFormat="1" ht="15.75" x14ac:dyDescent="0.25">
      <c r="A40" s="2" t="s">
        <v>48</v>
      </c>
      <c r="B40" s="2"/>
      <c r="C40" s="6">
        <f t="shared" ref="C40" si="11">SUM(C37:C39)</f>
        <v>13456</v>
      </c>
      <c r="D40" s="6">
        <v>14322</v>
      </c>
      <c r="E40" s="6">
        <f t="shared" ref="E40" si="12">SUM(E37:E39)</f>
        <v>13456</v>
      </c>
      <c r="F40" s="6">
        <f>SUM(F37:F39)</f>
        <v>14649.674999999999</v>
      </c>
      <c r="G40" s="6"/>
      <c r="H40" s="6"/>
      <c r="I40" s="6" t="s">
        <v>1</v>
      </c>
      <c r="J40" s="3"/>
      <c r="K40" s="3"/>
    </row>
    <row r="41" spans="1:13" s="9" customFormat="1" ht="15.75" x14ac:dyDescent="0.25">
      <c r="A41" s="2"/>
      <c r="B41" s="2"/>
      <c r="C41" s="6"/>
      <c r="D41" s="6"/>
      <c r="E41" s="6"/>
      <c r="F41" s="6"/>
      <c r="G41" s="6"/>
      <c r="H41" s="6"/>
      <c r="I41" s="6" t="s">
        <v>1</v>
      </c>
      <c r="J41" s="3"/>
      <c r="K41" s="3"/>
    </row>
    <row r="42" spans="1:13" s="9" customFormat="1" ht="15.75" x14ac:dyDescent="0.25">
      <c r="A42" s="2" t="s">
        <v>139</v>
      </c>
      <c r="B42" s="2"/>
      <c r="C42" s="6"/>
      <c r="D42" s="6"/>
      <c r="E42" s="6"/>
      <c r="F42" s="6"/>
      <c r="G42" s="6"/>
      <c r="H42" s="6"/>
      <c r="I42" s="6" t="s">
        <v>1</v>
      </c>
      <c r="J42" s="3"/>
      <c r="K42" s="3"/>
    </row>
    <row r="43" spans="1:13" s="9" customFormat="1" ht="15.75" x14ac:dyDescent="0.25">
      <c r="A43" s="2" t="s">
        <v>46</v>
      </c>
      <c r="B43" s="2" t="s">
        <v>140</v>
      </c>
      <c r="C43" s="6">
        <v>2432</v>
      </c>
      <c r="D43" s="6">
        <v>3500</v>
      </c>
      <c r="E43" s="6">
        <v>3500</v>
      </c>
      <c r="F43" s="6">
        <v>3500</v>
      </c>
      <c r="G43" s="6"/>
      <c r="H43" s="6"/>
      <c r="I43" s="6">
        <f t="shared" si="0"/>
        <v>0</v>
      </c>
      <c r="J43" s="3"/>
      <c r="K43" s="3"/>
    </row>
    <row r="44" spans="1:13" s="9" customFormat="1" ht="15.75" x14ac:dyDescent="0.25">
      <c r="A44" s="2" t="s">
        <v>48</v>
      </c>
      <c r="B44" s="2"/>
      <c r="C44" s="6">
        <f t="shared" ref="C44" si="13">SUM(C43:C43)</f>
        <v>2432</v>
      </c>
      <c r="D44" s="6">
        <v>3500</v>
      </c>
      <c r="E44" s="6">
        <f t="shared" ref="E44" si="14">SUM(E43:E43)</f>
        <v>3500</v>
      </c>
      <c r="F44" s="6">
        <f>SUM(F43)</f>
        <v>3500</v>
      </c>
      <c r="G44" s="6"/>
      <c r="H44" s="6"/>
      <c r="I44" s="6" t="s">
        <v>1</v>
      </c>
      <c r="J44" s="3"/>
      <c r="K44" s="3"/>
    </row>
    <row r="45" spans="1:13" s="9" customFormat="1" ht="15.75" x14ac:dyDescent="0.25">
      <c r="A45" s="2"/>
      <c r="B45" s="2"/>
      <c r="C45" s="6"/>
      <c r="D45" s="6"/>
      <c r="E45" s="6"/>
      <c r="F45" s="6"/>
      <c r="G45" s="6"/>
      <c r="H45" s="6"/>
      <c r="I45" s="6" t="s">
        <v>1</v>
      </c>
      <c r="J45" s="3"/>
      <c r="K45" s="3"/>
    </row>
    <row r="46" spans="1:13" s="9" customFormat="1" ht="15.75" x14ac:dyDescent="0.25">
      <c r="A46" s="2"/>
      <c r="B46" s="2"/>
      <c r="C46" s="6"/>
      <c r="D46" s="6"/>
      <c r="E46" s="6"/>
      <c r="F46" s="6"/>
      <c r="G46" s="6"/>
      <c r="H46" s="6"/>
      <c r="I46" s="6" t="s">
        <v>1</v>
      </c>
      <c r="J46" s="3"/>
      <c r="K46" s="3"/>
    </row>
    <row r="47" spans="1:13" s="9" customFormat="1" ht="15.75" x14ac:dyDescent="0.25">
      <c r="A47" s="2"/>
      <c r="B47" s="2"/>
      <c r="C47" s="6"/>
      <c r="D47" s="6"/>
      <c r="E47" s="6"/>
      <c r="F47" s="6"/>
      <c r="G47" s="6"/>
      <c r="H47" s="6"/>
      <c r="I47" s="6" t="s">
        <v>1</v>
      </c>
      <c r="J47" s="3"/>
      <c r="K47" s="3"/>
    </row>
    <row r="48" spans="1:13" s="9" customFormat="1" ht="15.75" x14ac:dyDescent="0.25">
      <c r="A48" s="2"/>
      <c r="B48" s="2"/>
      <c r="C48" s="6"/>
      <c r="D48" s="6"/>
      <c r="E48" s="6"/>
      <c r="F48" s="6"/>
      <c r="G48" s="6"/>
      <c r="H48" s="6"/>
      <c r="I48" s="6" t="s">
        <v>1</v>
      </c>
      <c r="J48" s="3"/>
      <c r="K48" s="3"/>
    </row>
    <row r="49" spans="1:12" s="9" customFormat="1" ht="15.75" x14ac:dyDescent="0.25">
      <c r="A49" s="2"/>
      <c r="B49" s="2"/>
      <c r="C49" s="6"/>
      <c r="D49" s="6"/>
      <c r="E49" s="6"/>
      <c r="F49" s="6"/>
      <c r="G49" s="6"/>
      <c r="H49" s="6"/>
      <c r="I49" s="6" t="s">
        <v>1</v>
      </c>
      <c r="J49" s="3"/>
      <c r="K49" s="3"/>
    </row>
    <row r="50" spans="1:12" s="9" customFormat="1" ht="15.75" x14ac:dyDescent="0.25">
      <c r="A50" s="2"/>
      <c r="B50" s="2"/>
      <c r="C50" s="6"/>
      <c r="D50" s="6"/>
      <c r="E50" s="6"/>
      <c r="F50" s="6"/>
      <c r="G50" s="6"/>
      <c r="H50" s="6"/>
      <c r="I50" s="6" t="s">
        <v>1</v>
      </c>
      <c r="J50" s="3"/>
      <c r="K50" s="3"/>
    </row>
    <row r="51" spans="1:12" s="9" customFormat="1" ht="15.75" x14ac:dyDescent="0.25">
      <c r="A51" s="2"/>
      <c r="B51" s="2"/>
      <c r="C51" s="6"/>
      <c r="D51" s="6"/>
      <c r="E51" s="6"/>
      <c r="F51" s="6"/>
      <c r="G51" s="6"/>
      <c r="H51" s="6"/>
      <c r="I51" s="6" t="s">
        <v>1</v>
      </c>
      <c r="J51" s="3"/>
      <c r="K51" s="3"/>
    </row>
    <row r="52" spans="1:12" s="9" customFormat="1" ht="45" customHeight="1" x14ac:dyDescent="0.25">
      <c r="A52" s="2" t="s">
        <v>16</v>
      </c>
      <c r="B52" s="2" t="s">
        <v>17</v>
      </c>
      <c r="C52" s="3" t="s">
        <v>18</v>
      </c>
      <c r="D52" s="32" t="s">
        <v>78</v>
      </c>
      <c r="E52" s="3" t="s">
        <v>20</v>
      </c>
      <c r="F52" s="3" t="s">
        <v>41</v>
      </c>
      <c r="G52" s="3"/>
      <c r="H52" s="3"/>
      <c r="I52" s="6" t="s">
        <v>1</v>
      </c>
      <c r="J52" s="3"/>
      <c r="K52" s="3"/>
    </row>
    <row r="53" spans="1:12" s="9" customFormat="1" ht="15.75" x14ac:dyDescent="0.25">
      <c r="A53" s="2"/>
      <c r="B53" s="2"/>
      <c r="C53" s="6"/>
      <c r="D53" s="6"/>
      <c r="E53" s="6"/>
      <c r="F53" s="6"/>
      <c r="G53" s="6"/>
      <c r="H53" s="6"/>
      <c r="I53" s="6" t="s">
        <v>1</v>
      </c>
      <c r="J53" s="3"/>
      <c r="K53" s="3"/>
    </row>
    <row r="54" spans="1:12" s="9" customFormat="1" ht="15.75" x14ac:dyDescent="0.25">
      <c r="A54" s="2" t="s">
        <v>141</v>
      </c>
      <c r="B54" s="2"/>
      <c r="C54" s="6"/>
      <c r="D54" s="6"/>
      <c r="E54" s="6"/>
      <c r="F54" s="6"/>
      <c r="G54" s="6"/>
      <c r="H54" s="6"/>
      <c r="I54" s="6" t="s">
        <v>1</v>
      </c>
      <c r="J54" s="3"/>
      <c r="K54" s="3"/>
      <c r="L54" s="9" t="s">
        <v>1</v>
      </c>
    </row>
    <row r="55" spans="1:12" s="70" customFormat="1" ht="15.75" x14ac:dyDescent="0.25">
      <c r="A55" s="63" t="s">
        <v>44</v>
      </c>
      <c r="B55" s="63" t="s">
        <v>142</v>
      </c>
      <c r="C55" s="64">
        <v>12000</v>
      </c>
      <c r="D55" s="64">
        <v>12000</v>
      </c>
      <c r="E55" s="64">
        <v>15000</v>
      </c>
      <c r="F55" s="64">
        <v>16200</v>
      </c>
      <c r="G55" s="64"/>
      <c r="H55" s="64"/>
      <c r="I55" s="64">
        <f t="shared" si="0"/>
        <v>4200</v>
      </c>
      <c r="J55" s="69"/>
      <c r="K55" s="69"/>
    </row>
    <row r="56" spans="1:12" s="9" customFormat="1" ht="15.75" x14ac:dyDescent="0.25">
      <c r="A56" s="2" t="s">
        <v>53</v>
      </c>
      <c r="B56" s="2" t="s">
        <v>143</v>
      </c>
      <c r="C56" s="6">
        <v>0</v>
      </c>
      <c r="D56" s="6">
        <v>0</v>
      </c>
      <c r="E56" s="6">
        <v>0</v>
      </c>
      <c r="F56" s="6">
        <v>0</v>
      </c>
      <c r="G56" s="6"/>
      <c r="H56" s="6"/>
      <c r="I56" s="6">
        <f t="shared" si="0"/>
        <v>0</v>
      </c>
      <c r="J56" s="3"/>
      <c r="K56" s="3"/>
    </row>
    <row r="57" spans="1:12" s="70" customFormat="1" ht="15.75" x14ac:dyDescent="0.25">
      <c r="A57" s="63" t="s">
        <v>46</v>
      </c>
      <c r="B57" s="63" t="s">
        <v>144</v>
      </c>
      <c r="C57" s="64">
        <v>0</v>
      </c>
      <c r="D57" s="64">
        <v>0</v>
      </c>
      <c r="E57" s="64">
        <v>0</v>
      </c>
      <c r="F57" s="64">
        <v>0</v>
      </c>
      <c r="G57" s="64"/>
      <c r="H57" s="64"/>
      <c r="I57" s="64">
        <f t="shared" si="0"/>
        <v>0</v>
      </c>
      <c r="J57" s="69"/>
      <c r="K57" s="69"/>
    </row>
    <row r="58" spans="1:12" s="9" customFormat="1" ht="15.75" x14ac:dyDescent="0.25">
      <c r="A58" s="2" t="s">
        <v>145</v>
      </c>
      <c r="B58" s="2" t="s">
        <v>146</v>
      </c>
      <c r="C58" s="6">
        <v>0</v>
      </c>
      <c r="D58" s="6">
        <v>0</v>
      </c>
      <c r="E58" s="6">
        <v>0</v>
      </c>
      <c r="F58" s="6">
        <v>0</v>
      </c>
      <c r="G58" s="6"/>
      <c r="H58" s="6"/>
      <c r="I58" s="6">
        <f t="shared" si="0"/>
        <v>0</v>
      </c>
      <c r="J58" s="3"/>
      <c r="K58" s="3"/>
    </row>
    <row r="59" spans="1:12" s="9" customFormat="1" ht="15.75" x14ac:dyDescent="0.25">
      <c r="A59" s="2" t="s">
        <v>48</v>
      </c>
      <c r="B59" s="2"/>
      <c r="C59" s="6">
        <f t="shared" ref="C59" si="15">SUM(C55:C58)</f>
        <v>12000</v>
      </c>
      <c r="D59" s="6">
        <v>12000</v>
      </c>
      <c r="E59" s="6">
        <f t="shared" ref="E59" si="16">SUM(E55:E58)</f>
        <v>15000</v>
      </c>
      <c r="F59" s="6">
        <f>SUM(F55:F58)</f>
        <v>16200</v>
      </c>
      <c r="G59" s="6"/>
      <c r="H59" s="6"/>
      <c r="I59" s="6" t="s">
        <v>1</v>
      </c>
      <c r="J59" s="3"/>
      <c r="K59" s="3"/>
    </row>
    <row r="60" spans="1:12" s="9" customFormat="1" ht="15.75" x14ac:dyDescent="0.25">
      <c r="A60" s="2"/>
      <c r="B60" s="2"/>
      <c r="C60" s="6"/>
      <c r="D60" s="6"/>
      <c r="E60" s="6"/>
      <c r="F60" s="6"/>
      <c r="G60" s="6"/>
      <c r="H60" s="6"/>
      <c r="I60" s="6" t="s">
        <v>1</v>
      </c>
      <c r="J60" s="3"/>
      <c r="K60" s="3"/>
    </row>
    <row r="61" spans="1:12" s="9" customFormat="1" ht="15.75" x14ac:dyDescent="0.25">
      <c r="A61" s="2" t="s">
        <v>147</v>
      </c>
      <c r="B61" s="2"/>
      <c r="C61" s="6"/>
      <c r="D61" s="6"/>
      <c r="E61" s="6"/>
      <c r="F61" s="6"/>
      <c r="G61" s="6"/>
      <c r="H61" s="6"/>
      <c r="I61" s="6" t="s">
        <v>1</v>
      </c>
      <c r="J61" s="3"/>
      <c r="K61" s="3"/>
    </row>
    <row r="62" spans="1:12" s="9" customFormat="1" ht="15.75" x14ac:dyDescent="0.25">
      <c r="A62" s="2" t="s">
        <v>46</v>
      </c>
      <c r="B62" s="2" t="s">
        <v>148</v>
      </c>
      <c r="C62" s="6">
        <v>0</v>
      </c>
      <c r="D62" s="6">
        <v>750</v>
      </c>
      <c r="E62" s="6">
        <v>750</v>
      </c>
      <c r="F62" s="6">
        <v>750</v>
      </c>
      <c r="G62" s="6"/>
      <c r="H62" s="6"/>
      <c r="I62" s="6">
        <f t="shared" si="0"/>
        <v>0</v>
      </c>
      <c r="J62" s="3"/>
      <c r="K62" s="3"/>
    </row>
    <row r="63" spans="1:12" s="9" customFormat="1" ht="15.75" x14ac:dyDescent="0.25">
      <c r="A63" s="2" t="s">
        <v>48</v>
      </c>
      <c r="B63" s="2"/>
      <c r="C63" s="6">
        <f t="shared" ref="C63" si="17">SUM(C62:C62)</f>
        <v>0</v>
      </c>
      <c r="D63" s="6">
        <v>750</v>
      </c>
      <c r="E63" s="6">
        <f t="shared" ref="E63" si="18">SUM(E62:E62)</f>
        <v>750</v>
      </c>
      <c r="F63" s="6">
        <f>SUM(F62)</f>
        <v>750</v>
      </c>
      <c r="G63" s="6"/>
      <c r="H63" s="6"/>
      <c r="I63" s="6" t="s">
        <v>1</v>
      </c>
      <c r="J63" s="3"/>
      <c r="K63" s="3"/>
    </row>
    <row r="64" spans="1:12" s="9" customFormat="1" ht="15.75" x14ac:dyDescent="0.25">
      <c r="A64" s="2"/>
      <c r="B64" s="2"/>
      <c r="C64" s="6"/>
      <c r="D64" s="6"/>
      <c r="E64" s="6"/>
      <c r="F64" s="6"/>
      <c r="G64" s="6"/>
      <c r="H64" s="6"/>
      <c r="I64" s="6" t="s">
        <v>1</v>
      </c>
      <c r="J64" s="3"/>
      <c r="K64" s="3"/>
    </row>
    <row r="65" spans="1:11" s="9" customFormat="1" ht="15.75" x14ac:dyDescent="0.25">
      <c r="A65" s="2" t="s">
        <v>149</v>
      </c>
      <c r="B65" s="2"/>
      <c r="C65" s="6"/>
      <c r="D65" s="6"/>
      <c r="E65" s="6"/>
      <c r="F65" s="6"/>
      <c r="G65" s="6"/>
      <c r="H65" s="6"/>
      <c r="I65" s="6" t="s">
        <v>1</v>
      </c>
      <c r="J65" s="3"/>
      <c r="K65" s="3"/>
    </row>
    <row r="66" spans="1:11" s="9" customFormat="1" ht="15.75" x14ac:dyDescent="0.25">
      <c r="A66" s="2" t="s">
        <v>46</v>
      </c>
      <c r="B66" s="2" t="s">
        <v>150</v>
      </c>
      <c r="C66" s="6">
        <v>5660.93</v>
      </c>
      <c r="D66" s="6">
        <v>3500</v>
      </c>
      <c r="E66" s="6">
        <v>5661</v>
      </c>
      <c r="F66" s="6">
        <v>3500</v>
      </c>
      <c r="G66" s="6"/>
      <c r="H66" s="6"/>
      <c r="I66" s="6">
        <f t="shared" si="0"/>
        <v>0</v>
      </c>
      <c r="J66" s="3"/>
      <c r="K66" s="3"/>
    </row>
    <row r="67" spans="1:11" s="9" customFormat="1" ht="15.75" x14ac:dyDescent="0.25">
      <c r="A67" s="2" t="s">
        <v>48</v>
      </c>
      <c r="B67" s="2"/>
      <c r="C67" s="6">
        <f t="shared" ref="C67" si="19">SUM(C66:C66)</f>
        <v>5660.93</v>
      </c>
      <c r="D67" s="6">
        <v>3500</v>
      </c>
      <c r="E67" s="6">
        <f t="shared" ref="E67" si="20">SUM(E66:E66)</f>
        <v>5661</v>
      </c>
      <c r="F67" s="6">
        <f>SUM(D67)</f>
        <v>3500</v>
      </c>
      <c r="G67" s="6"/>
      <c r="H67" s="6"/>
      <c r="I67" s="6" t="s">
        <v>1</v>
      </c>
      <c r="J67" s="3"/>
      <c r="K67" s="3"/>
    </row>
    <row r="68" spans="1:11" s="9" customFormat="1" ht="15.75" x14ac:dyDescent="0.25">
      <c r="A68" s="2"/>
      <c r="B68" s="2"/>
      <c r="C68" s="6"/>
      <c r="D68" s="6"/>
      <c r="E68" s="6"/>
      <c r="F68" s="6"/>
      <c r="G68" s="6"/>
      <c r="H68" s="6"/>
      <c r="I68" s="6" t="s">
        <v>1</v>
      </c>
      <c r="J68" s="3"/>
      <c r="K68" s="3"/>
    </row>
    <row r="69" spans="1:11" s="9" customFormat="1" ht="15.75" x14ac:dyDescent="0.25">
      <c r="A69" s="2" t="s">
        <v>151</v>
      </c>
      <c r="B69" s="2"/>
      <c r="C69" s="6"/>
      <c r="D69" s="6"/>
      <c r="E69" s="6"/>
      <c r="F69" s="6"/>
      <c r="G69" s="6"/>
      <c r="H69" s="6"/>
      <c r="I69" s="6" t="s">
        <v>1</v>
      </c>
      <c r="J69" s="3"/>
      <c r="K69" s="3"/>
    </row>
    <row r="70" spans="1:11" s="70" customFormat="1" ht="15.75" x14ac:dyDescent="0.25">
      <c r="A70" s="63" t="s">
        <v>152</v>
      </c>
      <c r="B70" s="63" t="s">
        <v>153</v>
      </c>
      <c r="C70" s="64">
        <v>10298.56</v>
      </c>
      <c r="D70" s="64">
        <v>11000</v>
      </c>
      <c r="E70" s="64">
        <v>10500</v>
      </c>
      <c r="F70" s="64">
        <v>12451</v>
      </c>
      <c r="G70" s="64"/>
      <c r="H70" s="64"/>
      <c r="I70" s="64">
        <f t="shared" si="0"/>
        <v>1451</v>
      </c>
      <c r="J70" s="69"/>
      <c r="K70" s="69"/>
    </row>
    <row r="71" spans="1:11" s="9" customFormat="1" ht="15.75" x14ac:dyDescent="0.25">
      <c r="A71" s="2" t="s">
        <v>154</v>
      </c>
      <c r="B71" s="2" t="s">
        <v>155</v>
      </c>
      <c r="C71" s="6">
        <v>524</v>
      </c>
      <c r="D71" s="6">
        <v>500</v>
      </c>
      <c r="E71" s="6">
        <v>524</v>
      </c>
      <c r="F71" s="6">
        <v>500</v>
      </c>
      <c r="G71" s="6"/>
      <c r="H71" s="6"/>
      <c r="I71" s="6">
        <f t="shared" si="0"/>
        <v>0</v>
      </c>
      <c r="J71" s="3"/>
      <c r="K71" s="3"/>
    </row>
    <row r="72" spans="1:11" s="9" customFormat="1" ht="15.75" x14ac:dyDescent="0.25">
      <c r="A72" s="2" t="s">
        <v>156</v>
      </c>
      <c r="B72" s="2" t="s">
        <v>157</v>
      </c>
      <c r="C72" s="6">
        <v>0</v>
      </c>
      <c r="D72" s="6">
        <v>0</v>
      </c>
      <c r="E72" s="6">
        <v>0</v>
      </c>
      <c r="F72" s="6">
        <v>0</v>
      </c>
      <c r="G72" s="6"/>
      <c r="H72" s="6"/>
      <c r="I72" s="6">
        <f t="shared" ref="I72:I135" si="21">SUM(F72-D72)</f>
        <v>0</v>
      </c>
      <c r="J72" s="3"/>
      <c r="K72" s="3"/>
    </row>
    <row r="73" spans="1:11" s="9" customFormat="1" ht="15.75" x14ac:dyDescent="0.25">
      <c r="A73" s="2" t="s">
        <v>158</v>
      </c>
      <c r="B73" s="2" t="s">
        <v>159</v>
      </c>
      <c r="C73" s="6">
        <v>0</v>
      </c>
      <c r="D73" s="6">
        <v>0</v>
      </c>
      <c r="E73" s="6">
        <v>0</v>
      </c>
      <c r="F73" s="6">
        <v>0</v>
      </c>
      <c r="G73" s="6"/>
      <c r="H73" s="6"/>
      <c r="I73" s="6">
        <f t="shared" si="21"/>
        <v>0</v>
      </c>
      <c r="J73" s="3"/>
      <c r="K73" s="3"/>
    </row>
    <row r="74" spans="1:11" s="9" customFormat="1" ht="15.75" x14ac:dyDescent="0.25">
      <c r="A74" s="2" t="s">
        <v>160</v>
      </c>
      <c r="B74" s="2" t="s">
        <v>161</v>
      </c>
      <c r="C74" s="6">
        <v>0</v>
      </c>
      <c r="D74" s="6">
        <v>15000</v>
      </c>
      <c r="E74" s="6">
        <v>2728</v>
      </c>
      <c r="F74" s="6">
        <v>15000</v>
      </c>
      <c r="G74" s="6"/>
      <c r="H74" s="6"/>
      <c r="I74" s="6">
        <f t="shared" si="21"/>
        <v>0</v>
      </c>
      <c r="J74" s="3"/>
      <c r="K74" s="3"/>
    </row>
    <row r="75" spans="1:11" s="9" customFormat="1" ht="15.75" x14ac:dyDescent="0.25">
      <c r="A75" s="2"/>
      <c r="B75" s="2"/>
      <c r="C75" s="6"/>
      <c r="D75" s="6"/>
      <c r="E75" s="6"/>
      <c r="F75" s="6"/>
      <c r="G75" s="6"/>
      <c r="H75" s="6"/>
      <c r="I75" s="6" t="s">
        <v>1</v>
      </c>
      <c r="J75" s="3"/>
      <c r="K75" s="3"/>
    </row>
    <row r="76" spans="1:11" s="9" customFormat="1" ht="15.75" x14ac:dyDescent="0.25">
      <c r="A76" s="2" t="s">
        <v>48</v>
      </c>
      <c r="B76" s="2"/>
      <c r="C76" s="6">
        <f t="shared" ref="C76:F76" si="22">SUM(C70:C75)</f>
        <v>10822.56</v>
      </c>
      <c r="D76" s="6">
        <v>26500</v>
      </c>
      <c r="E76" s="6">
        <f t="shared" ref="E76" si="23">SUM(E70:E75)</f>
        <v>13752</v>
      </c>
      <c r="F76" s="6">
        <f t="shared" si="22"/>
        <v>27951</v>
      </c>
      <c r="G76" s="6"/>
      <c r="H76" s="6"/>
      <c r="I76" s="6" t="s">
        <v>1</v>
      </c>
      <c r="J76" s="3"/>
      <c r="K76" s="3"/>
    </row>
    <row r="77" spans="1:11" s="9" customFormat="1" ht="15.75" x14ac:dyDescent="0.25">
      <c r="A77" s="2"/>
      <c r="B77" s="2"/>
      <c r="C77" s="6"/>
      <c r="D77" s="6"/>
      <c r="E77" s="6"/>
      <c r="F77" s="6"/>
      <c r="G77" s="6"/>
      <c r="H77" s="6"/>
      <c r="I77" s="6" t="s">
        <v>1</v>
      </c>
      <c r="J77" s="3"/>
      <c r="K77" s="3"/>
    </row>
    <row r="78" spans="1:11" s="9" customFormat="1" ht="15.75" x14ac:dyDescent="0.25">
      <c r="A78" s="2" t="s">
        <v>162</v>
      </c>
      <c r="B78" s="2"/>
      <c r="C78" s="6">
        <f>+C10+C16+C22+C28+C34+C40+C44+C59+C63+C67+C76</f>
        <v>68858.150000000009</v>
      </c>
      <c r="D78" s="6">
        <v>84860</v>
      </c>
      <c r="E78" s="6">
        <f>+E10+E16+E22+E28+E34+E40+E44+E59+E63+E67+E76</f>
        <v>78121</v>
      </c>
      <c r="F78" s="6">
        <f>+F10+F16+F22+F28+F34+F40+F44+F59+F63+F67+F76</f>
        <v>92975.375</v>
      </c>
      <c r="G78" s="6"/>
      <c r="H78" s="6"/>
      <c r="I78" s="6" t="s">
        <v>1</v>
      </c>
      <c r="J78" s="3"/>
      <c r="K78" s="3"/>
    </row>
    <row r="79" spans="1:11" s="9" customFormat="1" ht="15.75" x14ac:dyDescent="0.25">
      <c r="A79" s="2" t="s">
        <v>1</v>
      </c>
      <c r="B79" s="2"/>
      <c r="C79" s="3"/>
      <c r="D79" s="3"/>
      <c r="E79" s="3"/>
      <c r="F79" s="3"/>
      <c r="G79" s="3"/>
      <c r="H79" s="3"/>
      <c r="I79" s="6" t="s">
        <v>1</v>
      </c>
      <c r="J79" s="3"/>
      <c r="K79" s="3"/>
    </row>
    <row r="80" spans="1:11" s="9" customFormat="1" ht="15.75" x14ac:dyDescent="0.25">
      <c r="A80" s="2" t="s">
        <v>163</v>
      </c>
      <c r="B80" s="2"/>
      <c r="C80" s="2"/>
      <c r="D80" s="2"/>
      <c r="E80" s="2"/>
      <c r="F80" s="2"/>
      <c r="G80" s="2"/>
      <c r="H80" s="2"/>
      <c r="I80" s="6" t="s">
        <v>1</v>
      </c>
      <c r="J80" s="3"/>
      <c r="K80" s="3"/>
    </row>
    <row r="81" spans="1:11" s="9" customFormat="1" ht="15.75" x14ac:dyDescent="0.25">
      <c r="A81" s="2"/>
      <c r="B81" s="2"/>
      <c r="C81" s="3"/>
      <c r="D81" s="3"/>
      <c r="E81" s="3"/>
      <c r="F81" s="3"/>
      <c r="G81" s="3"/>
      <c r="H81" s="3"/>
      <c r="I81" s="6" t="s">
        <v>1</v>
      </c>
      <c r="J81" s="3"/>
      <c r="K81" s="3"/>
    </row>
    <row r="82" spans="1:11" s="9" customFormat="1" ht="15.75" x14ac:dyDescent="0.25">
      <c r="A82" s="2" t="s">
        <v>164</v>
      </c>
      <c r="B82" s="2"/>
      <c r="C82" s="6"/>
      <c r="D82" s="6"/>
      <c r="E82" s="6"/>
      <c r="F82" s="6"/>
      <c r="G82" s="6"/>
      <c r="H82" s="6"/>
      <c r="I82" s="6" t="s">
        <v>1</v>
      </c>
      <c r="J82" s="3"/>
      <c r="K82" s="3"/>
    </row>
    <row r="83" spans="1:11" s="9" customFormat="1" ht="15.75" x14ac:dyDescent="0.25">
      <c r="A83" s="2" t="s">
        <v>44</v>
      </c>
      <c r="B83" s="2" t="s">
        <v>165</v>
      </c>
      <c r="C83" s="6">
        <v>0</v>
      </c>
      <c r="D83" s="6">
        <v>1320</v>
      </c>
      <c r="E83" s="6">
        <v>0</v>
      </c>
      <c r="F83" s="6">
        <v>1320</v>
      </c>
      <c r="G83" s="6"/>
      <c r="H83" s="6"/>
      <c r="I83" s="6">
        <f t="shared" si="21"/>
        <v>0</v>
      </c>
      <c r="J83" s="3"/>
      <c r="K83" s="3"/>
    </row>
    <row r="84" spans="1:11" s="9" customFormat="1" ht="15.75" x14ac:dyDescent="0.25">
      <c r="A84" s="2" t="s">
        <v>53</v>
      </c>
      <c r="B84" s="2" t="s">
        <v>166</v>
      </c>
      <c r="C84" s="6">
        <v>0</v>
      </c>
      <c r="D84" s="6">
        <v>0</v>
      </c>
      <c r="E84" s="6">
        <v>0</v>
      </c>
      <c r="F84" s="6">
        <v>0</v>
      </c>
      <c r="G84" s="6"/>
      <c r="H84" s="6"/>
      <c r="I84" s="6">
        <f t="shared" si="21"/>
        <v>0</v>
      </c>
      <c r="J84" s="3"/>
      <c r="K84" s="3"/>
    </row>
    <row r="85" spans="1:11" s="9" customFormat="1" ht="15.75" x14ac:dyDescent="0.25">
      <c r="A85" s="2" t="s">
        <v>46</v>
      </c>
      <c r="B85" s="2" t="s">
        <v>167</v>
      </c>
      <c r="C85" s="6">
        <v>984.76</v>
      </c>
      <c r="D85" s="6">
        <v>500</v>
      </c>
      <c r="E85" s="6">
        <v>985</v>
      </c>
      <c r="F85" s="6">
        <v>500</v>
      </c>
      <c r="G85" s="6"/>
      <c r="H85" s="6"/>
      <c r="I85" s="6">
        <f t="shared" si="21"/>
        <v>0</v>
      </c>
      <c r="J85" s="3"/>
      <c r="K85" s="3"/>
    </row>
    <row r="86" spans="1:11" s="9" customFormat="1" ht="15.75" x14ac:dyDescent="0.25">
      <c r="A86" s="2" t="s">
        <v>168</v>
      </c>
      <c r="B86" s="2"/>
      <c r="C86" s="6">
        <f t="shared" ref="C86" si="24">SUM(C83:C85)</f>
        <v>984.76</v>
      </c>
      <c r="D86" s="6">
        <v>1820</v>
      </c>
      <c r="E86" s="6">
        <f t="shared" ref="E86" si="25">SUM(E83:E85)</f>
        <v>985</v>
      </c>
      <c r="F86" s="6">
        <f>SUM(F82:G85)</f>
        <v>1820</v>
      </c>
      <c r="G86" s="6"/>
      <c r="H86" s="6"/>
      <c r="I86" s="6" t="s">
        <v>1</v>
      </c>
      <c r="J86" s="3"/>
      <c r="K86" s="3"/>
    </row>
    <row r="87" spans="1:11" s="9" customFormat="1" ht="15.75" x14ac:dyDescent="0.25">
      <c r="A87" s="2"/>
      <c r="B87" s="2"/>
      <c r="C87" s="6"/>
      <c r="D87" s="6"/>
      <c r="E87" s="6"/>
      <c r="F87" s="6"/>
      <c r="G87" s="6"/>
      <c r="H87" s="6"/>
      <c r="I87" s="6" t="s">
        <v>1</v>
      </c>
      <c r="J87" s="3"/>
      <c r="K87" s="3"/>
    </row>
    <row r="88" spans="1:11" s="9" customFormat="1" ht="15.75" x14ac:dyDescent="0.25">
      <c r="A88" s="2" t="s">
        <v>169</v>
      </c>
      <c r="B88" s="2"/>
      <c r="C88" s="6"/>
      <c r="D88" s="6"/>
      <c r="E88" s="6"/>
      <c r="F88" s="6"/>
      <c r="G88" s="6"/>
      <c r="H88" s="6"/>
      <c r="I88" s="6" t="s">
        <v>1</v>
      </c>
      <c r="J88" s="3"/>
      <c r="K88" s="3"/>
    </row>
    <row r="89" spans="1:11" s="9" customFormat="1" ht="15.75" x14ac:dyDescent="0.25">
      <c r="A89" s="2"/>
      <c r="B89" s="2"/>
      <c r="C89" s="6"/>
      <c r="D89" s="6"/>
      <c r="E89" s="6"/>
      <c r="F89" s="6"/>
      <c r="G89" s="6"/>
      <c r="H89" s="6"/>
      <c r="I89" s="6" t="s">
        <v>1</v>
      </c>
      <c r="J89" s="3"/>
      <c r="K89" s="3"/>
    </row>
    <row r="90" spans="1:11" s="9" customFormat="1" ht="15.75" x14ac:dyDescent="0.25">
      <c r="A90" s="2" t="s">
        <v>170</v>
      </c>
      <c r="B90" s="2"/>
      <c r="C90" s="6"/>
      <c r="D90" s="6"/>
      <c r="E90" s="6"/>
      <c r="F90" s="6"/>
      <c r="G90" s="6"/>
      <c r="H90" s="6"/>
      <c r="I90" s="6" t="s">
        <v>1</v>
      </c>
      <c r="J90" s="3"/>
      <c r="K90" s="3"/>
    </row>
    <row r="91" spans="1:11" s="9" customFormat="1" ht="15.75" x14ac:dyDescent="0.25">
      <c r="A91" s="2" t="s">
        <v>44</v>
      </c>
      <c r="B91" s="2" t="s">
        <v>171</v>
      </c>
      <c r="C91" s="6">
        <v>200</v>
      </c>
      <c r="D91" s="6">
        <v>200</v>
      </c>
      <c r="E91" s="6">
        <v>200</v>
      </c>
      <c r="F91" s="6">
        <v>200</v>
      </c>
      <c r="G91" s="6"/>
      <c r="H91" s="6"/>
      <c r="I91" s="6">
        <f t="shared" si="21"/>
        <v>0</v>
      </c>
      <c r="J91" s="3"/>
      <c r="K91" s="3"/>
    </row>
    <row r="92" spans="1:11" s="9" customFormat="1" ht="15.75" x14ac:dyDescent="0.25">
      <c r="A92" s="2" t="s">
        <v>48</v>
      </c>
      <c r="B92" s="2"/>
      <c r="C92" s="6">
        <f t="shared" ref="C92:F92" si="26">SUM(C91:C91)</f>
        <v>200</v>
      </c>
      <c r="D92" s="6">
        <v>200</v>
      </c>
      <c r="E92" s="6">
        <f t="shared" ref="E92" si="27">SUM(E91:E91)</f>
        <v>200</v>
      </c>
      <c r="F92" s="6">
        <f t="shared" si="26"/>
        <v>200</v>
      </c>
      <c r="G92" s="6"/>
      <c r="H92" s="6"/>
      <c r="I92" s="6" t="s">
        <v>1</v>
      </c>
      <c r="J92" s="3"/>
      <c r="K92" s="3"/>
    </row>
    <row r="93" spans="1:11" s="9" customFormat="1" ht="15.75" x14ac:dyDescent="0.25">
      <c r="A93" s="2"/>
      <c r="B93" s="2"/>
      <c r="C93" s="6"/>
      <c r="D93" s="6"/>
      <c r="E93" s="6"/>
      <c r="F93" s="6"/>
      <c r="G93" s="6"/>
      <c r="H93" s="6"/>
      <c r="I93" s="6" t="s">
        <v>1</v>
      </c>
      <c r="J93" s="3"/>
      <c r="K93" s="3"/>
    </row>
    <row r="94" spans="1:11" s="9" customFormat="1" ht="15.75" x14ac:dyDescent="0.25">
      <c r="A94" s="2" t="s">
        <v>172</v>
      </c>
      <c r="B94" s="2"/>
      <c r="C94" s="6"/>
      <c r="D94" s="6"/>
      <c r="E94" s="6"/>
      <c r="F94" s="6"/>
      <c r="G94" s="6"/>
      <c r="H94" s="6"/>
      <c r="I94" s="6" t="s">
        <v>1</v>
      </c>
      <c r="J94" s="3"/>
      <c r="K94" s="3"/>
    </row>
    <row r="95" spans="1:11" s="9" customFormat="1" ht="15.75" x14ac:dyDescent="0.25">
      <c r="A95" s="2" t="s">
        <v>44</v>
      </c>
      <c r="B95" s="2" t="s">
        <v>173</v>
      </c>
      <c r="C95" s="6">
        <v>0</v>
      </c>
      <c r="D95" s="6">
        <v>0</v>
      </c>
      <c r="E95" s="6">
        <v>0</v>
      </c>
      <c r="F95" s="6">
        <v>0</v>
      </c>
      <c r="G95" s="6"/>
      <c r="H95" s="6"/>
      <c r="I95" s="6">
        <f t="shared" si="21"/>
        <v>0</v>
      </c>
      <c r="J95" s="3"/>
      <c r="K95" s="3"/>
    </row>
    <row r="96" spans="1:11" s="9" customFormat="1" ht="15.75" x14ac:dyDescent="0.25">
      <c r="A96" s="2" t="s">
        <v>53</v>
      </c>
      <c r="B96" s="2" t="s">
        <v>174</v>
      </c>
      <c r="C96" s="6">
        <v>0</v>
      </c>
      <c r="D96" s="6">
        <v>0</v>
      </c>
      <c r="E96" s="6">
        <v>0</v>
      </c>
      <c r="F96" s="6">
        <v>0</v>
      </c>
      <c r="G96" s="6"/>
      <c r="H96" s="6"/>
      <c r="I96" s="6">
        <f t="shared" si="21"/>
        <v>0</v>
      </c>
      <c r="J96" s="3"/>
      <c r="K96" s="3"/>
    </row>
    <row r="97" spans="1:11" s="9" customFormat="1" ht="15.75" x14ac:dyDescent="0.25">
      <c r="A97" s="2" t="s">
        <v>46</v>
      </c>
      <c r="B97" s="2" t="s">
        <v>175</v>
      </c>
      <c r="C97" s="6">
        <v>0</v>
      </c>
      <c r="D97" s="6">
        <v>2800</v>
      </c>
      <c r="E97" s="6">
        <v>0</v>
      </c>
      <c r="F97" s="6">
        <v>2800</v>
      </c>
      <c r="G97" s="6"/>
      <c r="H97" s="6"/>
      <c r="I97" s="6" t="s">
        <v>1</v>
      </c>
      <c r="J97" s="3"/>
      <c r="K97" s="3"/>
    </row>
    <row r="98" spans="1:11" s="9" customFormat="1" ht="15.75" x14ac:dyDescent="0.25">
      <c r="A98" s="2" t="s">
        <v>48</v>
      </c>
      <c r="B98" s="2"/>
      <c r="C98" s="6">
        <f>SUM(C95:C97)</f>
        <v>0</v>
      </c>
      <c r="D98" s="6">
        <v>2800</v>
      </c>
      <c r="E98" s="6">
        <f>SUM(E95:E97)</f>
        <v>0</v>
      </c>
      <c r="F98" s="6">
        <v>2800</v>
      </c>
      <c r="G98" s="6"/>
      <c r="H98" s="6"/>
      <c r="I98" s="6" t="s">
        <v>1</v>
      </c>
      <c r="J98" s="3"/>
      <c r="K98" s="3"/>
    </row>
    <row r="99" spans="1:11" s="9" customFormat="1" ht="15.75" x14ac:dyDescent="0.25">
      <c r="A99" s="2" t="s">
        <v>176</v>
      </c>
      <c r="B99" s="2"/>
      <c r="C99" s="6">
        <f t="shared" ref="C99:F99" si="28">+C92+C98</f>
        <v>200</v>
      </c>
      <c r="D99" s="6">
        <v>3000</v>
      </c>
      <c r="E99" s="6">
        <f t="shared" ref="E99" si="29">+E92+E98</f>
        <v>200</v>
      </c>
      <c r="F99" s="6">
        <f t="shared" si="28"/>
        <v>3000</v>
      </c>
      <c r="G99" s="6"/>
      <c r="H99" s="6"/>
      <c r="I99" s="6" t="s">
        <v>1</v>
      </c>
      <c r="J99" s="3"/>
      <c r="K99" s="3"/>
    </row>
    <row r="100" spans="1:11" s="9" customFormat="1" ht="15.75" x14ac:dyDescent="0.25">
      <c r="A100" s="2"/>
      <c r="B100" s="2"/>
      <c r="C100" s="6"/>
      <c r="D100" s="6"/>
      <c r="E100" s="6"/>
      <c r="F100" s="6"/>
      <c r="G100" s="6"/>
      <c r="H100" s="6"/>
      <c r="I100" s="6" t="s">
        <v>1</v>
      </c>
      <c r="J100" s="3"/>
      <c r="K100" s="3"/>
    </row>
    <row r="101" spans="1:11" s="9" customFormat="1" ht="15.75" x14ac:dyDescent="0.25">
      <c r="A101" s="2"/>
      <c r="B101" s="2"/>
      <c r="C101" s="6"/>
      <c r="D101" s="6"/>
      <c r="E101" s="6"/>
      <c r="F101" s="6"/>
      <c r="G101" s="6"/>
      <c r="H101" s="6"/>
      <c r="I101" s="6" t="s">
        <v>1</v>
      </c>
      <c r="J101" s="3"/>
      <c r="K101" s="3"/>
    </row>
    <row r="102" spans="1:11" s="9" customFormat="1" ht="45" customHeight="1" x14ac:dyDescent="0.25">
      <c r="A102" s="2" t="s">
        <v>16</v>
      </c>
      <c r="B102" s="2" t="s">
        <v>17</v>
      </c>
      <c r="C102" s="3" t="s">
        <v>18</v>
      </c>
      <c r="D102" s="32" t="s">
        <v>78</v>
      </c>
      <c r="E102" s="3" t="s">
        <v>20</v>
      </c>
      <c r="F102" s="3" t="s">
        <v>41</v>
      </c>
      <c r="G102" s="3"/>
      <c r="H102" s="3"/>
      <c r="I102" s="6" t="s">
        <v>1</v>
      </c>
      <c r="J102" s="3"/>
      <c r="K102" s="3"/>
    </row>
    <row r="103" spans="1:11" s="9" customFormat="1" ht="15.75" x14ac:dyDescent="0.25">
      <c r="A103" s="2" t="s">
        <v>177</v>
      </c>
      <c r="B103" s="2"/>
      <c r="C103" s="6"/>
      <c r="D103" s="6"/>
      <c r="E103" s="6"/>
      <c r="F103" s="6"/>
      <c r="G103" s="6"/>
      <c r="H103" s="6"/>
      <c r="I103" s="6" t="s">
        <v>1</v>
      </c>
      <c r="J103" s="3"/>
      <c r="K103" s="3"/>
    </row>
    <row r="104" spans="1:11" s="9" customFormat="1" ht="15.75" x14ac:dyDescent="0.25">
      <c r="A104" s="2"/>
      <c r="B104" s="2"/>
      <c r="C104" s="6"/>
      <c r="D104" s="6"/>
      <c r="E104" s="6"/>
      <c r="F104" s="6"/>
      <c r="G104" s="6"/>
      <c r="H104" s="6"/>
      <c r="I104" s="6" t="s">
        <v>1</v>
      </c>
      <c r="J104" s="3"/>
      <c r="K104" s="3"/>
    </row>
    <row r="105" spans="1:11" s="9" customFormat="1" ht="15.75" x14ac:dyDescent="0.25">
      <c r="A105" s="2" t="s">
        <v>178</v>
      </c>
      <c r="B105" s="2"/>
      <c r="C105" s="6"/>
      <c r="D105" s="6"/>
      <c r="E105" s="6"/>
      <c r="F105" s="6"/>
      <c r="G105" s="6"/>
      <c r="H105" s="6"/>
      <c r="I105" s="6" t="s">
        <v>1</v>
      </c>
      <c r="J105" s="3"/>
      <c r="K105" s="3"/>
    </row>
    <row r="106" spans="1:11" s="9" customFormat="1" ht="15.75" x14ac:dyDescent="0.25">
      <c r="A106" s="2" t="s">
        <v>44</v>
      </c>
      <c r="B106" s="2" t="s">
        <v>179</v>
      </c>
      <c r="C106" s="6">
        <v>0</v>
      </c>
      <c r="D106" s="6">
        <v>0</v>
      </c>
      <c r="E106" s="6">
        <v>0</v>
      </c>
      <c r="F106" s="6">
        <v>0</v>
      </c>
      <c r="G106" s="6"/>
      <c r="H106" s="6"/>
      <c r="I106" s="6">
        <f t="shared" si="21"/>
        <v>0</v>
      </c>
      <c r="J106" s="3"/>
      <c r="K106" s="3"/>
    </row>
    <row r="107" spans="1:11" s="9" customFormat="1" ht="15.75" x14ac:dyDescent="0.25">
      <c r="A107" s="2" t="s">
        <v>53</v>
      </c>
      <c r="B107" s="2" t="s">
        <v>180</v>
      </c>
      <c r="C107" s="6">
        <v>0</v>
      </c>
      <c r="D107" s="6">
        <v>0</v>
      </c>
      <c r="E107" s="6">
        <v>0</v>
      </c>
      <c r="F107" s="6">
        <v>0</v>
      </c>
      <c r="G107" s="6"/>
      <c r="H107" s="6"/>
      <c r="I107" s="6">
        <f t="shared" si="21"/>
        <v>0</v>
      </c>
      <c r="J107" s="3"/>
      <c r="K107" s="3"/>
    </row>
    <row r="108" spans="1:11" s="9" customFormat="1" ht="15.75" x14ac:dyDescent="0.25">
      <c r="A108" s="2" t="s">
        <v>46</v>
      </c>
      <c r="B108" s="2" t="s">
        <v>181</v>
      </c>
      <c r="C108" s="6">
        <v>420.5</v>
      </c>
      <c r="D108" s="6">
        <v>500</v>
      </c>
      <c r="E108" s="6">
        <v>500</v>
      </c>
      <c r="F108" s="6">
        <v>500</v>
      </c>
      <c r="G108" s="6"/>
      <c r="H108" s="6"/>
      <c r="I108" s="6">
        <f t="shared" si="21"/>
        <v>0</v>
      </c>
      <c r="J108" s="3"/>
      <c r="K108" s="3"/>
    </row>
    <row r="109" spans="1:11" s="9" customFormat="1" ht="15.75" x14ac:dyDescent="0.25">
      <c r="A109" s="2" t="s">
        <v>48</v>
      </c>
      <c r="B109" s="2"/>
      <c r="C109" s="6">
        <f>SUM(C106:C108)</f>
        <v>420.5</v>
      </c>
      <c r="D109" s="6">
        <v>500</v>
      </c>
      <c r="E109" s="6">
        <f>SUM(E106:E108)</f>
        <v>500</v>
      </c>
      <c r="F109" s="6">
        <f>SUM(F106:F108)</f>
        <v>500</v>
      </c>
      <c r="G109" s="6"/>
      <c r="H109" s="6"/>
      <c r="I109" s="6" t="s">
        <v>1</v>
      </c>
      <c r="J109" s="3"/>
      <c r="K109" s="3"/>
    </row>
    <row r="110" spans="1:11" s="9" customFormat="1" ht="15.75" x14ac:dyDescent="0.25">
      <c r="A110" s="2"/>
      <c r="B110" s="2"/>
      <c r="C110" s="6"/>
      <c r="D110" s="6"/>
      <c r="E110" s="6"/>
      <c r="F110" s="6"/>
      <c r="G110" s="6"/>
      <c r="H110" s="6"/>
      <c r="I110" s="6" t="s">
        <v>1</v>
      </c>
      <c r="J110" s="3"/>
      <c r="K110" s="3"/>
    </row>
    <row r="111" spans="1:11" s="9" customFormat="1" ht="15.75" x14ac:dyDescent="0.25">
      <c r="A111" s="2" t="s">
        <v>182</v>
      </c>
      <c r="B111" s="2"/>
      <c r="C111" s="6"/>
      <c r="D111" s="6"/>
      <c r="E111" s="6"/>
      <c r="F111" s="6"/>
      <c r="G111" s="6"/>
      <c r="H111" s="6"/>
      <c r="I111" s="6">
        <f t="shared" si="21"/>
        <v>0</v>
      </c>
      <c r="J111" s="3"/>
      <c r="K111" s="3"/>
    </row>
    <row r="112" spans="1:11" s="9" customFormat="1" ht="15.75" x14ac:dyDescent="0.25">
      <c r="A112" s="2" t="s">
        <v>46</v>
      </c>
      <c r="B112" s="2" t="s">
        <v>183</v>
      </c>
      <c r="C112" s="6">
        <v>12232.3</v>
      </c>
      <c r="D112" s="6">
        <v>20000</v>
      </c>
      <c r="E112" s="6">
        <v>20000</v>
      </c>
      <c r="F112" s="6">
        <v>20000</v>
      </c>
      <c r="G112" s="6"/>
      <c r="H112" s="6"/>
      <c r="I112" s="6">
        <f t="shared" si="21"/>
        <v>0</v>
      </c>
      <c r="J112" s="3"/>
      <c r="K112" s="3"/>
    </row>
    <row r="113" spans="1:11" s="9" customFormat="1" ht="15.75" x14ac:dyDescent="0.25">
      <c r="A113" s="2" t="s">
        <v>48</v>
      </c>
      <c r="B113" s="2"/>
      <c r="C113" s="6">
        <f>SUM(C112)</f>
        <v>12232.3</v>
      </c>
      <c r="D113" s="6">
        <v>20000</v>
      </c>
      <c r="E113" s="6">
        <f t="shared" ref="E113" si="30">SUM(E112)</f>
        <v>20000</v>
      </c>
      <c r="F113" s="6">
        <f>SUM(F112)</f>
        <v>20000</v>
      </c>
      <c r="G113" s="6"/>
      <c r="H113" s="6"/>
      <c r="I113" s="6">
        <f t="shared" si="21"/>
        <v>0</v>
      </c>
      <c r="J113" s="3"/>
      <c r="K113" s="3"/>
    </row>
    <row r="114" spans="1:11" s="9" customFormat="1" ht="15.75" x14ac:dyDescent="0.25">
      <c r="A114" s="2" t="s">
        <v>184</v>
      </c>
      <c r="B114" s="2"/>
      <c r="C114" s="6">
        <f t="shared" ref="C114:F114" si="31">SUM(C109+C113)</f>
        <v>12652.8</v>
      </c>
      <c r="D114" s="6">
        <v>20500</v>
      </c>
      <c r="E114" s="6">
        <f t="shared" ref="E114" si="32">SUM(E109+E113)</f>
        <v>20500</v>
      </c>
      <c r="F114" s="6">
        <f t="shared" si="31"/>
        <v>20500</v>
      </c>
      <c r="G114" s="6"/>
      <c r="H114" s="6"/>
      <c r="I114" s="6" t="s">
        <v>1</v>
      </c>
      <c r="J114" s="3"/>
      <c r="K114" s="3"/>
    </row>
    <row r="115" spans="1:11" s="9" customFormat="1" ht="15.75" x14ac:dyDescent="0.25">
      <c r="A115" s="2"/>
      <c r="B115" s="2"/>
      <c r="C115" s="6"/>
      <c r="D115" s="6"/>
      <c r="E115" s="6"/>
      <c r="F115" s="6"/>
      <c r="G115" s="6"/>
      <c r="H115" s="6"/>
      <c r="I115" s="6" t="s">
        <v>1</v>
      </c>
      <c r="J115" s="3"/>
      <c r="K115" s="3"/>
    </row>
    <row r="116" spans="1:11" s="9" customFormat="1" ht="15.75" x14ac:dyDescent="0.25">
      <c r="A116" s="2" t="s">
        <v>185</v>
      </c>
      <c r="B116" s="2"/>
      <c r="C116" s="6"/>
      <c r="D116" s="6"/>
      <c r="E116" s="6"/>
      <c r="F116" s="6"/>
      <c r="G116" s="6"/>
      <c r="H116" s="6"/>
      <c r="I116" s="6" t="s">
        <v>1</v>
      </c>
      <c r="J116" s="3"/>
      <c r="K116" s="3"/>
    </row>
    <row r="117" spans="1:11" s="9" customFormat="1" ht="15.75" x14ac:dyDescent="0.25">
      <c r="A117" s="2"/>
      <c r="B117" s="2"/>
      <c r="C117" s="6"/>
      <c r="D117" s="6"/>
      <c r="E117" s="6"/>
      <c r="F117" s="6"/>
      <c r="G117" s="6"/>
      <c r="H117" s="6"/>
      <c r="I117" s="6" t="s">
        <v>1</v>
      </c>
      <c r="J117" s="3"/>
      <c r="K117" s="3"/>
    </row>
    <row r="118" spans="1:11" s="9" customFormat="1" ht="15.75" x14ac:dyDescent="0.25">
      <c r="A118" s="2" t="s">
        <v>186</v>
      </c>
      <c r="B118" s="2"/>
      <c r="C118" s="6"/>
      <c r="D118" s="6"/>
      <c r="E118" s="6"/>
      <c r="F118" s="6"/>
      <c r="G118" s="6"/>
      <c r="H118" s="6"/>
      <c r="I118" s="6" t="s">
        <v>1</v>
      </c>
      <c r="J118" s="3"/>
      <c r="K118" s="3"/>
    </row>
    <row r="119" spans="1:11" s="9" customFormat="1" ht="15.75" x14ac:dyDescent="0.25">
      <c r="A119" s="2" t="s">
        <v>44</v>
      </c>
      <c r="B119" s="2" t="s">
        <v>187</v>
      </c>
      <c r="C119" s="6">
        <v>200</v>
      </c>
      <c r="D119" s="6">
        <v>200</v>
      </c>
      <c r="E119" s="6">
        <v>200</v>
      </c>
      <c r="F119" s="6">
        <v>200</v>
      </c>
      <c r="G119" s="6"/>
      <c r="H119" s="6"/>
      <c r="I119" s="6">
        <f t="shared" si="21"/>
        <v>0</v>
      </c>
      <c r="J119" s="3"/>
      <c r="K119" s="3"/>
    </row>
    <row r="120" spans="1:11" s="9" customFormat="1" ht="15.75" x14ac:dyDescent="0.25">
      <c r="A120" s="2" t="s">
        <v>53</v>
      </c>
      <c r="B120" s="2" t="s">
        <v>188</v>
      </c>
      <c r="C120" s="6">
        <v>0</v>
      </c>
      <c r="D120" s="6">
        <v>0</v>
      </c>
      <c r="E120" s="6">
        <v>0</v>
      </c>
      <c r="F120" s="6">
        <v>0</v>
      </c>
      <c r="G120" s="6"/>
      <c r="H120" s="6"/>
      <c r="I120" s="6">
        <f t="shared" si="21"/>
        <v>0</v>
      </c>
      <c r="J120" s="3"/>
      <c r="K120" s="3"/>
    </row>
    <row r="121" spans="1:11" s="9" customFormat="1" ht="15.75" x14ac:dyDescent="0.25">
      <c r="A121" s="2" t="s">
        <v>46</v>
      </c>
      <c r="B121" s="2" t="s">
        <v>189</v>
      </c>
      <c r="C121" s="6">
        <v>0</v>
      </c>
      <c r="D121" s="6">
        <v>0</v>
      </c>
      <c r="E121" s="6">
        <v>0</v>
      </c>
      <c r="F121" s="6">
        <v>0</v>
      </c>
      <c r="G121" s="6"/>
      <c r="H121" s="6"/>
      <c r="I121" s="6">
        <f t="shared" si="21"/>
        <v>0</v>
      </c>
      <c r="J121" s="3"/>
      <c r="K121" s="3"/>
    </row>
    <row r="122" spans="1:11" s="9" customFormat="1" ht="15.75" x14ac:dyDescent="0.25">
      <c r="A122" s="2" t="s">
        <v>190</v>
      </c>
      <c r="B122" s="2"/>
      <c r="C122" s="6">
        <f t="shared" ref="C122:F122" si="33">SUM(C119:C121)</f>
        <v>200</v>
      </c>
      <c r="D122" s="6">
        <v>200</v>
      </c>
      <c r="E122" s="6">
        <f t="shared" ref="E122" si="34">SUM(E119:E121)</f>
        <v>200</v>
      </c>
      <c r="F122" s="6">
        <f t="shared" si="33"/>
        <v>200</v>
      </c>
      <c r="G122" s="6"/>
      <c r="H122" s="6"/>
      <c r="I122" s="6" t="s">
        <v>1</v>
      </c>
      <c r="J122" s="3"/>
      <c r="K122" s="3"/>
    </row>
    <row r="123" spans="1:11" s="9" customFormat="1" ht="16.5" customHeight="1" x14ac:dyDescent="0.25">
      <c r="A123" s="2"/>
      <c r="B123" s="2"/>
      <c r="C123" s="6"/>
      <c r="D123" s="6"/>
      <c r="E123" s="6"/>
      <c r="F123" s="6"/>
      <c r="G123" s="6"/>
      <c r="H123" s="6"/>
      <c r="I123" s="6" t="s">
        <v>1</v>
      </c>
      <c r="J123" s="3"/>
      <c r="K123" s="3"/>
    </row>
    <row r="124" spans="1:11" s="9" customFormat="1" ht="15.75" x14ac:dyDescent="0.25">
      <c r="A124" s="2" t="s">
        <v>191</v>
      </c>
      <c r="B124" s="2"/>
      <c r="C124" s="6"/>
      <c r="D124" s="6"/>
      <c r="E124" s="6"/>
      <c r="F124" s="6"/>
      <c r="G124" s="6"/>
      <c r="H124" s="6"/>
      <c r="I124" s="6" t="s">
        <v>1</v>
      </c>
      <c r="J124" s="3"/>
      <c r="K124" s="3"/>
    </row>
    <row r="125" spans="1:11" s="9" customFormat="1" ht="15.75" x14ac:dyDescent="0.25">
      <c r="A125" s="2" t="s">
        <v>192</v>
      </c>
      <c r="B125" s="2"/>
      <c r="C125" s="6"/>
      <c r="D125" s="6" t="s">
        <v>1</v>
      </c>
      <c r="E125" s="6"/>
      <c r="F125" s="6" t="s">
        <v>1</v>
      </c>
      <c r="G125" s="6"/>
      <c r="H125" s="6"/>
      <c r="I125" s="6" t="s">
        <v>1</v>
      </c>
      <c r="J125" s="3"/>
      <c r="K125" s="3"/>
    </row>
    <row r="126" spans="1:11" s="9" customFormat="1" ht="15.75" x14ac:dyDescent="0.25">
      <c r="A126" s="2" t="s">
        <v>44</v>
      </c>
      <c r="B126" s="2" t="s">
        <v>193</v>
      </c>
      <c r="C126" s="6">
        <v>600</v>
      </c>
      <c r="D126" s="6">
        <v>700</v>
      </c>
      <c r="E126" s="6">
        <v>700</v>
      </c>
      <c r="F126" s="6">
        <v>700</v>
      </c>
      <c r="G126" s="6"/>
      <c r="H126" s="6"/>
      <c r="I126" s="6">
        <f t="shared" si="21"/>
        <v>0</v>
      </c>
      <c r="J126" s="3"/>
      <c r="K126" s="3"/>
    </row>
    <row r="127" spans="1:11" s="9" customFormat="1" ht="15.75" x14ac:dyDescent="0.25">
      <c r="A127" s="2" t="s">
        <v>46</v>
      </c>
      <c r="B127" s="2" t="s">
        <v>194</v>
      </c>
      <c r="C127" s="6">
        <v>11511.36</v>
      </c>
      <c r="D127" s="6">
        <v>0</v>
      </c>
      <c r="E127" s="6">
        <v>11512</v>
      </c>
      <c r="F127" s="6">
        <v>0</v>
      </c>
      <c r="G127" s="6"/>
      <c r="H127" s="6"/>
      <c r="I127" s="6">
        <f t="shared" si="21"/>
        <v>0</v>
      </c>
      <c r="J127" s="3"/>
      <c r="K127" s="3"/>
    </row>
    <row r="128" spans="1:11" s="9" customFormat="1" ht="15.75" x14ac:dyDescent="0.25">
      <c r="A128" s="2" t="s">
        <v>48</v>
      </c>
      <c r="B128" s="2"/>
      <c r="C128" s="6">
        <f t="shared" ref="C128:F128" si="35">SUM(C126:C127)</f>
        <v>12111.36</v>
      </c>
      <c r="D128" s="6">
        <v>700</v>
      </c>
      <c r="E128" s="6">
        <f t="shared" ref="E128" si="36">SUM(E126:E127)</f>
        <v>12212</v>
      </c>
      <c r="F128" s="6">
        <f t="shared" si="35"/>
        <v>700</v>
      </c>
      <c r="G128" s="6"/>
      <c r="H128" s="6"/>
      <c r="I128" s="6" t="s">
        <v>1</v>
      </c>
      <c r="J128" s="3"/>
      <c r="K128" s="3"/>
    </row>
    <row r="129" spans="1:11" s="9" customFormat="1" ht="15.75" customHeight="1" x14ac:dyDescent="0.25">
      <c r="A129" s="2" t="s">
        <v>195</v>
      </c>
      <c r="B129" s="2"/>
      <c r="C129" s="6"/>
      <c r="D129" s="6"/>
      <c r="E129" s="6"/>
      <c r="F129" s="6"/>
      <c r="G129" s="6"/>
      <c r="H129" s="6"/>
      <c r="I129" s="6" t="s">
        <v>1</v>
      </c>
      <c r="J129" s="3"/>
      <c r="K129" s="3"/>
    </row>
    <row r="130" spans="1:11" s="9" customFormat="1" ht="15.75" x14ac:dyDescent="0.25">
      <c r="A130" s="2" t="s">
        <v>46</v>
      </c>
      <c r="B130" s="2" t="s">
        <v>196</v>
      </c>
      <c r="C130" s="6">
        <v>367.75</v>
      </c>
      <c r="D130" s="6">
        <v>1000</v>
      </c>
      <c r="E130" s="6">
        <v>1000</v>
      </c>
      <c r="F130" s="6">
        <v>1000</v>
      </c>
      <c r="G130" s="6"/>
      <c r="H130" s="6"/>
      <c r="I130" s="6">
        <f t="shared" si="21"/>
        <v>0</v>
      </c>
      <c r="J130" s="3"/>
      <c r="K130" s="3"/>
    </row>
    <row r="131" spans="1:11" s="9" customFormat="1" ht="15.75" x14ac:dyDescent="0.25">
      <c r="A131" s="2" t="s">
        <v>197</v>
      </c>
      <c r="B131" s="2"/>
      <c r="C131" s="6">
        <f t="shared" ref="C131:F131" si="37">SUM(C128+C130)</f>
        <v>12479.11</v>
      </c>
      <c r="D131" s="6">
        <v>1700</v>
      </c>
      <c r="E131" s="6">
        <f t="shared" ref="E131" si="38">SUM(E128+E130)</f>
        <v>13212</v>
      </c>
      <c r="F131" s="6">
        <f t="shared" si="37"/>
        <v>1700</v>
      </c>
      <c r="G131" s="6"/>
      <c r="H131" s="6"/>
      <c r="I131" s="6" t="s">
        <v>1</v>
      </c>
      <c r="J131" s="3"/>
      <c r="K131" s="3"/>
    </row>
    <row r="132" spans="1:11" s="9" customFormat="1" ht="15.75" x14ac:dyDescent="0.25">
      <c r="A132" s="2" t="s">
        <v>198</v>
      </c>
      <c r="B132" s="2"/>
      <c r="C132" s="6"/>
      <c r="D132" s="6"/>
      <c r="E132" s="6"/>
      <c r="F132" s="6"/>
      <c r="G132" s="6"/>
      <c r="H132" s="6"/>
      <c r="I132" s="6" t="s">
        <v>1</v>
      </c>
      <c r="J132" s="3"/>
      <c r="K132" s="3"/>
    </row>
    <row r="133" spans="1:11" s="9" customFormat="1" ht="15.75" x14ac:dyDescent="0.25">
      <c r="A133" s="2" t="s">
        <v>60</v>
      </c>
      <c r="B133" s="11"/>
      <c r="C133" s="11"/>
      <c r="D133" s="11"/>
      <c r="E133" s="11"/>
      <c r="F133" s="11"/>
      <c r="G133" s="11"/>
      <c r="H133" s="11"/>
      <c r="I133" s="6" t="s">
        <v>1</v>
      </c>
      <c r="J133" s="3"/>
      <c r="K133" s="3"/>
    </row>
    <row r="134" spans="1:11" s="70" customFormat="1" ht="15.75" x14ac:dyDescent="0.25">
      <c r="A134" s="63" t="s">
        <v>61</v>
      </c>
      <c r="B134" s="63" t="s">
        <v>199</v>
      </c>
      <c r="C134" s="67">
        <v>5344</v>
      </c>
      <c r="D134" s="67">
        <v>8756</v>
      </c>
      <c r="E134" s="67">
        <v>5435</v>
      </c>
      <c r="F134" s="67">
        <v>10000</v>
      </c>
      <c r="G134" s="68"/>
      <c r="H134" s="67"/>
      <c r="I134" s="64">
        <f t="shared" si="21"/>
        <v>1244</v>
      </c>
      <c r="J134" s="69"/>
      <c r="K134" s="69" t="s">
        <v>1</v>
      </c>
    </row>
    <row r="135" spans="1:11" s="9" customFormat="1" ht="15.75" x14ac:dyDescent="0.25">
      <c r="A135" s="2" t="s">
        <v>63</v>
      </c>
      <c r="B135" s="2" t="s">
        <v>200</v>
      </c>
      <c r="C135" s="12">
        <v>2769.94</v>
      </c>
      <c r="D135" s="12">
        <v>3200</v>
      </c>
      <c r="E135" s="12">
        <v>2885</v>
      </c>
      <c r="F135" s="12">
        <v>3200</v>
      </c>
      <c r="G135" s="12"/>
      <c r="H135" s="12"/>
      <c r="I135" s="6">
        <f t="shared" si="21"/>
        <v>0</v>
      </c>
      <c r="J135" s="3"/>
      <c r="K135" s="3"/>
    </row>
    <row r="136" spans="1:11" s="9" customFormat="1" ht="15.75" x14ac:dyDescent="0.25">
      <c r="A136" s="35" t="s">
        <v>201</v>
      </c>
      <c r="B136" s="2" t="s">
        <v>202</v>
      </c>
      <c r="C136" s="12">
        <v>0</v>
      </c>
      <c r="D136" s="12">
        <v>0</v>
      </c>
      <c r="E136" s="12">
        <v>0</v>
      </c>
      <c r="F136" s="12">
        <v>0</v>
      </c>
      <c r="G136" s="12"/>
      <c r="H136" s="12"/>
      <c r="I136" s="6">
        <f t="shared" ref="I136:I146" si="39">SUM(F136-D136)</f>
        <v>0</v>
      </c>
      <c r="J136" s="3"/>
      <c r="K136" s="3"/>
    </row>
    <row r="137" spans="1:11" s="9" customFormat="1" ht="15.75" x14ac:dyDescent="0.25">
      <c r="A137" s="2" t="s">
        <v>203</v>
      </c>
      <c r="B137" s="2" t="s">
        <v>204</v>
      </c>
      <c r="C137" s="12">
        <v>0</v>
      </c>
      <c r="D137" s="12">
        <v>0</v>
      </c>
      <c r="E137" s="12">
        <v>0</v>
      </c>
      <c r="F137" s="12">
        <v>0</v>
      </c>
      <c r="G137" s="12"/>
      <c r="H137" s="12"/>
      <c r="I137" s="6">
        <f t="shared" si="39"/>
        <v>0</v>
      </c>
      <c r="J137" s="3"/>
      <c r="K137" s="3"/>
    </row>
    <row r="138" spans="1:11" s="9" customFormat="1" ht="15.75" x14ac:dyDescent="0.25">
      <c r="A138" s="2" t="s">
        <v>205</v>
      </c>
      <c r="B138" s="2" t="s">
        <v>206</v>
      </c>
      <c r="C138" s="12">
        <v>0</v>
      </c>
      <c r="D138" s="12">
        <v>0</v>
      </c>
      <c r="E138" s="12">
        <v>0</v>
      </c>
      <c r="F138" s="12">
        <v>0</v>
      </c>
      <c r="G138" s="12"/>
      <c r="H138" s="12"/>
      <c r="I138" s="6">
        <f t="shared" si="39"/>
        <v>0</v>
      </c>
      <c r="J138" s="3"/>
      <c r="K138" s="3"/>
    </row>
    <row r="139" spans="1:11" s="9" customFormat="1" ht="15.75" x14ac:dyDescent="0.25">
      <c r="A139" s="2" t="s">
        <v>207</v>
      </c>
      <c r="B139" s="2" t="s">
        <v>208</v>
      </c>
      <c r="C139" s="12">
        <v>810</v>
      </c>
      <c r="D139" s="12">
        <v>800</v>
      </c>
      <c r="E139" s="12">
        <v>810</v>
      </c>
      <c r="F139" s="12">
        <v>800</v>
      </c>
      <c r="G139" s="12"/>
      <c r="H139" s="12"/>
      <c r="I139" s="6">
        <f t="shared" si="39"/>
        <v>0</v>
      </c>
      <c r="J139" s="3"/>
      <c r="K139" s="3"/>
    </row>
    <row r="140" spans="1:11" s="9" customFormat="1" ht="15.75" x14ac:dyDescent="0.25">
      <c r="A140" s="2" t="s">
        <v>65</v>
      </c>
      <c r="B140" s="2" t="s">
        <v>209</v>
      </c>
      <c r="C140" s="12">
        <v>0</v>
      </c>
      <c r="D140" s="12">
        <v>0</v>
      </c>
      <c r="E140" s="12">
        <v>0</v>
      </c>
      <c r="F140" s="12">
        <v>0</v>
      </c>
      <c r="G140" s="12"/>
      <c r="H140" s="12"/>
      <c r="I140" s="6">
        <f t="shared" si="39"/>
        <v>0</v>
      </c>
      <c r="J140" s="3"/>
      <c r="K140" s="3"/>
    </row>
    <row r="141" spans="1:11" s="9" customFormat="1" ht="15.75" x14ac:dyDescent="0.25">
      <c r="A141" s="2" t="s">
        <v>69</v>
      </c>
      <c r="B141" s="2"/>
      <c r="C141" s="6">
        <f t="shared" ref="C141:F141" si="40">SUM(C134:C140)</f>
        <v>8923.94</v>
      </c>
      <c r="D141" s="6">
        <v>12756</v>
      </c>
      <c r="E141" s="6">
        <f t="shared" ref="E141" si="41">SUM(E134:E140)</f>
        <v>9130</v>
      </c>
      <c r="F141" s="6">
        <f t="shared" si="40"/>
        <v>14000</v>
      </c>
      <c r="G141" s="6"/>
      <c r="H141" s="6"/>
      <c r="I141" s="6" t="s">
        <v>1</v>
      </c>
      <c r="J141" s="3"/>
      <c r="K141" s="3"/>
    </row>
    <row r="142" spans="1:11" s="9" customFormat="1" ht="15.75" x14ac:dyDescent="0.25">
      <c r="A142" s="2" t="s">
        <v>70</v>
      </c>
      <c r="B142" s="2"/>
      <c r="C142" s="11"/>
      <c r="D142" s="11"/>
      <c r="E142" s="11"/>
      <c r="F142" s="11"/>
      <c r="G142" s="11"/>
      <c r="H142" s="11"/>
      <c r="I142" s="6" t="s">
        <v>1</v>
      </c>
      <c r="J142" s="3"/>
      <c r="K142" s="3"/>
    </row>
    <row r="143" spans="1:11" s="9" customFormat="1" ht="15.75" x14ac:dyDescent="0.25">
      <c r="A143" s="2" t="s">
        <v>210</v>
      </c>
      <c r="B143" s="2"/>
      <c r="C143" s="11"/>
      <c r="D143" s="11"/>
      <c r="E143" s="11"/>
      <c r="F143" s="11"/>
      <c r="G143" s="11"/>
      <c r="H143" s="11"/>
      <c r="I143" s="6" t="s">
        <v>1</v>
      </c>
      <c r="J143" s="3"/>
      <c r="K143" s="3"/>
    </row>
    <row r="144" spans="1:11" s="9" customFormat="1" ht="15.75" x14ac:dyDescent="0.25">
      <c r="A144" s="2" t="s">
        <v>71</v>
      </c>
      <c r="B144" s="2" t="s">
        <v>72</v>
      </c>
      <c r="C144" s="12">
        <v>0</v>
      </c>
      <c r="D144" s="12">
        <v>0</v>
      </c>
      <c r="E144" s="12">
        <v>0</v>
      </c>
      <c r="F144" s="12">
        <v>0</v>
      </c>
      <c r="G144" s="12"/>
      <c r="H144" s="12"/>
      <c r="I144" s="6">
        <f t="shared" si="39"/>
        <v>0</v>
      </c>
      <c r="J144" s="3"/>
      <c r="K144" s="3"/>
    </row>
    <row r="145" spans="1:11" s="9" customFormat="1" ht="15.75" x14ac:dyDescent="0.25">
      <c r="A145" s="2" t="s">
        <v>73</v>
      </c>
      <c r="B145" s="2" t="s">
        <v>74</v>
      </c>
      <c r="C145" s="12">
        <v>0</v>
      </c>
      <c r="D145" s="12">
        <v>0</v>
      </c>
      <c r="E145" s="12">
        <v>0</v>
      </c>
      <c r="F145" s="12">
        <v>0</v>
      </c>
      <c r="G145" s="12"/>
      <c r="H145" s="12"/>
      <c r="I145" s="6">
        <f t="shared" si="39"/>
        <v>0</v>
      </c>
      <c r="J145" s="3"/>
      <c r="K145" s="3"/>
    </row>
    <row r="146" spans="1:11" s="9" customFormat="1" ht="15.75" x14ac:dyDescent="0.25">
      <c r="A146" s="2" t="s">
        <v>211</v>
      </c>
      <c r="B146" s="2" t="s">
        <v>212</v>
      </c>
      <c r="C146" s="12">
        <v>0</v>
      </c>
      <c r="D146" s="12">
        <v>0</v>
      </c>
      <c r="E146" s="12">
        <v>0</v>
      </c>
      <c r="F146" s="12">
        <v>0</v>
      </c>
      <c r="G146" s="12"/>
      <c r="H146" s="12"/>
      <c r="I146" s="6">
        <f t="shared" si="39"/>
        <v>0</v>
      </c>
      <c r="J146" s="3"/>
      <c r="K146" s="3"/>
    </row>
    <row r="147" spans="1:11" s="9" customFormat="1" ht="15.75" x14ac:dyDescent="0.25">
      <c r="A147" s="2" t="s">
        <v>75</v>
      </c>
      <c r="B147" s="2"/>
      <c r="C147" s="6">
        <f>SUM(C144:C146)</f>
        <v>0</v>
      </c>
      <c r="D147" s="6">
        <v>0</v>
      </c>
      <c r="E147" s="6">
        <f>SUM(E144:E146)</f>
        <v>0</v>
      </c>
      <c r="F147" s="6">
        <f>SUM(F144:F146)</f>
        <v>0</v>
      </c>
      <c r="G147" s="6"/>
      <c r="H147" s="6"/>
      <c r="I147" s="6" t="s">
        <v>1</v>
      </c>
      <c r="J147" s="3"/>
      <c r="K147" s="3"/>
    </row>
    <row r="148" spans="1:11" s="9" customFormat="1" ht="15.75" x14ac:dyDescent="0.25">
      <c r="A148" s="11"/>
      <c r="B148" s="11"/>
      <c r="C148" s="11"/>
      <c r="D148" s="11"/>
      <c r="E148" s="11"/>
      <c r="F148" s="11"/>
      <c r="G148" s="11"/>
      <c r="H148" s="11"/>
      <c r="I148" s="6"/>
      <c r="J148" s="6"/>
      <c r="K148" s="3"/>
    </row>
    <row r="149" spans="1:11" s="9" customFormat="1" ht="15.75" x14ac:dyDescent="0.25">
      <c r="A149" s="2" t="s">
        <v>76</v>
      </c>
      <c r="B149" s="11"/>
      <c r="C149" s="34">
        <f>SUM(C78+C86+C99+C114+C122+C131+C141+C147)</f>
        <v>104298.76000000001</v>
      </c>
      <c r="D149" s="34">
        <v>124836</v>
      </c>
      <c r="E149" s="34">
        <f>SUM(E78+E86+E99+E114+E122+E131+E141+E147)</f>
        <v>122348</v>
      </c>
      <c r="F149" s="34">
        <f>SUM(F78+F86+F99+F114+F122+F131+F141+F147)</f>
        <v>134195.375</v>
      </c>
      <c r="G149" s="34"/>
      <c r="H149" s="34"/>
      <c r="I149" s="6">
        <f>SUM(F149-D149)</f>
        <v>9359.375</v>
      </c>
      <c r="K149" s="3"/>
    </row>
    <row r="150" spans="1:11" s="9" customFormat="1" ht="15.75" x14ac:dyDescent="0.25">
      <c r="A150" s="2" t="s">
        <v>38</v>
      </c>
      <c r="B150" s="11"/>
      <c r="C150" s="11"/>
      <c r="D150" s="11"/>
      <c r="E150" s="11"/>
      <c r="F150" s="11"/>
      <c r="G150" s="11"/>
      <c r="H150" s="11"/>
      <c r="I150" s="3"/>
      <c r="J150" s="3"/>
      <c r="K150" s="3"/>
    </row>
    <row r="151" spans="1:11" s="9" customFormat="1" ht="15.75" x14ac:dyDescent="0.25">
      <c r="A151" s="11"/>
      <c r="B151" s="11"/>
      <c r="C151" s="11"/>
      <c r="D151" s="11"/>
      <c r="E151" s="11"/>
      <c r="F151" s="11"/>
      <c r="G151" s="11"/>
      <c r="H151" s="11"/>
      <c r="I151" s="3"/>
      <c r="J151" s="3"/>
      <c r="K151" s="3"/>
    </row>
    <row r="152" spans="1:11" s="9" customFormat="1" x14ac:dyDescent="0.25">
      <c r="A152" s="8"/>
      <c r="B152" s="8"/>
    </row>
    <row r="153" spans="1:11" s="9" customFormat="1" x14ac:dyDescent="0.25">
      <c r="A153" s="8"/>
      <c r="B153" s="8"/>
    </row>
    <row r="154" spans="1:11" s="3" customFormat="1" ht="15.75" x14ac:dyDescent="0.25">
      <c r="A154" s="2"/>
      <c r="B154" s="2"/>
    </row>
    <row r="155" spans="1:11" s="3" customFormat="1" ht="15.75" x14ac:dyDescent="0.25">
      <c r="A155" s="2"/>
      <c r="B155" s="2"/>
    </row>
    <row r="156" spans="1:11" s="3" customFormat="1" ht="15.75" x14ac:dyDescent="0.25">
      <c r="A156" s="2"/>
      <c r="B156" s="2"/>
    </row>
    <row r="157" spans="1:11" s="3" customFormat="1" ht="15.75" x14ac:dyDescent="0.25">
      <c r="A157" s="2"/>
      <c r="B157" s="2"/>
    </row>
    <row r="158" spans="1:11" s="3" customFormat="1" ht="15.75" x14ac:dyDescent="0.25">
      <c r="A158" s="2"/>
      <c r="B158" s="2"/>
    </row>
    <row r="159" spans="1:11" s="3" customFormat="1" ht="15.75" x14ac:dyDescent="0.25">
      <c r="A159" s="2"/>
      <c r="B159" s="2"/>
    </row>
    <row r="160" spans="1:11" s="3" customFormat="1" ht="15.75" x14ac:dyDescent="0.25">
      <c r="A160" s="2"/>
      <c r="B160" s="2"/>
    </row>
    <row r="161" spans="1:2" s="3" customFormat="1" ht="15.75" x14ac:dyDescent="0.25">
      <c r="A161" s="2"/>
      <c r="B161" s="2"/>
    </row>
    <row r="162" spans="1:2" s="3" customFormat="1" ht="15.75" x14ac:dyDescent="0.25">
      <c r="A162" s="2"/>
      <c r="B162" s="2"/>
    </row>
    <row r="163" spans="1:2" s="3" customFormat="1" ht="15.75" x14ac:dyDescent="0.25">
      <c r="A163" s="2"/>
      <c r="B163" s="2"/>
    </row>
    <row r="164" spans="1:2" s="3" customFormat="1" ht="15.75" x14ac:dyDescent="0.25">
      <c r="A164" s="2"/>
      <c r="B164" s="2"/>
    </row>
    <row r="165" spans="1:2" s="3" customFormat="1" ht="15.75" x14ac:dyDescent="0.25">
      <c r="A165" s="2"/>
      <c r="B165" s="2"/>
    </row>
    <row r="166" spans="1:2" s="3" customFormat="1" ht="15.75" x14ac:dyDescent="0.25">
      <c r="A166" s="2"/>
      <c r="B166" s="2"/>
    </row>
    <row r="167" spans="1:2" s="3" customFormat="1" ht="15.75" x14ac:dyDescent="0.25">
      <c r="A167" s="2"/>
      <c r="B167" s="2"/>
    </row>
    <row r="168" spans="1:2" s="3" customFormat="1" ht="15.75" x14ac:dyDescent="0.25">
      <c r="A168" s="2"/>
      <c r="B168" s="2"/>
    </row>
    <row r="169" spans="1:2" s="3" customFormat="1" ht="15.75" x14ac:dyDescent="0.25">
      <c r="A169" s="2"/>
      <c r="B169" s="2"/>
    </row>
    <row r="170" spans="1:2" s="3" customFormat="1" ht="15.75" x14ac:dyDescent="0.25">
      <c r="A170" s="2"/>
      <c r="B170" s="2"/>
    </row>
    <row r="171" spans="1:2" s="3" customFormat="1" ht="15.75" x14ac:dyDescent="0.25">
      <c r="A171" s="2"/>
      <c r="B171" s="2"/>
    </row>
    <row r="172" spans="1:2" s="3" customFormat="1" ht="15.75" x14ac:dyDescent="0.25">
      <c r="A172" s="2"/>
      <c r="B172" s="2"/>
    </row>
    <row r="173" spans="1:2" s="3" customFormat="1" ht="15.75" x14ac:dyDescent="0.25">
      <c r="A173" s="2"/>
      <c r="B173" s="2"/>
    </row>
    <row r="174" spans="1:2" s="3" customFormat="1" ht="15.75" x14ac:dyDescent="0.25">
      <c r="A174" s="2"/>
      <c r="B174" s="2"/>
    </row>
    <row r="175" spans="1:2" s="3" customFormat="1" ht="15.75" x14ac:dyDescent="0.25">
      <c r="A175" s="2"/>
      <c r="B175" s="2"/>
    </row>
    <row r="176" spans="1:2" s="3" customFormat="1" ht="15.75" x14ac:dyDescent="0.25">
      <c r="A176" s="2"/>
      <c r="B176" s="2"/>
    </row>
    <row r="177" spans="1:2" s="3" customFormat="1" ht="15.75" x14ac:dyDescent="0.25">
      <c r="A177" s="2"/>
      <c r="B177" s="2"/>
    </row>
    <row r="178" spans="1:2" s="3" customFormat="1" ht="15.75" x14ac:dyDescent="0.25">
      <c r="A178" s="2"/>
      <c r="B178" s="2"/>
    </row>
    <row r="179" spans="1:2" s="3" customFormat="1" ht="15.75" x14ac:dyDescent="0.25">
      <c r="A179" s="2"/>
      <c r="B179" s="2"/>
    </row>
    <row r="180" spans="1:2" s="3" customFormat="1" ht="15.75" x14ac:dyDescent="0.25">
      <c r="A180" s="2"/>
      <c r="B180" s="2"/>
    </row>
    <row r="181" spans="1:2" s="3" customFormat="1" ht="15.75" x14ac:dyDescent="0.25">
      <c r="A181" s="2"/>
      <c r="B181" s="2"/>
    </row>
    <row r="182" spans="1:2" s="3" customFormat="1" ht="15.75" x14ac:dyDescent="0.25">
      <c r="A182" s="2"/>
      <c r="B182" s="2"/>
    </row>
    <row r="183" spans="1:2" s="3" customFormat="1" ht="15.75" x14ac:dyDescent="0.25">
      <c r="A183" s="2"/>
      <c r="B183" s="2"/>
    </row>
    <row r="184" spans="1:2" s="3" customFormat="1" ht="15.75" x14ac:dyDescent="0.25">
      <c r="A184" s="2"/>
      <c r="B184" s="2"/>
    </row>
    <row r="185" spans="1:2" s="3" customFormat="1" ht="15.75" x14ac:dyDescent="0.25">
      <c r="A185" s="2"/>
      <c r="B185" s="2"/>
    </row>
    <row r="186" spans="1:2" s="3" customFormat="1" ht="15.75" x14ac:dyDescent="0.25">
      <c r="A186" s="2"/>
      <c r="B186" s="2"/>
    </row>
    <row r="187" spans="1:2" s="3" customFormat="1" ht="15.75" x14ac:dyDescent="0.25">
      <c r="A187" s="2"/>
      <c r="B187" s="2"/>
    </row>
    <row r="188" spans="1:2" s="3" customFormat="1" ht="15.75" x14ac:dyDescent="0.25">
      <c r="A188" s="2"/>
      <c r="B188" s="2"/>
    </row>
    <row r="189" spans="1:2" s="3" customFormat="1" ht="15.75" x14ac:dyDescent="0.25">
      <c r="A189" s="2"/>
      <c r="B189" s="2"/>
    </row>
    <row r="190" spans="1:2" s="3" customFormat="1" ht="15.75" x14ac:dyDescent="0.25">
      <c r="A190" s="2"/>
      <c r="B190" s="2"/>
    </row>
    <row r="191" spans="1:2" s="3" customFormat="1" ht="15.75" x14ac:dyDescent="0.25">
      <c r="A191" s="2"/>
      <c r="B191" s="2"/>
    </row>
    <row r="192" spans="1:2" s="3" customFormat="1" ht="15.75" x14ac:dyDescent="0.25">
      <c r="A192" s="2"/>
      <c r="B192" s="2"/>
    </row>
    <row r="193" spans="1:2" s="3" customFormat="1" ht="15.75" x14ac:dyDescent="0.25">
      <c r="A193" s="2"/>
      <c r="B193" s="2"/>
    </row>
    <row r="194" spans="1:2" s="3" customFormat="1" ht="15.75" x14ac:dyDescent="0.25">
      <c r="A194" s="2"/>
      <c r="B194" s="2"/>
    </row>
    <row r="195" spans="1:2" s="3" customFormat="1" ht="15.75" x14ac:dyDescent="0.25">
      <c r="A195" s="2"/>
      <c r="B195" s="2"/>
    </row>
  </sheetData>
  <printOptions gridLines="1"/>
  <pageMargins left="0.2" right="0.2" top="0.25" bottom="0.2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94E3-AEAD-4B3A-990D-0C3AA47842E8}">
  <dimension ref="A1:H17"/>
  <sheetViews>
    <sheetView workbookViewId="0">
      <selection activeCell="G1" sqref="G1:G1048576"/>
    </sheetView>
  </sheetViews>
  <sheetFormatPr defaultRowHeight="15" x14ac:dyDescent="0.25"/>
  <cols>
    <col min="1" max="1" width="22.140625" bestFit="1" customWidth="1"/>
    <col min="2" max="2" width="8.42578125" bestFit="1" customWidth="1"/>
    <col min="3" max="3" width="6" customWidth="1"/>
    <col min="5" max="5" width="6.5703125" customWidth="1"/>
    <col min="6" max="6" width="10.140625" style="43" bestFit="1" customWidth="1"/>
    <col min="7" max="7" width="9.140625" style="43"/>
    <col min="8" max="8" width="10.140625" style="43" bestFit="1" customWidth="1"/>
  </cols>
  <sheetData>
    <row r="1" spans="1:8" x14ac:dyDescent="0.25">
      <c r="A1" t="s">
        <v>214</v>
      </c>
    </row>
    <row r="2" spans="1:8" x14ac:dyDescent="0.25">
      <c r="B2" t="s">
        <v>220</v>
      </c>
      <c r="D2" t="s">
        <v>221</v>
      </c>
      <c r="F2" s="43" t="s">
        <v>227</v>
      </c>
      <c r="H2" s="43" t="s">
        <v>224</v>
      </c>
    </row>
    <row r="3" spans="1:8" x14ac:dyDescent="0.25">
      <c r="A3" t="s">
        <v>219</v>
      </c>
      <c r="B3">
        <v>765.21</v>
      </c>
      <c r="D3">
        <f>SUM(B3*12)</f>
        <v>9182.52</v>
      </c>
      <c r="F3" s="43">
        <f>SUM(D3*20%)</f>
        <v>1836.5040000000001</v>
      </c>
      <c r="H3" s="43">
        <f>SUM(D3*80%)</f>
        <v>7346.0160000000005</v>
      </c>
    </row>
    <row r="4" spans="1:8" x14ac:dyDescent="0.25">
      <c r="A4" t="s">
        <v>215</v>
      </c>
      <c r="B4">
        <v>1530.42</v>
      </c>
      <c r="D4">
        <f>SUM(B4*12)</f>
        <v>18365.04</v>
      </c>
      <c r="F4" s="43">
        <f>SUM(D4*75%)</f>
        <v>13773.78</v>
      </c>
      <c r="H4" s="43">
        <f>SUM(D4*75%)</f>
        <v>13773.78</v>
      </c>
    </row>
    <row r="5" spans="1:8" x14ac:dyDescent="0.25">
      <c r="A5" t="s">
        <v>217</v>
      </c>
      <c r="B5">
        <v>1300.8599999999999</v>
      </c>
      <c r="D5">
        <f t="shared" ref="D5:D6" si="0">SUM(B5*12)</f>
        <v>15610.32</v>
      </c>
      <c r="F5" s="43" t="s">
        <v>222</v>
      </c>
    </row>
    <row r="6" spans="1:8" x14ac:dyDescent="0.25">
      <c r="A6" t="s">
        <v>216</v>
      </c>
      <c r="B6">
        <v>2180.85</v>
      </c>
      <c r="D6">
        <f t="shared" si="0"/>
        <v>26170.199999999997</v>
      </c>
      <c r="F6" s="43" t="s">
        <v>223</v>
      </c>
    </row>
    <row r="9" spans="1:8" x14ac:dyDescent="0.25">
      <c r="A9" t="s">
        <v>218</v>
      </c>
    </row>
    <row r="10" spans="1:8" x14ac:dyDescent="0.25">
      <c r="A10" t="s">
        <v>219</v>
      </c>
      <c r="B10">
        <v>26.79</v>
      </c>
      <c r="D10">
        <f>SUM(B10*12)</f>
        <v>321.48</v>
      </c>
      <c r="F10" s="43">
        <f>SUM(D10*20%)</f>
        <v>64.296000000000006</v>
      </c>
      <c r="H10" s="43">
        <f>SUM(D10*80%)</f>
        <v>257.18400000000003</v>
      </c>
    </row>
    <row r="11" spans="1:8" x14ac:dyDescent="0.25">
      <c r="A11" t="s">
        <v>215</v>
      </c>
      <c r="B11">
        <v>57.07</v>
      </c>
      <c r="D11">
        <f t="shared" ref="D11:D13" si="1">SUM(B11*12)</f>
        <v>684.84</v>
      </c>
      <c r="F11" s="43">
        <f>SUM(D11*75%)</f>
        <v>513.63</v>
      </c>
      <c r="H11" s="43">
        <f>SUM(D11*75%)</f>
        <v>513.63</v>
      </c>
    </row>
    <row r="12" spans="1:8" x14ac:dyDescent="0.25">
      <c r="A12" t="s">
        <v>217</v>
      </c>
      <c r="B12">
        <v>50.99</v>
      </c>
      <c r="D12">
        <f t="shared" si="1"/>
        <v>611.88</v>
      </c>
      <c r="F12" s="43" t="s">
        <v>222</v>
      </c>
    </row>
    <row r="13" spans="1:8" x14ac:dyDescent="0.25">
      <c r="A13" t="s">
        <v>216</v>
      </c>
      <c r="B13">
        <v>63.42</v>
      </c>
      <c r="D13">
        <f t="shared" si="1"/>
        <v>761.04</v>
      </c>
      <c r="F13" s="43" t="s">
        <v>223</v>
      </c>
    </row>
    <row r="16" spans="1:8" x14ac:dyDescent="0.25">
      <c r="A16" t="s">
        <v>225</v>
      </c>
    </row>
    <row r="17" spans="1:8" x14ac:dyDescent="0.25">
      <c r="A17" t="s">
        <v>226</v>
      </c>
      <c r="B17">
        <v>5.96</v>
      </c>
      <c r="D17">
        <f>SUM(B17*12)</f>
        <v>71.52</v>
      </c>
      <c r="F17" s="43">
        <f>SUM(D17*20%)</f>
        <v>14.304</v>
      </c>
      <c r="H17" s="43">
        <f>SUM(D17*80%)</f>
        <v>57.216000000000001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69C5-3E9B-4E09-BA9C-880D823BD578}">
  <sheetPr>
    <pageSetUpPr fitToPage="1"/>
  </sheetPr>
  <dimension ref="A1:R23"/>
  <sheetViews>
    <sheetView workbookViewId="0">
      <selection activeCell="L34" sqref="L34"/>
    </sheetView>
  </sheetViews>
  <sheetFormatPr defaultRowHeight="15" x14ac:dyDescent="0.25"/>
  <cols>
    <col min="1" max="1" width="15.140625" bestFit="1" customWidth="1"/>
    <col min="2" max="4" width="10" bestFit="1" customWidth="1"/>
    <col min="5" max="5" width="11.5703125" bestFit="1" customWidth="1"/>
    <col min="7" max="7" width="11.5703125" bestFit="1" customWidth="1"/>
    <col min="9" max="9" width="11.5703125" bestFit="1" customWidth="1"/>
    <col min="11" max="11" width="11.5703125" bestFit="1" customWidth="1"/>
    <col min="13" max="13" width="12.5703125" bestFit="1" customWidth="1"/>
  </cols>
  <sheetData>
    <row r="1" spans="1:18" x14ac:dyDescent="0.25">
      <c r="A1" t="s">
        <v>228</v>
      </c>
      <c r="B1">
        <v>2023</v>
      </c>
      <c r="C1">
        <v>2024</v>
      </c>
      <c r="D1">
        <v>2025</v>
      </c>
    </row>
    <row r="2" spans="1:18" x14ac:dyDescent="0.25">
      <c r="G2" t="s">
        <v>273</v>
      </c>
      <c r="I2" t="s">
        <v>274</v>
      </c>
    </row>
    <row r="3" spans="1:18" x14ac:dyDescent="0.25">
      <c r="A3" t="s">
        <v>8</v>
      </c>
    </row>
    <row r="4" spans="1:18" x14ac:dyDescent="0.25">
      <c r="A4" t="s">
        <v>229</v>
      </c>
      <c r="B4" s="44">
        <v>2100</v>
      </c>
      <c r="C4" s="44">
        <v>2100</v>
      </c>
      <c r="D4" s="44">
        <v>2100</v>
      </c>
      <c r="E4" t="s">
        <v>1</v>
      </c>
      <c r="G4" s="45">
        <f>SUM(D4*7.65%)</f>
        <v>160.65</v>
      </c>
      <c r="I4" s="45" t="s">
        <v>1</v>
      </c>
    </row>
    <row r="5" spans="1:18" x14ac:dyDescent="0.25">
      <c r="A5" t="s">
        <v>230</v>
      </c>
      <c r="B5" s="44">
        <v>7322</v>
      </c>
      <c r="C5" s="44">
        <v>7468</v>
      </c>
      <c r="D5" s="44">
        <f>SUM(C5*102.5%)</f>
        <v>7654.6999999999989</v>
      </c>
      <c r="E5" s="45" t="s">
        <v>1</v>
      </c>
      <c r="G5" s="45">
        <f t="shared" ref="G5:G8" si="0">SUM(D5*7.65%)</f>
        <v>585.58454999999992</v>
      </c>
      <c r="I5" s="45">
        <f>SUM(D5*16%)</f>
        <v>1224.752</v>
      </c>
    </row>
    <row r="6" spans="1:18" x14ac:dyDescent="0.25">
      <c r="A6" t="s">
        <v>231</v>
      </c>
      <c r="B6" s="44">
        <v>12068</v>
      </c>
      <c r="C6" s="44">
        <v>12307</v>
      </c>
      <c r="D6" s="44">
        <f>SUM(C6*102.55%)</f>
        <v>12620.828500000001</v>
      </c>
      <c r="E6" s="45" t="s">
        <v>1</v>
      </c>
      <c r="G6" s="45">
        <f t="shared" si="0"/>
        <v>965.49338025000009</v>
      </c>
      <c r="I6" s="45">
        <f t="shared" ref="I6:I15" si="1">SUM(D6*16%)</f>
        <v>2019.3325600000003</v>
      </c>
    </row>
    <row r="7" spans="1:18" x14ac:dyDescent="0.25">
      <c r="A7" t="s">
        <v>232</v>
      </c>
      <c r="B7" s="44">
        <v>2520</v>
      </c>
      <c r="C7" s="44">
        <v>2520</v>
      </c>
      <c r="D7" s="44">
        <v>2520</v>
      </c>
      <c r="E7" t="s">
        <v>1</v>
      </c>
      <c r="G7" s="45">
        <f t="shared" si="0"/>
        <v>192.78</v>
      </c>
      <c r="I7" s="45">
        <f t="shared" si="1"/>
        <v>403.2</v>
      </c>
    </row>
    <row r="8" spans="1:18" x14ac:dyDescent="0.25">
      <c r="A8" t="s">
        <v>272</v>
      </c>
      <c r="B8" s="44"/>
      <c r="C8" s="44"/>
      <c r="D8" s="44">
        <v>10300</v>
      </c>
      <c r="G8" s="45">
        <f t="shared" si="0"/>
        <v>787.94999999999993</v>
      </c>
      <c r="I8" s="45">
        <f t="shared" si="1"/>
        <v>1648</v>
      </c>
    </row>
    <row r="9" spans="1:18" x14ac:dyDescent="0.25">
      <c r="B9" s="44"/>
      <c r="C9" s="44"/>
      <c r="D9" s="44"/>
      <c r="I9" s="45" t="s">
        <v>1</v>
      </c>
    </row>
    <row r="10" spans="1:18" x14ac:dyDescent="0.25">
      <c r="B10" s="44"/>
      <c r="C10" s="44"/>
      <c r="D10" s="44"/>
      <c r="I10" s="45" t="s">
        <v>1</v>
      </c>
    </row>
    <row r="11" spans="1:18" x14ac:dyDescent="0.25">
      <c r="B11" s="44"/>
      <c r="C11" s="44"/>
      <c r="D11" s="44"/>
      <c r="E11" t="s">
        <v>233</v>
      </c>
      <c r="I11" s="45" t="s">
        <v>1</v>
      </c>
    </row>
    <row r="12" spans="1:18" x14ac:dyDescent="0.25">
      <c r="A12" t="s">
        <v>234</v>
      </c>
      <c r="B12" s="44"/>
      <c r="C12" s="44"/>
      <c r="D12" s="44"/>
      <c r="E12" t="s">
        <v>235</v>
      </c>
      <c r="G12" t="s">
        <v>236</v>
      </c>
      <c r="I12" s="45" t="s">
        <v>275</v>
      </c>
      <c r="K12" t="s">
        <v>237</v>
      </c>
      <c r="O12" t="s">
        <v>1</v>
      </c>
    </row>
    <row r="13" spans="1:18" x14ac:dyDescent="0.25">
      <c r="A13" t="s">
        <v>238</v>
      </c>
      <c r="B13" s="44">
        <v>56000</v>
      </c>
      <c r="C13" s="44">
        <v>64000</v>
      </c>
      <c r="D13" s="44">
        <f>SUM(C13*102.5%)</f>
        <v>65600</v>
      </c>
      <c r="E13" s="45">
        <v>65600</v>
      </c>
      <c r="F13" s="45"/>
      <c r="G13" s="45">
        <f>SUM(E13*7.65%)</f>
        <v>5018.3999999999996</v>
      </c>
      <c r="H13" s="45"/>
      <c r="I13" s="45">
        <f t="shared" si="1"/>
        <v>10496</v>
      </c>
      <c r="J13" s="45"/>
      <c r="K13" s="45">
        <v>7346.0160000000005</v>
      </c>
      <c r="L13" s="45"/>
      <c r="M13" s="45">
        <f>SUM(E13:K13)</f>
        <v>88460.415999999997</v>
      </c>
      <c r="O13" t="s">
        <v>1</v>
      </c>
      <c r="P13">
        <f>SUM(25*40)*52</f>
        <v>52000</v>
      </c>
      <c r="R13">
        <f>SUM(25*102.5%)</f>
        <v>25.624999999999996</v>
      </c>
    </row>
    <row r="14" spans="1:18" x14ac:dyDescent="0.25">
      <c r="A14" t="s">
        <v>239</v>
      </c>
      <c r="B14" s="44">
        <v>47840</v>
      </c>
      <c r="C14" s="44">
        <v>52000</v>
      </c>
      <c r="D14" s="44">
        <f t="shared" ref="D14" si="2">SUM(C14*102.5%)</f>
        <v>53299.999999999993</v>
      </c>
      <c r="E14" s="45">
        <v>53300</v>
      </c>
      <c r="F14" s="45"/>
      <c r="G14" s="45">
        <f>SUM(E14*7.65%)</f>
        <v>4077.45</v>
      </c>
      <c r="H14" s="45"/>
      <c r="I14" s="45">
        <f t="shared" si="1"/>
        <v>8527.9999999999982</v>
      </c>
      <c r="J14" s="45"/>
      <c r="K14" s="45">
        <v>2250</v>
      </c>
      <c r="L14" s="45"/>
      <c r="M14" s="45">
        <f>SUM(E14:K14)</f>
        <v>68155.45</v>
      </c>
      <c r="P14">
        <f>SUM(24.5*40)*52</f>
        <v>50960</v>
      </c>
      <c r="R14">
        <f>SUM(24.5*102.5%)</f>
        <v>25.112499999999997</v>
      </c>
    </row>
    <row r="15" spans="1:18" x14ac:dyDescent="0.25">
      <c r="A15" t="s">
        <v>239</v>
      </c>
      <c r="B15" s="44" t="s">
        <v>1</v>
      </c>
      <c r="C15" s="44">
        <v>52000</v>
      </c>
      <c r="D15" s="44">
        <v>52234</v>
      </c>
      <c r="E15" s="45">
        <v>52234</v>
      </c>
      <c r="F15" s="45"/>
      <c r="G15" s="45">
        <f>SUM(E15*7.65%)</f>
        <v>3995.9009999999998</v>
      </c>
      <c r="H15" s="45"/>
      <c r="I15" s="45">
        <f t="shared" si="1"/>
        <v>8357.44</v>
      </c>
      <c r="J15" s="45"/>
      <c r="K15" s="45">
        <v>2250</v>
      </c>
      <c r="L15" s="45"/>
      <c r="M15" s="45">
        <f>SUM(E15:K15)</f>
        <v>66837.341</v>
      </c>
    </row>
    <row r="16" spans="1:18" x14ac:dyDescent="0.25">
      <c r="B16" s="44"/>
      <c r="C16" s="44"/>
      <c r="D16" s="44"/>
      <c r="E16" s="45"/>
      <c r="F16" s="45"/>
      <c r="G16" s="45"/>
      <c r="H16" s="45"/>
      <c r="I16" s="45" t="s">
        <v>1</v>
      </c>
      <c r="J16" s="45"/>
      <c r="K16" s="43">
        <v>257.18400000000003</v>
      </c>
      <c r="L16" s="45"/>
      <c r="M16" s="45"/>
    </row>
    <row r="17" spans="1:13" x14ac:dyDescent="0.25">
      <c r="A17" t="s">
        <v>240</v>
      </c>
      <c r="B17" s="44">
        <v>20000</v>
      </c>
      <c r="C17" s="44">
        <v>0</v>
      </c>
      <c r="D17" s="44">
        <v>0</v>
      </c>
      <c r="E17" s="45"/>
      <c r="F17" s="45"/>
      <c r="G17" s="45"/>
      <c r="H17" s="45"/>
      <c r="I17" s="45" t="s">
        <v>1</v>
      </c>
      <c r="J17" s="45"/>
      <c r="K17" s="43">
        <v>57.216000000000001</v>
      </c>
      <c r="L17" s="45"/>
      <c r="M17" s="45"/>
    </row>
    <row r="18" spans="1:13" x14ac:dyDescent="0.25">
      <c r="A18" t="s">
        <v>241</v>
      </c>
      <c r="B18" s="44">
        <v>5000</v>
      </c>
      <c r="C18" s="44">
        <v>7000</v>
      </c>
      <c r="D18" s="44">
        <v>7000</v>
      </c>
      <c r="E18" s="45">
        <v>7000</v>
      </c>
      <c r="F18" s="45"/>
      <c r="G18" s="45">
        <f>SUM(E18*7.65%)</f>
        <v>535.5</v>
      </c>
      <c r="H18" s="45"/>
      <c r="I18" s="45" t="s">
        <v>1</v>
      </c>
      <c r="J18" s="45"/>
      <c r="K18" s="45"/>
      <c r="L18" s="45"/>
      <c r="M18" s="45"/>
    </row>
    <row r="19" spans="1:13" x14ac:dyDescent="0.25">
      <c r="B19" s="44">
        <f>SUM(B13:B18)</f>
        <v>128840</v>
      </c>
      <c r="C19" s="44">
        <f>SUM(C13:C18)</f>
        <v>175000</v>
      </c>
      <c r="D19" s="44">
        <f>SUM(D13:D18)</f>
        <v>178134</v>
      </c>
      <c r="E19" s="45"/>
      <c r="F19" s="45"/>
      <c r="G19" s="45">
        <f>SUM(G13:G18)</f>
        <v>13627.250999999998</v>
      </c>
      <c r="H19" s="45"/>
      <c r="I19" s="45">
        <f>SUM(I13:I18)</f>
        <v>27381.440000000002</v>
      </c>
      <c r="J19" s="45"/>
      <c r="K19" s="45">
        <f>SUM(K13:K18)</f>
        <v>12160.415999999999</v>
      </c>
      <c r="L19" s="45"/>
      <c r="M19" s="45" t="s">
        <v>1</v>
      </c>
    </row>
    <row r="20" spans="1:13" x14ac:dyDescent="0.25">
      <c r="B20" s="46"/>
      <c r="C20" s="46"/>
      <c r="D20" s="46"/>
    </row>
    <row r="21" spans="1:13" x14ac:dyDescent="0.25">
      <c r="B21" s="46"/>
      <c r="C21" s="46"/>
      <c r="D21" s="46"/>
      <c r="I21" s="45">
        <f>SUM(I19/2)</f>
        <v>13690.720000000001</v>
      </c>
    </row>
    <row r="22" spans="1:13" x14ac:dyDescent="0.25">
      <c r="B22" s="46"/>
      <c r="C22" s="46"/>
      <c r="D22" s="46">
        <f>SUM(25*102.5%)</f>
        <v>25.624999999999996</v>
      </c>
      <c r="E22">
        <f>SUM(D22*40)*52</f>
        <v>53299.999999999985</v>
      </c>
    </row>
    <row r="23" spans="1:13" x14ac:dyDescent="0.25">
      <c r="B23" s="46"/>
      <c r="C23" s="46"/>
      <c r="D23" s="46">
        <f>SUM(24.5*102.5%)</f>
        <v>25.112499999999997</v>
      </c>
      <c r="E23">
        <f>SUM(D23*40)*52</f>
        <v>52233.999999999993</v>
      </c>
    </row>
  </sheetData>
  <printOptions gridLines="1"/>
  <pageMargins left="0.7" right="0.7" top="0.75" bottom="0.75" header="0.3" footer="0.3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45580-AE42-4766-B180-BB30C2FF5D1A}">
  <dimension ref="A1:F43"/>
  <sheetViews>
    <sheetView tabSelected="1" workbookViewId="0">
      <selection activeCell="G1" sqref="G1:P1048576"/>
    </sheetView>
  </sheetViews>
  <sheetFormatPr defaultRowHeight="15" x14ac:dyDescent="0.25"/>
  <cols>
    <col min="1" max="1" width="30.85546875" bestFit="1" customWidth="1"/>
    <col min="2" max="2" width="12" bestFit="1" customWidth="1"/>
    <col min="3" max="3" width="11" bestFit="1" customWidth="1"/>
    <col min="5" max="5" width="12.140625" style="44" customWidth="1"/>
    <col min="6" max="6" width="11" style="44" customWidth="1"/>
  </cols>
  <sheetData>
    <row r="1" spans="1:6" ht="15.75" x14ac:dyDescent="0.25">
      <c r="A1" s="2" t="s">
        <v>242</v>
      </c>
      <c r="B1" s="47"/>
      <c r="C1" s="47"/>
      <c r="D1" s="11"/>
    </row>
    <row r="2" spans="1:6" ht="15.75" x14ac:dyDescent="0.25">
      <c r="A2" s="48">
        <v>45179</v>
      </c>
      <c r="B2" s="49"/>
      <c r="C2" s="49">
        <v>119487</v>
      </c>
      <c r="D2" s="2"/>
      <c r="E2" s="60"/>
      <c r="F2" s="60"/>
    </row>
    <row r="3" spans="1:6" ht="15.75" x14ac:dyDescent="0.25">
      <c r="A3" s="2" t="s">
        <v>243</v>
      </c>
      <c r="B3" s="49"/>
      <c r="C3" s="49"/>
      <c r="D3" s="2"/>
    </row>
    <row r="4" spans="1:6" ht="15.75" x14ac:dyDescent="0.25">
      <c r="A4" s="2" t="s">
        <v>244</v>
      </c>
      <c r="B4" s="49">
        <v>34155</v>
      </c>
      <c r="C4" s="49"/>
      <c r="D4" s="2"/>
    </row>
    <row r="5" spans="1:6" ht="15.75" x14ac:dyDescent="0.25">
      <c r="A5" s="2" t="s">
        <v>284</v>
      </c>
      <c r="B5" s="47">
        <f>E5</f>
        <v>38769</v>
      </c>
      <c r="C5" s="47"/>
      <c r="D5" s="11"/>
      <c r="E5" s="44">
        <v>38769</v>
      </c>
      <c r="F5" s="44">
        <v>6461</v>
      </c>
    </row>
    <row r="6" spans="1:6" ht="15.75" x14ac:dyDescent="0.25">
      <c r="A6" s="2" t="s">
        <v>245</v>
      </c>
      <c r="B6" s="47">
        <v>0</v>
      </c>
      <c r="C6" s="47"/>
      <c r="D6" s="11"/>
      <c r="F6" s="44" t="s">
        <v>1</v>
      </c>
    </row>
    <row r="7" spans="1:6" ht="15.75" x14ac:dyDescent="0.25">
      <c r="A7" s="2" t="s">
        <v>246</v>
      </c>
      <c r="B7" s="47">
        <f>SUM(B5+B6)*7.65%</f>
        <v>2965.8285000000001</v>
      </c>
      <c r="C7" s="47"/>
      <c r="D7" s="11"/>
    </row>
    <row r="8" spans="1:6" ht="15.75" x14ac:dyDescent="0.25">
      <c r="A8" s="2" t="s">
        <v>247</v>
      </c>
      <c r="B8" s="47">
        <v>1800</v>
      </c>
      <c r="C8" s="47"/>
      <c r="D8" s="11"/>
      <c r="F8" s="44" t="s">
        <v>1</v>
      </c>
    </row>
    <row r="9" spans="1:6" ht="15.75" x14ac:dyDescent="0.25">
      <c r="A9" s="2" t="s">
        <v>248</v>
      </c>
      <c r="B9" s="47">
        <v>4800</v>
      </c>
      <c r="C9" s="47"/>
      <c r="D9" s="11"/>
    </row>
    <row r="10" spans="1:6" ht="15.75" x14ac:dyDescent="0.25">
      <c r="A10" s="2" t="s">
        <v>249</v>
      </c>
      <c r="B10" s="47">
        <v>2500</v>
      </c>
      <c r="C10" s="47"/>
      <c r="D10" s="11"/>
      <c r="F10" s="44" t="s">
        <v>1</v>
      </c>
    </row>
    <row r="11" spans="1:6" ht="15.75" x14ac:dyDescent="0.25">
      <c r="A11" s="2" t="s">
        <v>250</v>
      </c>
      <c r="B11" s="47" t="s">
        <v>1</v>
      </c>
      <c r="C11" s="47"/>
      <c r="D11" s="11"/>
      <c r="F11" s="44" t="s">
        <v>1</v>
      </c>
    </row>
    <row r="12" spans="1:6" ht="15.75" x14ac:dyDescent="0.25">
      <c r="A12" s="2" t="s">
        <v>251</v>
      </c>
      <c r="B12" s="47" t="s">
        <v>1</v>
      </c>
      <c r="C12" s="47"/>
      <c r="D12" s="11"/>
    </row>
    <row r="13" spans="1:6" ht="15.75" x14ac:dyDescent="0.25">
      <c r="A13" s="2" t="s">
        <v>252</v>
      </c>
      <c r="B13" s="47">
        <v>2500</v>
      </c>
      <c r="C13" s="47"/>
      <c r="D13" s="11"/>
    </row>
    <row r="14" spans="1:6" ht="15.75" x14ac:dyDescent="0.25">
      <c r="A14" s="2" t="s">
        <v>253</v>
      </c>
      <c r="B14" s="47">
        <v>1400</v>
      </c>
      <c r="C14" s="47"/>
      <c r="D14" s="11"/>
    </row>
    <row r="15" spans="1:6" ht="15.75" x14ac:dyDescent="0.25">
      <c r="A15" s="2" t="s">
        <v>254</v>
      </c>
      <c r="B15" s="47" t="s">
        <v>1</v>
      </c>
      <c r="C15" s="47"/>
      <c r="D15" s="11"/>
    </row>
    <row r="16" spans="1:6" ht="15.75" x14ac:dyDescent="0.25">
      <c r="A16" s="2" t="s">
        <v>285</v>
      </c>
      <c r="B16" s="47">
        <v>7500</v>
      </c>
      <c r="C16" s="47"/>
      <c r="D16" s="11"/>
    </row>
    <row r="17" spans="1:6" ht="15.75" x14ac:dyDescent="0.25">
      <c r="A17" s="2" t="s">
        <v>255</v>
      </c>
      <c r="B17" s="47" t="s">
        <v>1</v>
      </c>
      <c r="C17" s="49">
        <f>SUM(B4:B17)</f>
        <v>96389.828500000003</v>
      </c>
      <c r="D17" s="11"/>
    </row>
    <row r="18" spans="1:6" ht="15.75" x14ac:dyDescent="0.25">
      <c r="A18" s="2"/>
      <c r="B18" s="47"/>
      <c r="C18" s="47"/>
      <c r="D18" s="11"/>
    </row>
    <row r="19" spans="1:6" ht="15.75" x14ac:dyDescent="0.25">
      <c r="A19" s="2" t="s">
        <v>37</v>
      </c>
      <c r="B19" s="49" t="s">
        <v>1</v>
      </c>
      <c r="C19" s="49">
        <f>SUM(C2-C17)</f>
        <v>23097.171499999997</v>
      </c>
      <c r="D19" s="2"/>
      <c r="E19" s="60"/>
      <c r="F19" s="60"/>
    </row>
    <row r="20" spans="1:6" ht="15.75" x14ac:dyDescent="0.25">
      <c r="A20" s="2"/>
      <c r="B20" s="47"/>
      <c r="C20" s="47"/>
      <c r="D20" s="11"/>
    </row>
    <row r="21" spans="1:6" ht="15.75" x14ac:dyDescent="0.25">
      <c r="A21" s="2" t="s">
        <v>256</v>
      </c>
      <c r="B21" s="47"/>
      <c r="C21" s="47"/>
      <c r="D21" s="47"/>
    </row>
    <row r="22" spans="1:6" ht="15.75" x14ac:dyDescent="0.25">
      <c r="A22" s="50">
        <v>45177</v>
      </c>
      <c r="B22" s="51" t="s">
        <v>1</v>
      </c>
      <c r="C22" s="52">
        <v>61810</v>
      </c>
      <c r="D22" s="49"/>
      <c r="E22" s="60"/>
      <c r="F22" s="60"/>
    </row>
    <row r="23" spans="1:6" ht="15.75" x14ac:dyDescent="0.25">
      <c r="A23" s="53" t="s">
        <v>257</v>
      </c>
      <c r="B23" s="54">
        <v>3640</v>
      </c>
      <c r="C23" s="54" t="s">
        <v>1</v>
      </c>
      <c r="D23" s="47"/>
    </row>
    <row r="24" spans="1:6" ht="15.75" x14ac:dyDescent="0.25">
      <c r="A24" s="53" t="s">
        <v>258</v>
      </c>
      <c r="B24" s="11">
        <v>7500</v>
      </c>
      <c r="C24" s="11" t="s">
        <v>1</v>
      </c>
      <c r="D24" s="47"/>
    </row>
    <row r="25" spans="1:6" ht="15.75" x14ac:dyDescent="0.25">
      <c r="A25" s="53" t="s">
        <v>259</v>
      </c>
      <c r="B25" s="11">
        <v>2000</v>
      </c>
      <c r="C25" s="11" t="s">
        <v>1</v>
      </c>
      <c r="D25" s="47"/>
    </row>
    <row r="26" spans="1:6" ht="15.75" x14ac:dyDescent="0.25">
      <c r="A26" s="53" t="s">
        <v>260</v>
      </c>
      <c r="B26" s="11">
        <v>500</v>
      </c>
      <c r="C26" s="11"/>
      <c r="D26" s="47"/>
    </row>
    <row r="27" spans="1:6" ht="15.75" x14ac:dyDescent="0.25">
      <c r="A27" s="51" t="s">
        <v>261</v>
      </c>
      <c r="B27" s="34">
        <f>SUM(B23:B26)</f>
        <v>13640</v>
      </c>
      <c r="C27" s="34" t="s">
        <v>1</v>
      </c>
      <c r="D27" s="50"/>
      <c r="E27" s="60"/>
      <c r="F27" s="60"/>
    </row>
    <row r="28" spans="1:6" x14ac:dyDescent="0.25">
      <c r="C28" s="17">
        <f>SUM(C22+B27)</f>
        <v>75450</v>
      </c>
      <c r="D28" s="53"/>
    </row>
    <row r="29" spans="1:6" x14ac:dyDescent="0.25">
      <c r="A29" s="51" t="s">
        <v>243</v>
      </c>
      <c r="B29" s="53"/>
      <c r="C29" s="53"/>
      <c r="D29" s="53"/>
    </row>
    <row r="30" spans="1:6" x14ac:dyDescent="0.25">
      <c r="A30" s="51" t="s">
        <v>262</v>
      </c>
      <c r="B30" s="55">
        <v>9972</v>
      </c>
      <c r="C30" s="53"/>
      <c r="D30" s="53"/>
    </row>
    <row r="31" spans="1:6" x14ac:dyDescent="0.25">
      <c r="A31" s="53" t="s">
        <v>263</v>
      </c>
      <c r="B31" s="54">
        <v>8200</v>
      </c>
      <c r="C31" s="53"/>
      <c r="D31" s="53"/>
    </row>
    <row r="32" spans="1:6" x14ac:dyDescent="0.25">
      <c r="A32" s="53" t="s">
        <v>246</v>
      </c>
      <c r="B32" s="56">
        <v>1077</v>
      </c>
      <c r="C32" s="53"/>
      <c r="D32" s="53"/>
    </row>
    <row r="33" spans="1:4" x14ac:dyDescent="0.25">
      <c r="A33" s="53" t="s">
        <v>264</v>
      </c>
      <c r="B33" s="54">
        <v>40</v>
      </c>
      <c r="C33" s="53"/>
    </row>
    <row r="34" spans="1:4" x14ac:dyDescent="0.25">
      <c r="A34" s="53" t="s">
        <v>265</v>
      </c>
      <c r="B34" s="54">
        <v>230</v>
      </c>
      <c r="C34" s="53"/>
    </row>
    <row r="35" spans="1:4" x14ac:dyDescent="0.25">
      <c r="A35" s="53" t="s">
        <v>266</v>
      </c>
      <c r="B35" s="54">
        <v>120</v>
      </c>
      <c r="C35" s="53"/>
      <c r="D35" s="51"/>
    </row>
    <row r="36" spans="1:4" x14ac:dyDescent="0.25">
      <c r="A36" s="53" t="s">
        <v>267</v>
      </c>
      <c r="B36" s="54">
        <v>2000</v>
      </c>
      <c r="C36" s="53"/>
      <c r="D36" s="53"/>
    </row>
    <row r="37" spans="1:4" x14ac:dyDescent="0.25">
      <c r="A37" s="53" t="s">
        <v>268</v>
      </c>
      <c r="B37" s="54">
        <v>400</v>
      </c>
      <c r="C37" s="53"/>
      <c r="D37" s="53"/>
    </row>
    <row r="38" spans="1:4" x14ac:dyDescent="0.25">
      <c r="A38" s="53" t="s">
        <v>269</v>
      </c>
      <c r="B38" s="54">
        <v>1500</v>
      </c>
      <c r="C38" s="53"/>
      <c r="D38" s="53"/>
    </row>
    <row r="39" spans="1:4" ht="17.25" x14ac:dyDescent="0.4">
      <c r="A39" s="53" t="s">
        <v>270</v>
      </c>
      <c r="B39" s="54">
        <v>100</v>
      </c>
      <c r="C39" s="57"/>
      <c r="D39" s="53"/>
    </row>
    <row r="40" spans="1:4" ht="17.25" x14ac:dyDescent="0.4">
      <c r="A40" s="53" t="s">
        <v>285</v>
      </c>
      <c r="B40" s="54">
        <v>7500</v>
      </c>
      <c r="C40" s="57"/>
      <c r="D40" s="53"/>
    </row>
    <row r="41" spans="1:4" x14ac:dyDescent="0.25">
      <c r="A41" s="53" t="s">
        <v>1</v>
      </c>
      <c r="B41" s="58" t="s">
        <v>1</v>
      </c>
      <c r="C41" s="59">
        <f>SUM(B30:B41)</f>
        <v>31139</v>
      </c>
      <c r="D41" s="53"/>
    </row>
    <row r="42" spans="1:4" x14ac:dyDescent="0.25">
      <c r="A42" s="53"/>
      <c r="B42" s="53"/>
      <c r="C42" s="51"/>
      <c r="D42" s="53"/>
    </row>
    <row r="43" spans="1:4" x14ac:dyDescent="0.25">
      <c r="A43" s="53" t="s">
        <v>271</v>
      </c>
      <c r="B43" s="53"/>
      <c r="C43" s="54">
        <f>SUM(C28-C41)</f>
        <v>44311</v>
      </c>
      <c r="D43" s="53"/>
    </row>
  </sheetData>
  <printOptions gridLine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 xmlns="28d6767f-82a8-4fed-bea2-c5d1be46a06c"/>
    <DateModified xmlns="28d6767f-82a8-4fed-bea2-c5d1be46a06c" xsi:nil="true"/>
    <Find xmlns="28d6767f-82a8-4fed-bea2-c5d1be46a06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FC8D6AA2E3148A4798BCFE3EE8BC6" ma:contentTypeVersion="16" ma:contentTypeDescription="Create a new document." ma:contentTypeScope="" ma:versionID="954a962a7d3bef70e4eb801ca71cfb07">
  <xsd:schema xmlns:xsd="http://www.w3.org/2001/XMLSchema" xmlns:xs="http://www.w3.org/2001/XMLSchema" xmlns:p="http://schemas.microsoft.com/office/2006/metadata/properties" xmlns:ns2="28d6767f-82a8-4fed-bea2-c5d1be46a06c" xmlns:ns3="f679640c-3313-4c05-af9a-33b917b28423" targetNamespace="http://schemas.microsoft.com/office/2006/metadata/properties" ma:root="true" ma:fieldsID="0d4137a17592d5cd2144da31c356e9c2" ns2:_="" ns3:_="">
    <xsd:import namespace="28d6767f-82a8-4fed-bea2-c5d1be46a06c"/>
    <xsd:import namespace="f679640c-3313-4c05-af9a-33b917b28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DateModified" minOccurs="0"/>
                <xsd:element ref="ns2:MediaServiceDateTaken" minOccurs="0"/>
                <xsd:element ref="ns2:MediaServiceOCR" minOccurs="0"/>
                <xsd:element ref="ns2:Search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Fi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6767f-82a8-4fed-bea2-c5d1be46a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DateModified" ma:index="15" nillable="true" ma:displayName="Date Modified" ma:format="DateOnly" ma:internalName="DateModified">
      <xsd:simpleType>
        <xsd:restriction base="dms:DateTim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earch" ma:index="18" ma:displayName="Search" ma:list="{28d6767f-82a8-4fed-bea2-c5d1be46a06c}" ma:internalName="Search" ma:showField="Title">
      <xsd:simpleType>
        <xsd:restriction base="dms:Lookup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ind" ma:index="23" nillable="true" ma:displayName="Find" ma:format="Dropdown" ma:list="3441dde8-577a-4ad6-bda8-2d4d223fd36c" ma:internalName="Find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9640c-3313-4c05-af9a-33b917b2842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A409A-7467-499B-8D97-2F40EE8513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2DD203-2456-4DFF-A511-DD34B0839AC7}">
  <ds:schemaRefs>
    <ds:schemaRef ds:uri="http://schemas.microsoft.com/office/2006/metadata/properties"/>
    <ds:schemaRef ds:uri="http://schemas.microsoft.com/office/infopath/2007/PartnerControls"/>
    <ds:schemaRef ds:uri="28d6767f-82a8-4fed-bea2-c5d1be46a06c"/>
  </ds:schemaRefs>
</ds:datastoreItem>
</file>

<file path=customXml/itemProps3.xml><?xml version="1.0" encoding="utf-8"?>
<ds:datastoreItem xmlns:ds="http://schemas.openxmlformats.org/officeDocument/2006/customXml" ds:itemID="{AA0315E1-7E7E-40C3-8F14-D34C9EA80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d6767f-82a8-4fed-bea2-c5d1be46a06c"/>
    <ds:schemaRef ds:uri="f679640c-3313-4c05-af9a-33b917b28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 SUMMARY ADOPTED</vt:lpstr>
      <vt:lpstr>HIGHWAY REVENUES 2025</vt:lpstr>
      <vt:lpstr>HIGHWAY APPROPRIATIONS 2025</vt:lpstr>
      <vt:lpstr>GENERAL REV 2025</vt:lpstr>
      <vt:lpstr>GENERAL APPROP 2025</vt:lpstr>
      <vt:lpstr>Health Care</vt:lpstr>
      <vt:lpstr>Salaries</vt:lpstr>
      <vt:lpstr>Unexpended Balance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Dave O'Brien</cp:lastModifiedBy>
  <cp:revision/>
  <cp:lastPrinted>2024-09-19T12:21:39Z</cp:lastPrinted>
  <dcterms:created xsi:type="dcterms:W3CDTF">2013-08-23T01:07:00Z</dcterms:created>
  <dcterms:modified xsi:type="dcterms:W3CDTF">2024-09-19T12:21:43Z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0x010100856FC8D6AA2E3148A4798BCFE3EE8BC6</vt:lpwstr>
  </property>
</Properties>
</file>