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ule\Desktop\"/>
    </mc:Choice>
  </mc:AlternateContent>
  <bookViews>
    <workbookView xWindow="0" yWindow="0" windowWidth="28800" windowHeight="11835" activeTab="2"/>
  </bookViews>
  <sheets>
    <sheet name="Balance Sheet" sheetId="1" r:id="rId1"/>
    <sheet name="Income Statement" sheetId="2" r:id="rId2"/>
    <sheet name="IS v2" sheetId="3" r:id="rId3"/>
  </sheets>
  <definedNames>
    <definedName name="_xlnm.Print_Area" localSheetId="0">'Balance Sheet'!$A$1:$I$40</definedName>
    <definedName name="_xlnm.Print_Area" localSheetId="1">'Income Statement'!$A$1:$H$64</definedName>
    <definedName name="_xlnm.Print_Area" localSheetId="2">'IS v2'!$A$1:$F$93</definedName>
  </definedNames>
  <calcPr calcId="152511" iterateDelta="1E-4"/>
</workbook>
</file>

<file path=xl/calcChain.xml><?xml version="1.0" encoding="utf-8"?>
<calcChain xmlns="http://schemas.openxmlformats.org/spreadsheetml/2006/main">
  <c r="F73" i="3" l="1"/>
  <c r="F75" i="3"/>
  <c r="F74" i="3"/>
  <c r="D88" i="3" l="1"/>
  <c r="E88" i="3"/>
  <c r="F88" i="3"/>
  <c r="D80" i="3"/>
  <c r="E80" i="3"/>
  <c r="F80" i="3"/>
  <c r="D66" i="3"/>
  <c r="E66" i="3"/>
  <c r="F66" i="3"/>
  <c r="D57" i="3"/>
  <c r="E57" i="3"/>
  <c r="F57" i="3"/>
  <c r="D53" i="3"/>
  <c r="D49" i="3"/>
  <c r="E49" i="3"/>
  <c r="F49" i="3"/>
  <c r="D45" i="3"/>
  <c r="F45" i="3"/>
  <c r="D41" i="3"/>
  <c r="E41" i="3"/>
  <c r="F41" i="3"/>
  <c r="D37" i="3"/>
  <c r="E37" i="3"/>
  <c r="F37" i="3"/>
  <c r="D32" i="3"/>
  <c r="E32" i="3"/>
  <c r="F32" i="3"/>
  <c r="D26" i="3"/>
  <c r="E26" i="3"/>
  <c r="F26" i="3"/>
  <c r="D22" i="3"/>
  <c r="E22" i="3"/>
  <c r="F22" i="3"/>
  <c r="D18" i="3"/>
  <c r="E18" i="3"/>
  <c r="F18" i="3"/>
  <c r="D58" i="3" l="1"/>
  <c r="D90" i="3" s="1"/>
  <c r="C88" i="3"/>
  <c r="C80" i="3"/>
  <c r="C66" i="3"/>
  <c r="C57" i="3"/>
  <c r="C53" i="3"/>
  <c r="C49" i="3"/>
  <c r="C45" i="3"/>
  <c r="C41" i="3"/>
  <c r="C37" i="3"/>
  <c r="C32" i="3"/>
  <c r="C26" i="3"/>
  <c r="C22" i="3"/>
  <c r="C18" i="3"/>
  <c r="F52" i="3"/>
  <c r="E44" i="3"/>
  <c r="E45" i="3" s="1"/>
  <c r="E91" i="3"/>
  <c r="F51" i="3"/>
  <c r="E51" i="3"/>
  <c r="E53" i="3" s="1"/>
  <c r="E58" i="3" l="1"/>
  <c r="E90" i="3" s="1"/>
  <c r="F53" i="3"/>
  <c r="F58" i="3" s="1"/>
  <c r="F90" i="3" s="1"/>
  <c r="C58" i="3"/>
  <c r="C90" i="3" s="1"/>
  <c r="C93" i="3" s="1"/>
  <c r="D93" i="3"/>
  <c r="E93" i="3"/>
  <c r="F91" i="3" s="1"/>
  <c r="E62" i="2"/>
  <c r="D59" i="2"/>
  <c r="C59" i="2"/>
  <c r="C61" i="2" s="1"/>
  <c r="C64" i="2" s="1"/>
  <c r="E50" i="2"/>
  <c r="E59" i="2" s="1"/>
  <c r="F38" i="2"/>
  <c r="F59" i="2" s="1"/>
  <c r="D30" i="2"/>
  <c r="D61" i="2" s="1"/>
  <c r="D64" i="2" s="1"/>
  <c r="C30" i="2"/>
  <c r="F26" i="2"/>
  <c r="F30" i="2" s="1"/>
  <c r="F61" i="2" s="1"/>
  <c r="E26" i="2"/>
  <c r="E30" i="2" s="1"/>
  <c r="E61" i="2" s="1"/>
  <c r="E64" i="2" s="1"/>
  <c r="F62" i="2" s="1"/>
  <c r="D31" i="1"/>
  <c r="F27" i="1"/>
  <c r="F33" i="1" s="1"/>
  <c r="E27" i="1"/>
  <c r="E33" i="1" s="1"/>
  <c r="D27" i="1"/>
  <c r="D33" i="1" s="1"/>
  <c r="C27" i="1"/>
  <c r="C33" i="1" s="1"/>
  <c r="F17" i="1"/>
  <c r="E17" i="1"/>
  <c r="C17" i="1"/>
  <c r="D14" i="1"/>
  <c r="D17" i="1" s="1"/>
  <c r="F93" i="3" l="1"/>
  <c r="F64" i="2"/>
</calcChain>
</file>

<file path=xl/sharedStrings.xml><?xml version="1.0" encoding="utf-8"?>
<sst xmlns="http://schemas.openxmlformats.org/spreadsheetml/2006/main" count="261" uniqueCount="90">
  <si>
    <t>WEYAKWIN COTTAGE OWNERS ASSOC</t>
  </si>
  <si>
    <t>BALANCE SHEET</t>
  </si>
  <si>
    <t>March 31,2019</t>
  </si>
  <si>
    <t>(unaudited)</t>
  </si>
  <si>
    <t>ASSETS</t>
  </si>
  <si>
    <t>Petty Cash</t>
  </si>
  <si>
    <t>Bank</t>
  </si>
  <si>
    <t>Term Deposits</t>
  </si>
  <si>
    <t>Prepaid Cookbook Publishing</t>
  </si>
  <si>
    <t>-</t>
  </si>
  <si>
    <t>LIABILITIES</t>
  </si>
  <si>
    <t>Hall Rental Deposit</t>
  </si>
  <si>
    <t>Prepaid Memberships</t>
  </si>
  <si>
    <t>Unexpended Fire Sign Donations</t>
  </si>
  <si>
    <t>Accounts Payable</t>
  </si>
  <si>
    <t>EQUITY</t>
  </si>
  <si>
    <t>Members Equity</t>
  </si>
  <si>
    <t>Approved by the Board</t>
  </si>
  <si>
    <t xml:space="preserve"> </t>
  </si>
  <si>
    <t>________________________Director</t>
  </si>
  <si>
    <t>STATEMENT OF EARNINGS &amp; MEMBERS EQUITY</t>
  </si>
  <si>
    <t>12 Months Ending March 31, 2019</t>
  </si>
  <si>
    <t>(comparative numbers for the years ended March 31)</t>
  </si>
  <si>
    <t>2016</t>
  </si>
  <si>
    <t>2017</t>
  </si>
  <si>
    <t>2018</t>
  </si>
  <si>
    <t>(12 months)</t>
  </si>
  <si>
    <t>REVENUE</t>
  </si>
  <si>
    <t>Memberships</t>
  </si>
  <si>
    <t>Boat Rally</t>
  </si>
  <si>
    <t>Ramsey Bay Days</t>
  </si>
  <si>
    <t>Garage and Bake Sale</t>
  </si>
  <si>
    <t>Cookbook Sales</t>
  </si>
  <si>
    <t>Cookbook Memorial Page Sales</t>
  </si>
  <si>
    <t>Calendar sales</t>
  </si>
  <si>
    <t>Hall Rental</t>
  </si>
  <si>
    <t>Grants</t>
  </si>
  <si>
    <t>Potluck 50/50</t>
  </si>
  <si>
    <t>Ramsey Bay Sweatshirts</t>
  </si>
  <si>
    <t>Ramsey Bay T shirts</t>
  </si>
  <si>
    <t>Memorial site plaques</t>
  </si>
  <si>
    <t>Fire sign Donations</t>
  </si>
  <si>
    <t>Donations</t>
  </si>
  <si>
    <t>Food Sales</t>
  </si>
  <si>
    <t>Interest</t>
  </si>
  <si>
    <t>Acti-zyme</t>
  </si>
  <si>
    <t>Miscellaneous</t>
  </si>
  <si>
    <t>EXPENSES</t>
  </si>
  <si>
    <t>Calendar  Publishing</t>
  </si>
  <si>
    <t>Cookbook Publishing</t>
  </si>
  <si>
    <t xml:space="preserve">                        -</t>
  </si>
  <si>
    <t>Custodian</t>
  </si>
  <si>
    <t>Food costs</t>
  </si>
  <si>
    <t>Fire Sign</t>
  </si>
  <si>
    <t>Hall Lease</t>
  </si>
  <si>
    <t>Hall Improvements</t>
  </si>
  <si>
    <t>Hall equipment</t>
  </si>
  <si>
    <t>Hall maintenance &amp; supplies</t>
  </si>
  <si>
    <t>Ski-Trail Grooming</t>
  </si>
  <si>
    <t>Honorariums</t>
  </si>
  <si>
    <t>Legal Fees</t>
  </si>
  <si>
    <t>Contract Services</t>
  </si>
  <si>
    <t>Memorial Site and Plaques</t>
  </si>
  <si>
    <t>PARCS Membership</t>
  </si>
  <si>
    <t>Postage,Office &amp; Fees</t>
  </si>
  <si>
    <t>WCOA Website</t>
  </si>
  <si>
    <t>Property Insurance</t>
  </si>
  <si>
    <t>Bank Charges</t>
  </si>
  <si>
    <t>Utilities</t>
  </si>
  <si>
    <t>NET EARNINGS (LOSS)</t>
  </si>
  <si>
    <t>MEMBERS EQUITY, BEGINING OF YEAR</t>
  </si>
  <si>
    <t>MEMBERS EQUITY, END OF YEAR</t>
  </si>
  <si>
    <t>Revenue - Boat Rally</t>
  </si>
  <si>
    <t xml:space="preserve">                     Costs</t>
  </si>
  <si>
    <t xml:space="preserve">                 - Costs</t>
  </si>
  <si>
    <t>Office Expenses</t>
  </si>
  <si>
    <t>Hall Expenses</t>
  </si>
  <si>
    <t>Other Expenses</t>
  </si>
  <si>
    <t>Hall Rental- Revenue</t>
  </si>
  <si>
    <t xml:space="preserve">                  - Sask Power</t>
  </si>
  <si>
    <t xml:space="preserve">                 - Sask Energy</t>
  </si>
  <si>
    <t xml:space="preserve">                - Sask Tel</t>
  </si>
  <si>
    <t>Total Net Revenues</t>
  </si>
  <si>
    <t>Revenue - Ramsey Bay Days</t>
  </si>
  <si>
    <t xml:space="preserve">                        - Costs</t>
  </si>
  <si>
    <t xml:space="preserve">                      - Costs</t>
  </si>
  <si>
    <t xml:space="preserve">                  - Costs</t>
  </si>
  <si>
    <t xml:space="preserve">                 - Cost</t>
  </si>
  <si>
    <t xml:space="preserve">                    - costs</t>
  </si>
  <si>
    <t xml:space="preserve">                          -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</si>
</sst>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$&quot;#,##0.00"/>
    <numFmt numFmtId="165" formatCode="[$-409]0.00"/>
    <numFmt numFmtId="166" formatCode="[$-409]#,##0.00"/>
    <numFmt numFmtId="167" formatCode="[$-409]mmm\-yy"/>
    <numFmt numFmtId="168" formatCode="[$-409]General"/>
    <numFmt numFmtId="169" formatCode="[$$-409]#,##0.00;[Red]&quot;-&quot;[$$-409]#,##0.00"/>
    <numFmt numFmtId="170" formatCode="_(* #,##0.00_);_(* \(#,##0.00\);_(* &quot;-&quot;??_);_(@_)"/>
  </numFmts>
  <fonts count="11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168" fontId="1" fillId="0" borderId="0" xfId="1"/>
    <xf numFmtId="167" fontId="1" fillId="0" borderId="0" xfId="1" applyNumberFormat="1" applyFont="1"/>
    <xf numFmtId="168" fontId="5" fillId="0" borderId="0" xfId="1" applyFont="1"/>
    <xf numFmtId="164" fontId="1" fillId="0" borderId="0" xfId="1" applyNumberFormat="1" applyFont="1"/>
    <xf numFmtId="166" fontId="1" fillId="0" borderId="0" xfId="1" applyNumberFormat="1" applyFont="1"/>
    <xf numFmtId="166" fontId="1" fillId="0" borderId="0" xfId="1" applyNumberFormat="1" applyFont="1" applyAlignment="1">
      <alignment horizontal="right"/>
    </xf>
    <xf numFmtId="164" fontId="1" fillId="0" borderId="1" xfId="1" applyNumberFormat="1" applyFont="1" applyBorder="1"/>
    <xf numFmtId="168" fontId="1" fillId="0" borderId="0" xfId="1" applyFont="1"/>
    <xf numFmtId="168" fontId="4" fillId="0" borderId="0" xfId="1" applyFont="1" applyAlignment="1">
      <alignment horizontal="center"/>
    </xf>
    <xf numFmtId="164" fontId="1" fillId="0" borderId="0" xfId="1" applyNumberFormat="1" applyFont="1" applyAlignment="1">
      <alignment horizontal="right"/>
    </xf>
    <xf numFmtId="165" fontId="1" fillId="0" borderId="2" xfId="1" applyNumberFormat="1" applyFont="1" applyBorder="1"/>
    <xf numFmtId="166" fontId="1" fillId="0" borderId="2" xfId="1" applyNumberFormat="1" applyFont="1" applyBorder="1"/>
    <xf numFmtId="168" fontId="6" fillId="0" borderId="0" xfId="1" applyFont="1" applyAlignment="1">
      <alignment horizontal="center"/>
    </xf>
    <xf numFmtId="168" fontId="7" fillId="0" borderId="0" xfId="1" applyFont="1"/>
    <xf numFmtId="49" fontId="5" fillId="0" borderId="0" xfId="1" applyNumberFormat="1" applyFont="1" applyAlignment="1">
      <alignment horizontal="right"/>
    </xf>
    <xf numFmtId="168" fontId="1" fillId="0" borderId="0" xfId="1" applyFont="1" applyAlignment="1">
      <alignment horizontal="right"/>
    </xf>
    <xf numFmtId="168" fontId="6" fillId="0" borderId="0" xfId="1" applyFont="1"/>
    <xf numFmtId="165" fontId="1" fillId="0" borderId="0" xfId="1" applyNumberFormat="1" applyFont="1" applyAlignment="1">
      <alignment horizontal="right"/>
    </xf>
    <xf numFmtId="164" fontId="1" fillId="0" borderId="3" xfId="1" applyNumberFormat="1" applyFont="1" applyBorder="1"/>
    <xf numFmtId="168" fontId="4" fillId="0" borderId="0" xfId="1" applyFont="1"/>
    <xf numFmtId="165" fontId="1" fillId="0" borderId="0" xfId="1" applyNumberFormat="1" applyFont="1"/>
    <xf numFmtId="168" fontId="8" fillId="0" borderId="0" xfId="1" applyFont="1"/>
    <xf numFmtId="0" fontId="0" fillId="0" borderId="0" xfId="0" applyFont="1"/>
    <xf numFmtId="164" fontId="1" fillId="0" borderId="2" xfId="1" applyNumberFormat="1" applyFont="1" applyBorder="1"/>
    <xf numFmtId="165" fontId="1" fillId="0" borderId="4" xfId="1" applyNumberFormat="1" applyFont="1" applyBorder="1"/>
    <xf numFmtId="168" fontId="4" fillId="0" borderId="0" xfId="1" applyFont="1" applyAlignment="1">
      <alignment horizontal="center"/>
    </xf>
    <xf numFmtId="168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168" fontId="4" fillId="0" borderId="0" xfId="1" applyFont="1" applyAlignment="1">
      <alignment horizontal="center"/>
    </xf>
    <xf numFmtId="168" fontId="1" fillId="0" borderId="5" xfId="1" applyFont="1" applyBorder="1"/>
    <xf numFmtId="43" fontId="1" fillId="0" borderId="0" xfId="6" applyFont="1"/>
    <xf numFmtId="43" fontId="1" fillId="0" borderId="0" xfId="6" applyFont="1" applyAlignment="1">
      <alignment horizontal="right"/>
    </xf>
    <xf numFmtId="43" fontId="1" fillId="0" borderId="0" xfId="6" applyFont="1" applyBorder="1"/>
    <xf numFmtId="43" fontId="1" fillId="0" borderId="5" xfId="6" applyFont="1" applyBorder="1" applyAlignment="1">
      <alignment horizontal="right"/>
    </xf>
    <xf numFmtId="43" fontId="0" fillId="0" borderId="0" xfId="6" applyFont="1"/>
    <xf numFmtId="43" fontId="4" fillId="0" borderId="0" xfId="6" applyFont="1"/>
    <xf numFmtId="43" fontId="1" fillId="0" borderId="2" xfId="6" applyFont="1" applyBorder="1"/>
    <xf numFmtId="43" fontId="1" fillId="0" borderId="1" xfId="6" applyFont="1" applyBorder="1"/>
    <xf numFmtId="168" fontId="1" fillId="0" borderId="0" xfId="1" applyFont="1" applyBorder="1"/>
    <xf numFmtId="43" fontId="1" fillId="0" borderId="0" xfId="6" applyFont="1" applyBorder="1" applyAlignment="1">
      <alignment horizontal="right"/>
    </xf>
    <xf numFmtId="170" fontId="10" fillId="0" borderId="0" xfId="0" applyNumberFormat="1" applyFont="1" applyBorder="1"/>
    <xf numFmtId="170" fontId="10" fillId="0" borderId="5" xfId="0" applyNumberFormat="1" applyFont="1" applyBorder="1"/>
  </cellXfs>
  <cellStyles count="7">
    <cellStyle name="Comma" xfId="6" builtinId="3"/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I40"/>
  <sheetViews>
    <sheetView zoomScaleNormal="100" workbookViewId="0">
      <selection activeCell="A6" sqref="A6:I6"/>
    </sheetView>
  </sheetViews>
  <sheetFormatPr defaultRowHeight="15" x14ac:dyDescent="0.25"/>
  <cols>
    <col min="1" max="1" width="23" style="1" customWidth="1"/>
    <col min="2" max="2" width="8.125" style="1" customWidth="1"/>
    <col min="3" max="5" width="9.5" style="1" customWidth="1"/>
    <col min="6" max="6" width="10.375" style="1" customWidth="1"/>
    <col min="7" max="7" width="8.125" customWidth="1"/>
    <col min="8" max="1023" width="8.125" style="1" customWidth="1"/>
    <col min="1024" max="1024" width="8.125" customWidth="1"/>
  </cols>
  <sheetData>
    <row r="3" spans="1:9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</row>
    <row r="4" spans="1:9" x14ac:dyDescent="0.25">
      <c r="A4" s="27" t="s">
        <v>1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9" t="s">
        <v>2</v>
      </c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7" t="s">
        <v>3</v>
      </c>
      <c r="B6" s="28"/>
      <c r="C6" s="28"/>
      <c r="D6" s="28"/>
      <c r="E6" s="28"/>
      <c r="F6" s="28"/>
      <c r="G6" s="28"/>
      <c r="H6" s="28"/>
      <c r="I6" s="28"/>
    </row>
    <row r="8" spans="1:9" x14ac:dyDescent="0.25">
      <c r="C8" s="2">
        <v>11383</v>
      </c>
      <c r="D8" s="2">
        <v>11383</v>
      </c>
      <c r="E8" s="2">
        <v>11383</v>
      </c>
      <c r="F8" s="2">
        <v>11384</v>
      </c>
    </row>
    <row r="9" spans="1:9" x14ac:dyDescent="0.25">
      <c r="C9" s="3">
        <v>2016</v>
      </c>
      <c r="D9" s="3">
        <v>2017</v>
      </c>
      <c r="E9" s="3">
        <v>2018</v>
      </c>
      <c r="F9" s="3">
        <v>2019</v>
      </c>
    </row>
    <row r="11" spans="1:9" x14ac:dyDescent="0.25">
      <c r="A11" s="27" t="s">
        <v>4</v>
      </c>
      <c r="B11" s="27"/>
    </row>
    <row r="13" spans="1:9" x14ac:dyDescent="0.25">
      <c r="A13" s="1" t="s">
        <v>5</v>
      </c>
      <c r="C13" s="4">
        <v>200</v>
      </c>
      <c r="D13" s="4">
        <v>200</v>
      </c>
      <c r="E13" s="4">
        <v>200</v>
      </c>
      <c r="F13" s="4">
        <v>200</v>
      </c>
    </row>
    <row r="14" spans="1:9" x14ac:dyDescent="0.25">
      <c r="A14" s="1" t="s">
        <v>6</v>
      </c>
      <c r="C14" s="5">
        <v>22479.13</v>
      </c>
      <c r="D14" s="5">
        <f>23437.07+98.27</f>
        <v>23535.34</v>
      </c>
      <c r="E14" s="5">
        <v>20979.119999999999</v>
      </c>
      <c r="F14" s="5">
        <v>16066.61</v>
      </c>
    </row>
    <row r="15" spans="1:9" x14ac:dyDescent="0.25">
      <c r="A15" s="1" t="s">
        <v>7</v>
      </c>
      <c r="C15" s="5">
        <v>7000</v>
      </c>
      <c r="D15" s="5">
        <v>7000</v>
      </c>
      <c r="E15" s="5">
        <v>7000</v>
      </c>
      <c r="F15" s="5">
        <v>7073</v>
      </c>
    </row>
    <row r="16" spans="1:9" x14ac:dyDescent="0.25">
      <c r="A16" s="1" t="s">
        <v>8</v>
      </c>
      <c r="C16" s="5">
        <v>1000</v>
      </c>
      <c r="D16" s="6" t="s">
        <v>9</v>
      </c>
      <c r="E16" s="6" t="s">
        <v>9</v>
      </c>
      <c r="F16" s="6" t="s">
        <v>9</v>
      </c>
    </row>
    <row r="17" spans="1:6" ht="15.75" thickBot="1" x14ac:dyDescent="0.3">
      <c r="C17" s="7">
        <f>SUM(C13:C16)</f>
        <v>30679.13</v>
      </c>
      <c r="D17" s="7">
        <f>SUM(D13:D16)</f>
        <v>30735.34</v>
      </c>
      <c r="E17" s="7">
        <f>SUM(E13:E16)</f>
        <v>28179.119999999999</v>
      </c>
      <c r="F17" s="7">
        <f>SUM(F13:F16)</f>
        <v>23339.61</v>
      </c>
    </row>
    <row r="18" spans="1:6" ht="15.75" thickTop="1" x14ac:dyDescent="0.25">
      <c r="C18" s="8"/>
      <c r="D18" s="8"/>
      <c r="E18" s="8"/>
      <c r="F18" s="8"/>
    </row>
    <row r="19" spans="1:6" x14ac:dyDescent="0.25">
      <c r="C19" s="8"/>
      <c r="D19" s="8"/>
      <c r="E19" s="8"/>
      <c r="F19" s="8"/>
    </row>
    <row r="20" spans="1:6" x14ac:dyDescent="0.25">
      <c r="A20" s="27" t="s">
        <v>10</v>
      </c>
      <c r="B20" s="27"/>
      <c r="C20" s="8"/>
      <c r="D20" s="8"/>
      <c r="E20" s="8"/>
      <c r="F20" s="8"/>
    </row>
    <row r="21" spans="1:6" x14ac:dyDescent="0.25">
      <c r="A21" s="9"/>
      <c r="B21" s="9"/>
      <c r="C21" s="8"/>
      <c r="D21" s="8"/>
      <c r="E21" s="8"/>
      <c r="F21" s="8"/>
    </row>
    <row r="22" spans="1:6" x14ac:dyDescent="0.25">
      <c r="A22" s="1" t="s">
        <v>11</v>
      </c>
      <c r="C22" s="10" t="s">
        <v>9</v>
      </c>
      <c r="D22" s="4">
        <v>900</v>
      </c>
      <c r="E22" s="6" t="s">
        <v>9</v>
      </c>
      <c r="F22" s="6">
        <v>600</v>
      </c>
    </row>
    <row r="23" spans="1:6" x14ac:dyDescent="0.25">
      <c r="A23" s="1" t="s">
        <v>12</v>
      </c>
      <c r="C23" s="10"/>
      <c r="D23" s="4"/>
      <c r="E23" s="6"/>
      <c r="F23" s="6">
        <v>60</v>
      </c>
    </row>
    <row r="24" spans="1:6" x14ac:dyDescent="0.25">
      <c r="A24" s="1" t="s">
        <v>13</v>
      </c>
      <c r="C24" s="10">
        <v>1291.02</v>
      </c>
      <c r="D24" s="6">
        <v>1291.02</v>
      </c>
      <c r="E24" s="6">
        <v>1291.02</v>
      </c>
      <c r="F24" s="6">
        <v>1291.02</v>
      </c>
    </row>
    <row r="25" spans="1:6" x14ac:dyDescent="0.25">
      <c r="A25" s="1" t="s">
        <v>14</v>
      </c>
      <c r="C25" s="11">
        <v>300</v>
      </c>
      <c r="D25" s="11">
        <v>300</v>
      </c>
      <c r="E25" s="11">
        <v>600</v>
      </c>
      <c r="F25" s="25"/>
    </row>
    <row r="26" spans="1:6" x14ac:dyDescent="0.25">
      <c r="C26" s="8"/>
      <c r="D26" s="8"/>
      <c r="E26" s="8"/>
      <c r="F26" s="8"/>
    </row>
    <row r="27" spans="1:6" x14ac:dyDescent="0.25">
      <c r="C27" s="11">
        <f>SUM(C24:C25)</f>
        <v>1591.02</v>
      </c>
      <c r="D27" s="11">
        <f>SUM(D22:D25)</f>
        <v>2491.02</v>
      </c>
      <c r="E27" s="11">
        <f>SUM(E22:E25)</f>
        <v>1891.02</v>
      </c>
      <c r="F27" s="11">
        <f>SUM(F22:F25)</f>
        <v>1951.02</v>
      </c>
    </row>
    <row r="28" spans="1:6" x14ac:dyDescent="0.25">
      <c r="C28" s="8"/>
      <c r="D28" s="8"/>
      <c r="E28" s="8"/>
      <c r="F28" s="8"/>
    </row>
    <row r="29" spans="1:6" x14ac:dyDescent="0.25">
      <c r="A29" s="27" t="s">
        <v>15</v>
      </c>
      <c r="B29" s="27"/>
      <c r="C29" s="8"/>
      <c r="D29" s="8"/>
      <c r="E29" s="8"/>
      <c r="F29" s="8"/>
    </row>
    <row r="30" spans="1:6" x14ac:dyDescent="0.25">
      <c r="C30" s="8"/>
      <c r="D30" s="8"/>
      <c r="E30" s="8"/>
      <c r="F30" s="8"/>
    </row>
    <row r="31" spans="1:6" x14ac:dyDescent="0.25">
      <c r="A31" s="1" t="s">
        <v>16</v>
      </c>
      <c r="C31" s="12">
        <v>29088.11</v>
      </c>
      <c r="D31" s="12">
        <f>28146.05+98.27</f>
        <v>28244.32</v>
      </c>
      <c r="E31" s="12">
        <v>26288.1</v>
      </c>
      <c r="F31" s="12">
        <v>21388.59</v>
      </c>
    </row>
    <row r="32" spans="1:6" x14ac:dyDescent="0.25">
      <c r="C32" s="5"/>
      <c r="D32" s="5"/>
      <c r="E32" s="5"/>
      <c r="F32" s="5"/>
    </row>
    <row r="33" spans="1:6" ht="15.75" thickBot="1" x14ac:dyDescent="0.3">
      <c r="C33" s="7">
        <f>SUM(C27:C31)</f>
        <v>30679.13</v>
      </c>
      <c r="D33" s="7">
        <f>D27+D31</f>
        <v>30735.34</v>
      </c>
      <c r="E33" s="7">
        <f>E27+E31</f>
        <v>28179.119999999999</v>
      </c>
      <c r="F33" s="7">
        <f>F27+F31</f>
        <v>23339.61</v>
      </c>
    </row>
    <row r="34" spans="1:6" ht="15.75" thickTop="1" x14ac:dyDescent="0.25">
      <c r="C34" s="8"/>
    </row>
    <row r="36" spans="1:6" x14ac:dyDescent="0.25">
      <c r="A36" s="1" t="s">
        <v>17</v>
      </c>
    </row>
    <row r="37" spans="1:6" x14ac:dyDescent="0.25">
      <c r="A37" s="1" t="s">
        <v>18</v>
      </c>
    </row>
    <row r="38" spans="1:6" x14ac:dyDescent="0.25">
      <c r="A38" s="1" t="s">
        <v>19</v>
      </c>
    </row>
    <row r="39" spans="1:6" x14ac:dyDescent="0.25">
      <c r="A39" s="1" t="s">
        <v>18</v>
      </c>
    </row>
    <row r="40" spans="1:6" x14ac:dyDescent="0.25">
      <c r="A40" s="1" t="s">
        <v>19</v>
      </c>
    </row>
  </sheetData>
  <mergeCells count="7">
    <mergeCell ref="A3:I3"/>
    <mergeCell ref="A4:I4"/>
    <mergeCell ref="A5:I5"/>
    <mergeCell ref="A6:I6"/>
    <mergeCell ref="A29:B29"/>
    <mergeCell ref="A11:B11"/>
    <mergeCell ref="A20:B20"/>
  </mergeCells>
  <printOptions horizontalCentered="1" verticalCentered="1"/>
  <pageMargins left="0.23622047244094491" right="0.23622047244094491" top="0.9055118110236221" bottom="0.86614173228346458" header="0.31496062992125984" footer="0.74803149606299213"/>
  <pageSetup scale="99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66"/>
  <sheetViews>
    <sheetView topLeftCell="A6" zoomScaleNormal="100" workbookViewId="0">
      <selection activeCell="A6" sqref="A1:XFD1048576"/>
    </sheetView>
  </sheetViews>
  <sheetFormatPr defaultRowHeight="15" x14ac:dyDescent="0.25"/>
  <cols>
    <col min="1" max="1" width="25.125" style="1" customWidth="1"/>
    <col min="2" max="2" width="8.875" style="1" customWidth="1"/>
    <col min="3" max="6" width="13.125" style="1" customWidth="1"/>
    <col min="7" max="1024" width="8.125" style="1" customWidth="1"/>
  </cols>
  <sheetData>
    <row r="2" spans="1:8" x14ac:dyDescent="0.25">
      <c r="A2" s="30" t="s">
        <v>0</v>
      </c>
      <c r="B2" s="28"/>
      <c r="C2" s="28"/>
      <c r="D2" s="28"/>
      <c r="E2" s="28"/>
      <c r="F2" s="28"/>
      <c r="G2" s="28"/>
      <c r="H2" s="28"/>
    </row>
    <row r="3" spans="1:8" x14ac:dyDescent="0.25">
      <c r="A3" s="30" t="s">
        <v>20</v>
      </c>
      <c r="B3" s="28"/>
      <c r="C3" s="28"/>
      <c r="D3" s="28"/>
      <c r="E3" s="28"/>
      <c r="F3" s="28"/>
      <c r="G3" s="28"/>
      <c r="H3" s="28"/>
    </row>
    <row r="4" spans="1:8" x14ac:dyDescent="0.25">
      <c r="A4" s="30" t="s">
        <v>21</v>
      </c>
      <c r="B4" s="28"/>
      <c r="C4" s="28"/>
      <c r="D4" s="28"/>
      <c r="E4" s="28"/>
      <c r="F4" s="28"/>
      <c r="G4" s="28"/>
      <c r="H4" s="28"/>
    </row>
    <row r="5" spans="1:8" x14ac:dyDescent="0.25">
      <c r="A5" s="30" t="s">
        <v>22</v>
      </c>
      <c r="B5" s="28"/>
      <c r="C5" s="28"/>
      <c r="D5" s="28"/>
      <c r="E5" s="28"/>
      <c r="F5" s="28"/>
      <c r="G5" s="28"/>
      <c r="H5" s="28"/>
    </row>
    <row r="6" spans="1:8" x14ac:dyDescent="0.25">
      <c r="A6" s="30" t="s">
        <v>3</v>
      </c>
      <c r="B6" s="28"/>
      <c r="C6" s="28"/>
      <c r="D6" s="28"/>
      <c r="E6" s="28"/>
      <c r="F6" s="28"/>
      <c r="G6" s="28"/>
      <c r="H6" s="28"/>
    </row>
    <row r="7" spans="1:8" x14ac:dyDescent="0.25">
      <c r="A7" s="13"/>
      <c r="B7" s="9"/>
      <c r="C7" s="8"/>
    </row>
    <row r="8" spans="1:8" x14ac:dyDescent="0.25">
      <c r="A8" s="14"/>
      <c r="B8" s="9"/>
      <c r="C8" s="15" t="s">
        <v>23</v>
      </c>
      <c r="D8" s="15" t="s">
        <v>24</v>
      </c>
      <c r="E8" s="15" t="s">
        <v>25</v>
      </c>
      <c r="F8" s="3">
        <v>2019</v>
      </c>
    </row>
    <row r="9" spans="1:8" x14ac:dyDescent="0.25">
      <c r="A9" s="14"/>
      <c r="B9" s="8"/>
      <c r="C9" s="16" t="s">
        <v>26</v>
      </c>
      <c r="D9" s="16" t="s">
        <v>26</v>
      </c>
      <c r="E9" s="16" t="s">
        <v>26</v>
      </c>
      <c r="F9" s="16" t="s">
        <v>26</v>
      </c>
    </row>
    <row r="10" spans="1:8" x14ac:dyDescent="0.25">
      <c r="A10" s="17" t="s">
        <v>27</v>
      </c>
      <c r="B10" s="14"/>
    </row>
    <row r="11" spans="1:8" x14ac:dyDescent="0.25">
      <c r="A11" s="8" t="s">
        <v>28</v>
      </c>
      <c r="B11" s="8"/>
      <c r="C11" s="4">
        <v>2550</v>
      </c>
      <c r="D11" s="4">
        <v>2220</v>
      </c>
      <c r="E11" s="4">
        <v>2320</v>
      </c>
      <c r="F11" s="4">
        <v>2360</v>
      </c>
    </row>
    <row r="12" spans="1:8" x14ac:dyDescent="0.25">
      <c r="A12" s="8" t="s">
        <v>29</v>
      </c>
      <c r="B12" s="8"/>
      <c r="C12" s="5">
        <v>4948.1899999999996</v>
      </c>
      <c r="D12" s="5">
        <v>5361.47</v>
      </c>
      <c r="E12" s="5">
        <v>4427.63</v>
      </c>
      <c r="F12" s="16" t="s">
        <v>9</v>
      </c>
    </row>
    <row r="13" spans="1:8" x14ac:dyDescent="0.25">
      <c r="A13" s="8" t="s">
        <v>30</v>
      </c>
      <c r="B13" s="8"/>
      <c r="C13" s="5">
        <v>7744.36</v>
      </c>
      <c r="D13" s="5">
        <v>8258.9500000000007</v>
      </c>
      <c r="E13" s="5">
        <v>7669.95</v>
      </c>
      <c r="F13" s="5">
        <v>7380.7</v>
      </c>
    </row>
    <row r="14" spans="1:8" x14ac:dyDescent="0.25">
      <c r="A14" s="8" t="s">
        <v>31</v>
      </c>
      <c r="B14" s="8"/>
      <c r="C14" s="6">
        <v>721</v>
      </c>
      <c r="D14" s="6">
        <v>583.5</v>
      </c>
      <c r="E14" s="6">
        <v>758.7</v>
      </c>
      <c r="F14" s="18">
        <v>429.5</v>
      </c>
    </row>
    <row r="15" spans="1:8" x14ac:dyDescent="0.25">
      <c r="A15" s="1" t="s">
        <v>32</v>
      </c>
      <c r="B15" s="8"/>
      <c r="C15" s="16" t="s">
        <v>9</v>
      </c>
      <c r="D15" s="6">
        <v>4580</v>
      </c>
      <c r="E15" s="6">
        <v>120</v>
      </c>
      <c r="F15" s="6">
        <v>210</v>
      </c>
    </row>
    <row r="16" spans="1:8" x14ac:dyDescent="0.25">
      <c r="A16" s="1" t="s">
        <v>33</v>
      </c>
      <c r="B16" s="8"/>
      <c r="C16" s="18">
        <v>220</v>
      </c>
      <c r="D16" s="16" t="s">
        <v>9</v>
      </c>
      <c r="E16" s="16" t="s">
        <v>9</v>
      </c>
      <c r="F16" s="16" t="s">
        <v>9</v>
      </c>
    </row>
    <row r="17" spans="1:6" x14ac:dyDescent="0.25">
      <c r="A17" s="8" t="s">
        <v>34</v>
      </c>
      <c r="B17" s="8"/>
      <c r="C17" s="6">
        <v>4560</v>
      </c>
      <c r="D17" s="6">
        <v>210</v>
      </c>
      <c r="E17" s="6" t="s">
        <v>9</v>
      </c>
      <c r="F17" s="16" t="s">
        <v>9</v>
      </c>
    </row>
    <row r="18" spans="1:6" x14ac:dyDescent="0.25">
      <c r="A18" s="8" t="s">
        <v>35</v>
      </c>
      <c r="B18" s="8"/>
      <c r="C18" s="5">
        <v>445</v>
      </c>
      <c r="D18" s="5">
        <v>1305</v>
      </c>
      <c r="E18" s="6">
        <v>876</v>
      </c>
      <c r="F18" s="6">
        <v>230</v>
      </c>
    </row>
    <row r="19" spans="1:6" x14ac:dyDescent="0.25">
      <c r="A19" s="8" t="s">
        <v>36</v>
      </c>
      <c r="B19" s="8"/>
      <c r="C19" s="16" t="s">
        <v>9</v>
      </c>
      <c r="D19" s="5">
        <v>25000</v>
      </c>
      <c r="E19" s="6" t="s">
        <v>9</v>
      </c>
      <c r="F19" s="6" t="s">
        <v>9</v>
      </c>
    </row>
    <row r="20" spans="1:6" x14ac:dyDescent="0.25">
      <c r="A20" s="8" t="s">
        <v>37</v>
      </c>
      <c r="B20" s="8"/>
      <c r="C20" s="5">
        <v>766.5</v>
      </c>
      <c r="D20" s="5">
        <v>642.04999999999995</v>
      </c>
      <c r="E20" s="5">
        <v>695.85</v>
      </c>
      <c r="F20" s="5">
        <v>722.05</v>
      </c>
    </row>
    <row r="21" spans="1:6" x14ac:dyDescent="0.25">
      <c r="A21" s="8" t="s">
        <v>38</v>
      </c>
      <c r="B21" s="8"/>
      <c r="C21" s="16" t="s">
        <v>9</v>
      </c>
      <c r="D21" s="16" t="s">
        <v>9</v>
      </c>
      <c r="E21" s="18">
        <v>4190</v>
      </c>
      <c r="F21" s="18">
        <v>90</v>
      </c>
    </row>
    <row r="22" spans="1:6" x14ac:dyDescent="0.25">
      <c r="A22" s="8" t="s">
        <v>39</v>
      </c>
      <c r="B22" s="8"/>
      <c r="C22" s="16" t="s">
        <v>9</v>
      </c>
      <c r="D22" s="16" t="s">
        <v>9</v>
      </c>
      <c r="E22" s="16" t="s">
        <v>9</v>
      </c>
      <c r="F22" s="18">
        <v>3170</v>
      </c>
    </row>
    <row r="23" spans="1:6" x14ac:dyDescent="0.25">
      <c r="A23" s="1" t="s">
        <v>40</v>
      </c>
      <c r="B23" s="8"/>
      <c r="C23" s="18">
        <v>120</v>
      </c>
      <c r="D23" s="18">
        <v>432.2</v>
      </c>
      <c r="E23" s="18">
        <v>390</v>
      </c>
      <c r="F23" s="18">
        <v>60</v>
      </c>
    </row>
    <row r="24" spans="1:6" x14ac:dyDescent="0.25">
      <c r="A24" s="1" t="s">
        <v>41</v>
      </c>
      <c r="B24" s="8"/>
      <c r="C24" s="18">
        <v>653.28</v>
      </c>
      <c r="D24" s="16" t="s">
        <v>9</v>
      </c>
      <c r="E24" s="16" t="s">
        <v>9</v>
      </c>
      <c r="F24" s="16" t="s">
        <v>9</v>
      </c>
    </row>
    <row r="25" spans="1:6" x14ac:dyDescent="0.25">
      <c r="A25" s="8" t="s">
        <v>42</v>
      </c>
      <c r="B25" s="8"/>
      <c r="C25" s="6">
        <v>165</v>
      </c>
      <c r="D25" s="6">
        <v>1000</v>
      </c>
      <c r="E25" s="6">
        <v>345</v>
      </c>
      <c r="F25" s="18">
        <v>50</v>
      </c>
    </row>
    <row r="26" spans="1:6" x14ac:dyDescent="0.25">
      <c r="A26" s="8" t="s">
        <v>43</v>
      </c>
      <c r="B26" s="8"/>
      <c r="C26" s="5">
        <v>1534.5</v>
      </c>
      <c r="D26" s="5">
        <v>2052.5500000000002</v>
      </c>
      <c r="E26" s="5">
        <f>1323.8+930</f>
        <v>2253.8000000000002</v>
      </c>
      <c r="F26" s="5">
        <f>2835+1662</f>
        <v>4497</v>
      </c>
    </row>
    <row r="27" spans="1:6" x14ac:dyDescent="0.25">
      <c r="A27" s="8" t="s">
        <v>44</v>
      </c>
      <c r="B27" s="8"/>
      <c r="C27" s="6">
        <v>98</v>
      </c>
      <c r="D27" s="6">
        <v>48.17</v>
      </c>
      <c r="E27" s="6">
        <v>73.5</v>
      </c>
      <c r="F27" s="18">
        <v>73.5</v>
      </c>
    </row>
    <row r="28" spans="1:6" x14ac:dyDescent="0.25">
      <c r="A28" s="8" t="s">
        <v>45</v>
      </c>
      <c r="B28" s="8"/>
      <c r="C28" s="16" t="s">
        <v>9</v>
      </c>
      <c r="D28" s="16" t="s">
        <v>9</v>
      </c>
      <c r="E28" s="16" t="s">
        <v>9</v>
      </c>
      <c r="F28" s="18">
        <v>800</v>
      </c>
    </row>
    <row r="29" spans="1:6" x14ac:dyDescent="0.25">
      <c r="A29" s="8" t="s">
        <v>46</v>
      </c>
      <c r="B29" s="8"/>
      <c r="C29" s="12">
        <v>10</v>
      </c>
      <c r="D29" s="16">
        <v>98.27</v>
      </c>
      <c r="E29" s="16" t="s">
        <v>9</v>
      </c>
      <c r="F29" s="18">
        <v>14</v>
      </c>
    </row>
    <row r="30" spans="1:6" x14ac:dyDescent="0.25">
      <c r="A30" s="8"/>
      <c r="B30" s="8"/>
      <c r="C30" s="19">
        <f>SUM(C11:C29)</f>
        <v>24535.829999999998</v>
      </c>
      <c r="D30" s="19">
        <f>SUM(D11:D29)</f>
        <v>51792.159999999996</v>
      </c>
      <c r="E30" s="19">
        <f>SUM(E11:E29)</f>
        <v>24120.43</v>
      </c>
      <c r="F30" s="19">
        <f>SUM(F11:F29)</f>
        <v>20086.75</v>
      </c>
    </row>
    <row r="31" spans="1:6" x14ac:dyDescent="0.25">
      <c r="A31" s="8"/>
      <c r="B31" s="8"/>
      <c r="C31" s="8"/>
      <c r="D31" s="8"/>
      <c r="E31" s="8"/>
      <c r="F31" s="8"/>
    </row>
    <row r="32" spans="1:6" x14ac:dyDescent="0.25">
      <c r="A32" s="20" t="s">
        <v>47</v>
      </c>
      <c r="B32" s="8"/>
      <c r="C32" s="8"/>
      <c r="D32" s="8"/>
      <c r="E32" s="8"/>
      <c r="F32" s="8"/>
    </row>
    <row r="33" spans="1:6" x14ac:dyDescent="0.25">
      <c r="A33" s="8" t="s">
        <v>29</v>
      </c>
      <c r="B33" s="8"/>
      <c r="C33" s="4">
        <v>1876.83</v>
      </c>
      <c r="D33" s="4">
        <v>1791.8</v>
      </c>
      <c r="E33" s="4">
        <v>2154.61</v>
      </c>
      <c r="F33" s="16" t="s">
        <v>9</v>
      </c>
    </row>
    <row r="34" spans="1:6" x14ac:dyDescent="0.25">
      <c r="A34" s="8" t="s">
        <v>30</v>
      </c>
      <c r="B34" s="8"/>
      <c r="C34" s="5">
        <v>3065.52</v>
      </c>
      <c r="D34" s="5">
        <v>2537.2800000000002</v>
      </c>
      <c r="E34" s="5">
        <v>3048.05</v>
      </c>
      <c r="F34" s="5">
        <v>2780.77</v>
      </c>
    </row>
    <row r="35" spans="1:6" x14ac:dyDescent="0.25">
      <c r="A35" s="8" t="s">
        <v>48</v>
      </c>
      <c r="B35" s="8"/>
      <c r="C35" s="18">
        <v>1754.5</v>
      </c>
      <c r="D35" s="16" t="s">
        <v>9</v>
      </c>
      <c r="E35" s="16" t="s">
        <v>9</v>
      </c>
      <c r="F35" s="16" t="s">
        <v>9</v>
      </c>
    </row>
    <row r="36" spans="1:6" x14ac:dyDescent="0.25">
      <c r="A36" s="8" t="s">
        <v>49</v>
      </c>
      <c r="B36" s="8"/>
      <c r="C36" s="6" t="s">
        <v>50</v>
      </c>
      <c r="D36" s="5">
        <v>3144.49</v>
      </c>
      <c r="E36" s="6" t="s">
        <v>50</v>
      </c>
      <c r="F36" s="6" t="s">
        <v>50</v>
      </c>
    </row>
    <row r="37" spans="1:6" x14ac:dyDescent="0.25">
      <c r="A37" s="8" t="s">
        <v>51</v>
      </c>
      <c r="B37" s="8"/>
      <c r="C37" s="5">
        <v>3900</v>
      </c>
      <c r="D37" s="5">
        <v>3600</v>
      </c>
      <c r="E37" s="5">
        <v>3600</v>
      </c>
      <c r="F37" s="5">
        <v>3600</v>
      </c>
    </row>
    <row r="38" spans="1:6" x14ac:dyDescent="0.25">
      <c r="A38" s="8" t="s">
        <v>52</v>
      </c>
      <c r="B38" s="8"/>
      <c r="C38" s="8">
        <v>396.73</v>
      </c>
      <c r="D38" s="8">
        <v>316.44</v>
      </c>
      <c r="E38" s="8">
        <v>354.25</v>
      </c>
      <c r="F38" s="5">
        <f>399.93+1091.36</f>
        <v>1491.29</v>
      </c>
    </row>
    <row r="39" spans="1:6" x14ac:dyDescent="0.25">
      <c r="A39" s="8" t="s">
        <v>53</v>
      </c>
      <c r="B39" s="8"/>
      <c r="C39" s="8">
        <v>653.28</v>
      </c>
      <c r="D39" s="16" t="s">
        <v>9</v>
      </c>
      <c r="E39" s="16" t="s">
        <v>9</v>
      </c>
      <c r="F39" s="16" t="s">
        <v>9</v>
      </c>
    </row>
    <row r="40" spans="1:6" x14ac:dyDescent="0.25">
      <c r="A40" s="8" t="s">
        <v>54</v>
      </c>
      <c r="B40" s="8"/>
      <c r="C40" s="16" t="s">
        <v>9</v>
      </c>
      <c r="D40" s="16">
        <v>552.84</v>
      </c>
      <c r="E40" s="16">
        <v>184.28</v>
      </c>
      <c r="F40" s="16">
        <v>184.28</v>
      </c>
    </row>
    <row r="41" spans="1:6" x14ac:dyDescent="0.25">
      <c r="A41" s="8" t="s">
        <v>55</v>
      </c>
      <c r="B41" s="8"/>
      <c r="C41" s="16" t="s">
        <v>9</v>
      </c>
      <c r="D41" s="6">
        <v>30336.84</v>
      </c>
      <c r="E41" s="6">
        <v>3785.54</v>
      </c>
      <c r="F41" s="6">
        <v>753.76</v>
      </c>
    </row>
    <row r="42" spans="1:6" x14ac:dyDescent="0.25">
      <c r="A42" s="8" t="s">
        <v>56</v>
      </c>
      <c r="B42" s="8"/>
      <c r="C42" s="5">
        <v>1998.16</v>
      </c>
      <c r="D42" s="16" t="s">
        <v>9</v>
      </c>
      <c r="E42" s="16">
        <v>977.49</v>
      </c>
      <c r="F42" s="6">
        <v>2433.5700000000002</v>
      </c>
    </row>
    <row r="43" spans="1:6" x14ac:dyDescent="0.25">
      <c r="A43" s="8" t="s">
        <v>57</v>
      </c>
      <c r="B43" s="8"/>
      <c r="C43" s="5">
        <v>3027.08</v>
      </c>
      <c r="D43" s="5">
        <v>2152.89</v>
      </c>
      <c r="E43" s="5">
        <v>1464.29</v>
      </c>
      <c r="F43" s="5">
        <v>1271.22</v>
      </c>
    </row>
    <row r="44" spans="1:6" x14ac:dyDescent="0.25">
      <c r="A44" s="8" t="s">
        <v>38</v>
      </c>
      <c r="B44" s="8"/>
      <c r="C44" s="16" t="s">
        <v>9</v>
      </c>
      <c r="D44" s="16" t="s">
        <v>9</v>
      </c>
      <c r="E44" s="5">
        <v>2683.73</v>
      </c>
      <c r="F44" s="16" t="s">
        <v>9</v>
      </c>
    </row>
    <row r="45" spans="1:6" x14ac:dyDescent="0.25">
      <c r="A45" s="8" t="s">
        <v>39</v>
      </c>
      <c r="B45" s="8"/>
      <c r="C45" s="16" t="s">
        <v>9</v>
      </c>
      <c r="D45" s="16" t="s">
        <v>9</v>
      </c>
      <c r="E45" s="16" t="s">
        <v>9</v>
      </c>
      <c r="F45" s="5">
        <v>2510</v>
      </c>
    </row>
    <row r="46" spans="1:6" x14ac:dyDescent="0.25">
      <c r="A46" s="8" t="s">
        <v>58</v>
      </c>
      <c r="B46" s="8"/>
      <c r="C46" s="18">
        <v>250</v>
      </c>
      <c r="D46" s="18">
        <v>400</v>
      </c>
      <c r="E46" s="18">
        <v>200</v>
      </c>
      <c r="F46" s="16" t="s">
        <v>9</v>
      </c>
    </row>
    <row r="47" spans="1:6" x14ac:dyDescent="0.25">
      <c r="A47" s="8" t="s">
        <v>59</v>
      </c>
      <c r="B47" s="8"/>
      <c r="C47" s="16">
        <v>214.97</v>
      </c>
      <c r="D47" s="18">
        <v>200</v>
      </c>
      <c r="E47" s="18">
        <v>306.66000000000003</v>
      </c>
      <c r="F47" s="16" t="s">
        <v>9</v>
      </c>
    </row>
    <row r="48" spans="1:6" x14ac:dyDescent="0.25">
      <c r="A48" s="8" t="s">
        <v>60</v>
      </c>
      <c r="B48" s="8"/>
      <c r="C48" s="16">
        <v>1233.75</v>
      </c>
      <c r="D48" s="16" t="s">
        <v>9</v>
      </c>
      <c r="E48" s="18">
        <v>444</v>
      </c>
      <c r="F48" s="6">
        <v>939</v>
      </c>
    </row>
    <row r="49" spans="1:6" x14ac:dyDescent="0.25">
      <c r="A49" s="8" t="s">
        <v>61</v>
      </c>
      <c r="B49" s="8"/>
      <c r="C49" s="16" t="s">
        <v>9</v>
      </c>
      <c r="D49" s="16" t="s">
        <v>9</v>
      </c>
      <c r="E49" s="5">
        <v>1311.23</v>
      </c>
      <c r="F49" s="23"/>
    </row>
    <row r="50" spans="1:6" x14ac:dyDescent="0.25">
      <c r="A50" s="8" t="s">
        <v>62</v>
      </c>
      <c r="B50" s="8"/>
      <c r="C50" s="21">
        <v>579.38</v>
      </c>
      <c r="D50" s="21">
        <v>304.26</v>
      </c>
      <c r="E50" s="21">
        <f>16.65+191.81</f>
        <v>208.46</v>
      </c>
      <c r="F50" s="21">
        <v>92.74</v>
      </c>
    </row>
    <row r="51" spans="1:6" x14ac:dyDescent="0.25">
      <c r="A51" s="8" t="s">
        <v>63</v>
      </c>
      <c r="B51" s="8"/>
      <c r="C51" s="21"/>
      <c r="D51" s="21">
        <v>225</v>
      </c>
      <c r="E51" s="18" t="s">
        <v>9</v>
      </c>
      <c r="F51" s="18"/>
    </row>
    <row r="52" spans="1:6" x14ac:dyDescent="0.25">
      <c r="A52" s="1" t="s">
        <v>64</v>
      </c>
      <c r="B52" s="8"/>
      <c r="C52" s="5">
        <v>668.87</v>
      </c>
      <c r="D52" s="5">
        <v>414.88</v>
      </c>
      <c r="E52" s="5">
        <v>242.38</v>
      </c>
      <c r="F52" s="5">
        <v>416.78</v>
      </c>
    </row>
    <row r="53" spans="1:6" x14ac:dyDescent="0.25">
      <c r="A53" s="8" t="s">
        <v>65</v>
      </c>
      <c r="B53" s="8"/>
      <c r="C53" s="6" t="s">
        <v>50</v>
      </c>
      <c r="D53" s="5">
        <v>95.88</v>
      </c>
      <c r="E53" s="5">
        <v>164.87</v>
      </c>
      <c r="F53" s="5">
        <v>183.86</v>
      </c>
    </row>
    <row r="54" spans="1:6" x14ac:dyDescent="0.25">
      <c r="A54" s="8" t="s">
        <v>66</v>
      </c>
      <c r="B54" s="8"/>
      <c r="C54" s="5">
        <v>2291</v>
      </c>
      <c r="D54" s="5">
        <v>2363</v>
      </c>
      <c r="E54" s="5">
        <v>2437</v>
      </c>
      <c r="F54" s="5">
        <v>2660.6</v>
      </c>
    </row>
    <row r="55" spans="1:6" x14ac:dyDescent="0.25">
      <c r="A55" s="8" t="s">
        <v>67</v>
      </c>
      <c r="B55" s="8"/>
      <c r="C55" s="5">
        <v>69</v>
      </c>
      <c r="D55" s="5">
        <v>69</v>
      </c>
      <c r="E55" s="5">
        <v>69</v>
      </c>
      <c r="F55" s="5">
        <v>89</v>
      </c>
    </row>
    <row r="56" spans="1:6" x14ac:dyDescent="0.25">
      <c r="A56" s="8" t="s">
        <v>68</v>
      </c>
      <c r="B56" s="8"/>
      <c r="C56" s="5">
        <v>4034.45</v>
      </c>
      <c r="D56" s="5">
        <v>4121.3500000000004</v>
      </c>
      <c r="E56" s="5">
        <v>2440.81</v>
      </c>
      <c r="F56" s="5">
        <v>4183.24</v>
      </c>
    </row>
    <row r="57" spans="1:6" x14ac:dyDescent="0.25">
      <c r="A57" s="8" t="s">
        <v>45</v>
      </c>
      <c r="B57" s="8"/>
      <c r="C57" s="16" t="s">
        <v>9</v>
      </c>
      <c r="D57" s="16" t="s">
        <v>9</v>
      </c>
      <c r="E57" s="16" t="s">
        <v>9</v>
      </c>
      <c r="F57" s="5">
        <v>1381.15</v>
      </c>
    </row>
    <row r="58" spans="1:6" x14ac:dyDescent="0.25">
      <c r="A58" s="8" t="s">
        <v>46</v>
      </c>
      <c r="B58" s="8"/>
      <c r="C58" s="16">
        <v>10.39</v>
      </c>
      <c r="D58" s="18">
        <v>10</v>
      </c>
      <c r="E58" s="18" t="s">
        <v>9</v>
      </c>
      <c r="F58" s="18">
        <v>15</v>
      </c>
    </row>
    <row r="59" spans="1:6" x14ac:dyDescent="0.25">
      <c r="A59" s="8"/>
      <c r="B59" s="8"/>
      <c r="C59" s="19">
        <f>SUM(C33:C58)</f>
        <v>26023.91</v>
      </c>
      <c r="D59" s="19">
        <f>SUM(D33:D58)</f>
        <v>52635.95</v>
      </c>
      <c r="E59" s="19">
        <f>SUM(E33:E58)</f>
        <v>26076.649999999998</v>
      </c>
      <c r="F59" s="19">
        <f>SUM(F33:F58)</f>
        <v>24986.260000000002</v>
      </c>
    </row>
    <row r="60" spans="1:6" x14ac:dyDescent="0.25">
      <c r="A60" s="8"/>
      <c r="B60" s="8"/>
      <c r="C60" s="8"/>
      <c r="D60" s="8"/>
      <c r="E60" s="20"/>
      <c r="F60" s="8"/>
    </row>
    <row r="61" spans="1:6" x14ac:dyDescent="0.25">
      <c r="A61" s="20" t="s">
        <v>69</v>
      </c>
      <c r="B61" s="8"/>
      <c r="C61" s="4">
        <f>C30-C59</f>
        <v>-1488.0800000000017</v>
      </c>
      <c r="D61" s="4">
        <f>D30-D59</f>
        <v>-843.79000000000087</v>
      </c>
      <c r="E61" s="4">
        <f>E30-E59</f>
        <v>-1956.2199999999975</v>
      </c>
      <c r="F61" s="4">
        <f>F30-F59</f>
        <v>-4899.510000000002</v>
      </c>
    </row>
    <row r="62" spans="1:6" x14ac:dyDescent="0.25">
      <c r="A62" s="20" t="s">
        <v>70</v>
      </c>
      <c r="B62" s="8"/>
      <c r="C62" s="12">
        <v>30576.19</v>
      </c>
      <c r="D62" s="12">
        <v>29088.11</v>
      </c>
      <c r="E62" s="12">
        <f>28146.05+98.27</f>
        <v>28244.32</v>
      </c>
      <c r="F62" s="24">
        <f>E64</f>
        <v>26288.100000000002</v>
      </c>
    </row>
    <row r="63" spans="1:6" x14ac:dyDescent="0.25">
      <c r="A63" s="8"/>
      <c r="B63" s="8"/>
      <c r="C63" s="8"/>
      <c r="D63" s="8"/>
      <c r="E63" s="8"/>
      <c r="F63" s="8"/>
    </row>
    <row r="64" spans="1:6" ht="15.75" thickBot="1" x14ac:dyDescent="0.3">
      <c r="A64" s="20" t="s">
        <v>71</v>
      </c>
      <c r="B64" s="8"/>
      <c r="C64" s="7">
        <f>C61+C62</f>
        <v>29088.109999999997</v>
      </c>
      <c r="D64" s="7">
        <f>D61+D62</f>
        <v>28244.32</v>
      </c>
      <c r="E64" s="7">
        <f>E61+E62</f>
        <v>26288.100000000002</v>
      </c>
      <c r="F64" s="7">
        <f>F61+F62</f>
        <v>21388.59</v>
      </c>
    </row>
    <row r="65" spans="1:8" ht="15.75" thickTop="1" x14ac:dyDescent="0.25">
      <c r="A65" s="8"/>
      <c r="B65" s="8"/>
      <c r="C65" s="8"/>
      <c r="F65" s="8"/>
      <c r="H65" s="22"/>
    </row>
    <row r="66" spans="1:8" x14ac:dyDescent="0.25">
      <c r="A66" s="14"/>
      <c r="B66" s="14"/>
      <c r="H66" s="22"/>
    </row>
  </sheetData>
  <mergeCells count="5">
    <mergeCell ref="A2:H2"/>
    <mergeCell ref="A3:H3"/>
    <mergeCell ref="A4:H4"/>
    <mergeCell ref="A5:H5"/>
    <mergeCell ref="A6:H6"/>
  </mergeCells>
  <printOptions horizontalCentered="1" verticalCentered="1"/>
  <pageMargins left="0.23622047244094491" right="0.23622047244094491" top="1.1417322834645669" bottom="1.1417322834645669" header="0.74803149606299213" footer="0.74803149606299213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96"/>
  <sheetViews>
    <sheetView tabSelected="1" topLeftCell="A65" zoomScaleNormal="100" workbookViewId="0">
      <selection activeCell="E83" sqref="E83"/>
    </sheetView>
  </sheetViews>
  <sheetFormatPr defaultRowHeight="15" x14ac:dyDescent="0.25"/>
  <cols>
    <col min="1" max="1" width="25.125" style="1" customWidth="1"/>
    <col min="2" max="2" width="8.875" style="1" customWidth="1"/>
    <col min="3" max="3" width="20.875" style="1" customWidth="1"/>
    <col min="4" max="5" width="19" style="1" customWidth="1"/>
    <col min="6" max="6" width="18.5" style="1" customWidth="1"/>
    <col min="7" max="1024" width="8.125" style="1" customWidth="1"/>
  </cols>
  <sheetData>
    <row r="2" spans="1:8" x14ac:dyDescent="0.25">
      <c r="A2" s="30" t="s">
        <v>0</v>
      </c>
      <c r="B2" s="28"/>
      <c r="C2" s="28"/>
      <c r="D2" s="28"/>
      <c r="E2" s="28"/>
      <c r="F2" s="28"/>
      <c r="G2" s="28"/>
      <c r="H2" s="28"/>
    </row>
    <row r="3" spans="1:8" x14ac:dyDescent="0.25">
      <c r="A3" s="30" t="s">
        <v>20</v>
      </c>
      <c r="B3" s="28"/>
      <c r="C3" s="28"/>
      <c r="D3" s="28"/>
      <c r="E3" s="28"/>
      <c r="F3" s="28"/>
      <c r="G3" s="28"/>
      <c r="H3" s="28"/>
    </row>
    <row r="4" spans="1:8" x14ac:dyDescent="0.25">
      <c r="A4" s="30" t="s">
        <v>21</v>
      </c>
      <c r="B4" s="28"/>
      <c r="C4" s="28"/>
      <c r="D4" s="28"/>
      <c r="E4" s="28"/>
      <c r="F4" s="28"/>
      <c r="G4" s="28"/>
      <c r="H4" s="28"/>
    </row>
    <row r="5" spans="1:8" x14ac:dyDescent="0.25">
      <c r="A5" s="30" t="s">
        <v>22</v>
      </c>
      <c r="B5" s="28"/>
      <c r="C5" s="28"/>
      <c r="D5" s="28"/>
      <c r="E5" s="28"/>
      <c r="F5" s="28"/>
      <c r="G5" s="28"/>
      <c r="H5" s="28"/>
    </row>
    <row r="6" spans="1:8" x14ac:dyDescent="0.25">
      <c r="A6" s="30" t="s">
        <v>3</v>
      </c>
      <c r="B6" s="28"/>
      <c r="C6" s="28"/>
      <c r="D6" s="28"/>
      <c r="E6" s="28"/>
      <c r="F6" s="28"/>
      <c r="G6" s="28"/>
      <c r="H6" s="28"/>
    </row>
    <row r="7" spans="1:8" x14ac:dyDescent="0.25">
      <c r="A7" s="13"/>
      <c r="B7" s="26"/>
      <c r="C7" s="8"/>
    </row>
    <row r="8" spans="1:8" x14ac:dyDescent="0.25">
      <c r="A8" s="14"/>
      <c r="B8" s="26"/>
      <c r="C8" s="15" t="s">
        <v>23</v>
      </c>
      <c r="D8" s="15" t="s">
        <v>24</v>
      </c>
      <c r="E8" s="15" t="s">
        <v>25</v>
      </c>
      <c r="F8" s="3">
        <v>2019</v>
      </c>
    </row>
    <row r="9" spans="1:8" x14ac:dyDescent="0.25">
      <c r="A9" s="14"/>
      <c r="B9" s="8"/>
      <c r="C9" s="16" t="s">
        <v>26</v>
      </c>
      <c r="D9" s="16" t="s">
        <v>26</v>
      </c>
      <c r="E9" s="16" t="s">
        <v>26</v>
      </c>
      <c r="F9" s="16" t="s">
        <v>26</v>
      </c>
    </row>
    <row r="10" spans="1:8" x14ac:dyDescent="0.25">
      <c r="A10" s="17" t="s">
        <v>27</v>
      </c>
      <c r="B10" s="14"/>
      <c r="C10" s="32"/>
      <c r="D10" s="32"/>
      <c r="E10" s="32"/>
      <c r="F10" s="32"/>
    </row>
    <row r="11" spans="1:8" x14ac:dyDescent="0.25">
      <c r="A11" s="8" t="s">
        <v>28</v>
      </c>
      <c r="B11" s="8"/>
      <c r="C11" s="32">
        <v>2550</v>
      </c>
      <c r="D11" s="32">
        <v>2220</v>
      </c>
      <c r="E11" s="32">
        <v>2320</v>
      </c>
      <c r="F11" s="32">
        <v>2360</v>
      </c>
    </row>
    <row r="12" spans="1:8" x14ac:dyDescent="0.25">
      <c r="A12" s="8" t="s">
        <v>37</v>
      </c>
      <c r="B12" s="8"/>
      <c r="C12" s="32">
        <v>766.5</v>
      </c>
      <c r="D12" s="32">
        <v>642.04999999999995</v>
      </c>
      <c r="E12" s="32">
        <v>695.85</v>
      </c>
      <c r="F12" s="32">
        <v>722.05</v>
      </c>
    </row>
    <row r="13" spans="1:8" x14ac:dyDescent="0.25">
      <c r="A13" s="8" t="s">
        <v>31</v>
      </c>
      <c r="B13" s="8"/>
      <c r="C13" s="33">
        <v>721</v>
      </c>
      <c r="D13" s="33">
        <v>583.5</v>
      </c>
      <c r="E13" s="33">
        <v>758.7</v>
      </c>
      <c r="F13" s="33">
        <v>429.5</v>
      </c>
    </row>
    <row r="14" spans="1:8" x14ac:dyDescent="0.25">
      <c r="A14" s="8" t="s">
        <v>42</v>
      </c>
      <c r="B14" s="8"/>
      <c r="C14" s="33">
        <v>165</v>
      </c>
      <c r="D14" s="33">
        <v>1000</v>
      </c>
      <c r="E14" s="33">
        <v>345</v>
      </c>
      <c r="F14" s="33">
        <v>50</v>
      </c>
    </row>
    <row r="15" spans="1:8" x14ac:dyDescent="0.25">
      <c r="A15" s="8" t="s">
        <v>44</v>
      </c>
      <c r="B15" s="8"/>
      <c r="C15" s="33">
        <v>98</v>
      </c>
      <c r="D15" s="33">
        <v>48.17</v>
      </c>
      <c r="E15" s="33">
        <v>73.5</v>
      </c>
      <c r="F15" s="33">
        <v>73.5</v>
      </c>
    </row>
    <row r="16" spans="1:8" x14ac:dyDescent="0.25">
      <c r="A16" s="8" t="s">
        <v>46</v>
      </c>
      <c r="B16" s="8"/>
      <c r="C16" s="34">
        <v>10</v>
      </c>
      <c r="D16" s="33">
        <v>98.27</v>
      </c>
      <c r="E16" s="33" t="s">
        <v>9</v>
      </c>
      <c r="F16" s="33">
        <v>14</v>
      </c>
    </row>
    <row r="17" spans="1:6" x14ac:dyDescent="0.25">
      <c r="A17" s="8" t="s">
        <v>36</v>
      </c>
      <c r="B17" s="8"/>
      <c r="C17" s="33" t="s">
        <v>9</v>
      </c>
      <c r="D17" s="32">
        <v>25000</v>
      </c>
      <c r="E17" s="33" t="s">
        <v>9</v>
      </c>
      <c r="F17" s="33" t="s">
        <v>9</v>
      </c>
    </row>
    <row r="18" spans="1:6" x14ac:dyDescent="0.25">
      <c r="A18" s="31"/>
      <c r="B18" s="31"/>
      <c r="C18" s="35">
        <f>SUM(C11:C17)</f>
        <v>4310.5</v>
      </c>
      <c r="D18" s="35">
        <f t="shared" ref="D18:F18" si="0">SUM(D11:D17)</f>
        <v>29591.99</v>
      </c>
      <c r="E18" s="35">
        <f t="shared" si="0"/>
        <v>4193.05</v>
      </c>
      <c r="F18" s="35">
        <f t="shared" si="0"/>
        <v>3649.05</v>
      </c>
    </row>
    <row r="19" spans="1:6" x14ac:dyDescent="0.25">
      <c r="A19" s="8"/>
      <c r="B19" s="8"/>
      <c r="C19" s="33"/>
      <c r="D19" s="33"/>
      <c r="E19" s="33"/>
      <c r="F19" s="33"/>
    </row>
    <row r="20" spans="1:6" x14ac:dyDescent="0.25">
      <c r="A20" s="8" t="s">
        <v>72</v>
      </c>
      <c r="B20" s="8"/>
      <c r="C20" s="32">
        <v>4948.1899999999996</v>
      </c>
      <c r="D20" s="32">
        <v>5361.47</v>
      </c>
      <c r="E20" s="32">
        <v>4427.63</v>
      </c>
      <c r="F20" s="33" t="s">
        <v>9</v>
      </c>
    </row>
    <row r="21" spans="1:6" x14ac:dyDescent="0.25">
      <c r="A21" s="8" t="s">
        <v>73</v>
      </c>
      <c r="B21" s="8"/>
      <c r="C21" s="42">
        <v>-1876.83</v>
      </c>
      <c r="D21" s="42">
        <v>-1791.8</v>
      </c>
      <c r="E21" s="42">
        <v>-2154.61</v>
      </c>
      <c r="F21" s="33" t="s">
        <v>9</v>
      </c>
    </row>
    <row r="22" spans="1:6" x14ac:dyDescent="0.25">
      <c r="A22" s="31"/>
      <c r="B22" s="31"/>
      <c r="C22" s="35">
        <f>SUM(C20:C21)</f>
        <v>3071.3599999999997</v>
      </c>
      <c r="D22" s="35">
        <f t="shared" ref="D22:F22" si="1">SUM(D20:D21)</f>
        <v>3569.67</v>
      </c>
      <c r="E22" s="35">
        <f t="shared" si="1"/>
        <v>2273.02</v>
      </c>
      <c r="F22" s="35">
        <f t="shared" si="1"/>
        <v>0</v>
      </c>
    </row>
    <row r="23" spans="1:6" x14ac:dyDescent="0.25">
      <c r="A23" s="40"/>
      <c r="B23" s="40"/>
      <c r="C23" s="41"/>
      <c r="D23" s="41"/>
      <c r="E23" s="41"/>
      <c r="F23" s="41"/>
    </row>
    <row r="24" spans="1:6" x14ac:dyDescent="0.25">
      <c r="A24" s="8" t="s">
        <v>83</v>
      </c>
      <c r="B24" s="8"/>
      <c r="C24" s="32">
        <v>7744.36</v>
      </c>
      <c r="D24" s="32">
        <v>8258.9500000000007</v>
      </c>
      <c r="E24" s="32">
        <v>7669.95</v>
      </c>
      <c r="F24" s="32">
        <v>7380.7</v>
      </c>
    </row>
    <row r="25" spans="1:6" x14ac:dyDescent="0.25">
      <c r="A25" s="8" t="s">
        <v>74</v>
      </c>
      <c r="B25" s="8"/>
      <c r="C25" s="42">
        <v>-3065.52</v>
      </c>
      <c r="D25" s="42">
        <v>-2537.2800000000002</v>
      </c>
      <c r="E25" s="42">
        <v>-3048.05</v>
      </c>
      <c r="F25" s="42">
        <v>-2780.77</v>
      </c>
    </row>
    <row r="26" spans="1:6" x14ac:dyDescent="0.25">
      <c r="A26" s="31"/>
      <c r="B26" s="31"/>
      <c r="C26" s="35">
        <f>SUM(C24:C25)</f>
        <v>4678.84</v>
      </c>
      <c r="D26" s="35">
        <f t="shared" ref="D26:F26" si="2">SUM(D24:D25)</f>
        <v>5721.67</v>
      </c>
      <c r="E26" s="35">
        <f t="shared" si="2"/>
        <v>4621.8999999999996</v>
      </c>
      <c r="F26" s="35">
        <f t="shared" si="2"/>
        <v>4599.93</v>
      </c>
    </row>
    <row r="27" spans="1:6" x14ac:dyDescent="0.25">
      <c r="A27" s="40"/>
      <c r="B27" s="40"/>
      <c r="C27" s="41"/>
      <c r="D27" s="41"/>
      <c r="E27" s="41"/>
      <c r="F27" s="41"/>
    </row>
    <row r="28" spans="1:6" x14ac:dyDescent="0.25">
      <c r="A28" s="8" t="s">
        <v>38</v>
      </c>
      <c r="B28" s="8"/>
      <c r="C28" s="33" t="s">
        <v>9</v>
      </c>
      <c r="D28" s="33" t="s">
        <v>9</v>
      </c>
      <c r="E28" s="33">
        <v>4190</v>
      </c>
      <c r="F28" s="33">
        <v>90</v>
      </c>
    </row>
    <row r="29" spans="1:6" x14ac:dyDescent="0.25">
      <c r="A29" s="8" t="s">
        <v>84</v>
      </c>
      <c r="B29" s="8"/>
      <c r="C29" s="33" t="s">
        <v>9</v>
      </c>
      <c r="D29" s="33" t="s">
        <v>9</v>
      </c>
      <c r="E29" s="42">
        <v>-2683.73</v>
      </c>
      <c r="F29" s="33" t="s">
        <v>9</v>
      </c>
    </row>
    <row r="30" spans="1:6" x14ac:dyDescent="0.25">
      <c r="A30" s="8" t="s">
        <v>39</v>
      </c>
      <c r="B30" s="8"/>
      <c r="C30" s="33" t="s">
        <v>9</v>
      </c>
      <c r="D30" s="33" t="s">
        <v>9</v>
      </c>
      <c r="E30" s="33" t="s">
        <v>9</v>
      </c>
      <c r="F30" s="33">
        <v>3170</v>
      </c>
    </row>
    <row r="31" spans="1:6" x14ac:dyDescent="0.25">
      <c r="A31" s="8" t="s">
        <v>85</v>
      </c>
      <c r="B31" s="8"/>
      <c r="C31" s="33" t="s">
        <v>9</v>
      </c>
      <c r="D31" s="33" t="s">
        <v>9</v>
      </c>
      <c r="E31" s="33" t="s">
        <v>9</v>
      </c>
      <c r="F31" s="42">
        <v>-2510</v>
      </c>
    </row>
    <row r="32" spans="1:6" x14ac:dyDescent="0.25">
      <c r="A32" s="31"/>
      <c r="B32" s="31"/>
      <c r="C32" s="35">
        <f>SUM(C28:C31)</f>
        <v>0</v>
      </c>
      <c r="D32" s="35">
        <f t="shared" ref="D32:F32" si="3">SUM(D28:D31)</f>
        <v>0</v>
      </c>
      <c r="E32" s="35">
        <f t="shared" si="3"/>
        <v>1506.27</v>
      </c>
      <c r="F32" s="35">
        <f t="shared" si="3"/>
        <v>750</v>
      </c>
    </row>
    <row r="33" spans="1:6" x14ac:dyDescent="0.25">
      <c r="C33" s="32"/>
      <c r="D33" s="32"/>
      <c r="E33" s="32"/>
      <c r="F33" s="32"/>
    </row>
    <row r="34" spans="1:6" x14ac:dyDescent="0.25">
      <c r="A34" s="1" t="s">
        <v>32</v>
      </c>
      <c r="B34" s="8"/>
      <c r="C34" s="33" t="s">
        <v>9</v>
      </c>
      <c r="D34" s="33">
        <v>4580</v>
      </c>
      <c r="E34" s="33">
        <v>120</v>
      </c>
      <c r="F34" s="33">
        <v>210</v>
      </c>
    </row>
    <row r="35" spans="1:6" x14ac:dyDescent="0.25">
      <c r="A35" s="1" t="s">
        <v>33</v>
      </c>
      <c r="B35" s="8"/>
      <c r="C35" s="33">
        <v>220</v>
      </c>
      <c r="D35" s="33" t="s">
        <v>9</v>
      </c>
      <c r="E35" s="33" t="s">
        <v>9</v>
      </c>
      <c r="F35" s="33" t="s">
        <v>9</v>
      </c>
    </row>
    <row r="36" spans="1:6" x14ac:dyDescent="0.25">
      <c r="A36" s="8" t="s">
        <v>85</v>
      </c>
      <c r="B36" s="8"/>
      <c r="C36" s="33" t="s">
        <v>50</v>
      </c>
      <c r="D36" s="42">
        <v>-3144.49</v>
      </c>
      <c r="E36" s="33" t="s">
        <v>50</v>
      </c>
      <c r="F36" s="33" t="s">
        <v>50</v>
      </c>
    </row>
    <row r="37" spans="1:6" x14ac:dyDescent="0.25">
      <c r="A37" s="31"/>
      <c r="B37" s="31"/>
      <c r="C37" s="35">
        <f>SUM(C34:C36)</f>
        <v>220</v>
      </c>
      <c r="D37" s="35">
        <f t="shared" ref="D37:F37" si="4">SUM(D34:D36)</f>
        <v>1435.5100000000002</v>
      </c>
      <c r="E37" s="35">
        <f t="shared" si="4"/>
        <v>120</v>
      </c>
      <c r="F37" s="35">
        <f t="shared" si="4"/>
        <v>210</v>
      </c>
    </row>
    <row r="38" spans="1:6" x14ac:dyDescent="0.25">
      <c r="A38" s="40"/>
      <c r="B38" s="40"/>
      <c r="C38" s="41"/>
      <c r="D38" s="41"/>
      <c r="E38" s="41"/>
      <c r="F38" s="41"/>
    </row>
    <row r="39" spans="1:6" x14ac:dyDescent="0.25">
      <c r="A39" s="8" t="s">
        <v>34</v>
      </c>
      <c r="B39" s="8"/>
      <c r="C39" s="33">
        <v>4560</v>
      </c>
      <c r="D39" s="33">
        <v>210</v>
      </c>
      <c r="E39" s="33" t="s">
        <v>9</v>
      </c>
      <c r="F39" s="33" t="s">
        <v>9</v>
      </c>
    </row>
    <row r="40" spans="1:6" x14ac:dyDescent="0.25">
      <c r="A40" s="8" t="s">
        <v>84</v>
      </c>
      <c r="B40" s="8"/>
      <c r="C40" s="42">
        <v>-1754.5</v>
      </c>
      <c r="D40" s="33" t="s">
        <v>9</v>
      </c>
      <c r="E40" s="33" t="s">
        <v>9</v>
      </c>
      <c r="F40" s="33" t="s">
        <v>9</v>
      </c>
    </row>
    <row r="41" spans="1:6" x14ac:dyDescent="0.25">
      <c r="A41" s="31"/>
      <c r="B41" s="31"/>
      <c r="C41" s="35">
        <f>SUM(C39:C40)</f>
        <v>2805.5</v>
      </c>
      <c r="D41" s="35">
        <f t="shared" ref="D41:F41" si="5">SUM(D39:D40)</f>
        <v>210</v>
      </c>
      <c r="E41" s="35">
        <f t="shared" si="5"/>
        <v>0</v>
      </c>
      <c r="F41" s="35">
        <f t="shared" si="5"/>
        <v>0</v>
      </c>
    </row>
    <row r="42" spans="1:6" x14ac:dyDescent="0.25">
      <c r="A42" s="40"/>
      <c r="B42" s="40"/>
      <c r="C42" s="41"/>
      <c r="D42" s="41"/>
      <c r="E42" s="41"/>
      <c r="F42" s="41"/>
    </row>
    <row r="43" spans="1:6" x14ac:dyDescent="0.25">
      <c r="A43" s="1" t="s">
        <v>40</v>
      </c>
      <c r="B43" s="8"/>
      <c r="C43" s="33">
        <v>120</v>
      </c>
      <c r="D43" s="33">
        <v>432.2</v>
      </c>
      <c r="E43" s="33">
        <v>390</v>
      </c>
      <c r="F43" s="33">
        <v>60</v>
      </c>
    </row>
    <row r="44" spans="1:6" x14ac:dyDescent="0.25">
      <c r="A44" s="8" t="s">
        <v>86</v>
      </c>
      <c r="B44" s="8"/>
      <c r="C44" s="42">
        <v>-579.38</v>
      </c>
      <c r="D44" s="42">
        <v>-304.26</v>
      </c>
      <c r="E44" s="42">
        <f>-(16.65+191.81)</f>
        <v>-208.46</v>
      </c>
      <c r="F44" s="42">
        <v>-92.74</v>
      </c>
    </row>
    <row r="45" spans="1:6" x14ac:dyDescent="0.25">
      <c r="A45" s="31"/>
      <c r="B45" s="31"/>
      <c r="C45" s="35">
        <f>SUM(C43:C44)</f>
        <v>-459.38</v>
      </c>
      <c r="D45" s="35">
        <f t="shared" ref="D45:F45" si="6">SUM(D43:D44)</f>
        <v>127.94</v>
      </c>
      <c r="E45" s="35">
        <f t="shared" si="6"/>
        <v>181.54</v>
      </c>
      <c r="F45" s="35">
        <f t="shared" si="6"/>
        <v>-32.739999999999995</v>
      </c>
    </row>
    <row r="46" spans="1:6" x14ac:dyDescent="0.25">
      <c r="A46" s="40"/>
      <c r="B46" s="40"/>
      <c r="C46" s="41"/>
      <c r="D46" s="41"/>
      <c r="E46" s="41"/>
      <c r="F46" s="41"/>
    </row>
    <row r="47" spans="1:6" x14ac:dyDescent="0.25">
      <c r="A47" s="1" t="s">
        <v>41</v>
      </c>
      <c r="B47" s="8"/>
      <c r="C47" s="33">
        <v>653.28</v>
      </c>
      <c r="D47" s="33" t="s">
        <v>9</v>
      </c>
      <c r="E47" s="33" t="s">
        <v>9</v>
      </c>
      <c r="F47" s="33" t="s">
        <v>9</v>
      </c>
    </row>
    <row r="48" spans="1:6" x14ac:dyDescent="0.25">
      <c r="A48" s="8" t="s">
        <v>87</v>
      </c>
      <c r="B48" s="8"/>
      <c r="C48" s="42">
        <v>-653.28</v>
      </c>
      <c r="D48" s="33" t="s">
        <v>9</v>
      </c>
      <c r="E48" s="33" t="s">
        <v>9</v>
      </c>
      <c r="F48" s="33" t="s">
        <v>9</v>
      </c>
    </row>
    <row r="49" spans="1:6" x14ac:dyDescent="0.25">
      <c r="A49" s="31"/>
      <c r="B49" s="31"/>
      <c r="C49" s="35">
        <f>SUM(C47:C48)</f>
        <v>0</v>
      </c>
      <c r="D49" s="35">
        <f t="shared" ref="D49:F49" si="7">SUM(D47:D48)</f>
        <v>0</v>
      </c>
      <c r="E49" s="35">
        <f t="shared" si="7"/>
        <v>0</v>
      </c>
      <c r="F49" s="35">
        <f t="shared" si="7"/>
        <v>0</v>
      </c>
    </row>
    <row r="50" spans="1:6" x14ac:dyDescent="0.25">
      <c r="A50" s="40"/>
      <c r="B50" s="40"/>
      <c r="C50" s="41"/>
      <c r="D50" s="41"/>
      <c r="E50" s="41"/>
      <c r="F50" s="41"/>
    </row>
    <row r="51" spans="1:6" x14ac:dyDescent="0.25">
      <c r="A51" s="8" t="s">
        <v>43</v>
      </c>
      <c r="B51" s="8"/>
      <c r="C51" s="32">
        <v>1534.5</v>
      </c>
      <c r="D51" s="32">
        <v>2052.5500000000002</v>
      </c>
      <c r="E51" s="32">
        <f>1323.8+930</f>
        <v>2253.8000000000002</v>
      </c>
      <c r="F51" s="32">
        <f>2835+1662</f>
        <v>4497</v>
      </c>
    </row>
    <row r="52" spans="1:6" x14ac:dyDescent="0.25">
      <c r="A52" s="8" t="s">
        <v>88</v>
      </c>
      <c r="B52" s="8"/>
      <c r="C52" s="42">
        <v>-396.73</v>
      </c>
      <c r="D52" s="42">
        <v>-316.44</v>
      </c>
      <c r="E52" s="42">
        <v>-354.25</v>
      </c>
      <c r="F52" s="42">
        <f>-(399.93+1091.36)</f>
        <v>-1491.29</v>
      </c>
    </row>
    <row r="53" spans="1:6" x14ac:dyDescent="0.25">
      <c r="A53" s="31"/>
      <c r="B53" s="31"/>
      <c r="C53" s="35">
        <f>SUM(C51:C52)</f>
        <v>1137.77</v>
      </c>
      <c r="D53" s="35">
        <f t="shared" ref="D53:F53" si="8">SUM(D51:D52)</f>
        <v>1736.1100000000001</v>
      </c>
      <c r="E53" s="35">
        <f t="shared" si="8"/>
        <v>1899.5500000000002</v>
      </c>
      <c r="F53" s="35">
        <f t="shared" si="8"/>
        <v>3005.71</v>
      </c>
    </row>
    <row r="54" spans="1:6" x14ac:dyDescent="0.25">
      <c r="A54" s="40"/>
      <c r="B54" s="40"/>
      <c r="C54" s="41"/>
      <c r="D54" s="41"/>
      <c r="E54" s="41"/>
      <c r="F54" s="41"/>
    </row>
    <row r="55" spans="1:6" x14ac:dyDescent="0.25">
      <c r="A55" s="8" t="s">
        <v>45</v>
      </c>
      <c r="B55" s="8"/>
      <c r="C55" s="33" t="s">
        <v>9</v>
      </c>
      <c r="D55" s="33" t="s">
        <v>9</v>
      </c>
      <c r="E55" s="33" t="s">
        <v>9</v>
      </c>
      <c r="F55" s="33">
        <v>800</v>
      </c>
    </row>
    <row r="56" spans="1:6" x14ac:dyDescent="0.25">
      <c r="A56" s="8" t="s">
        <v>89</v>
      </c>
      <c r="B56" s="8"/>
      <c r="C56" s="33" t="s">
        <v>9</v>
      </c>
      <c r="D56" s="33" t="s">
        <v>9</v>
      </c>
      <c r="E56" s="33" t="s">
        <v>9</v>
      </c>
      <c r="F56" s="42">
        <v>-1381.15</v>
      </c>
    </row>
    <row r="57" spans="1:6" x14ac:dyDescent="0.25">
      <c r="A57" s="31"/>
      <c r="B57" s="31"/>
      <c r="C57" s="35">
        <f>SUM(C55:C56)</f>
        <v>0</v>
      </c>
      <c r="D57" s="35">
        <f t="shared" ref="D57:F57" si="9">SUM(D55:D56)</f>
        <v>0</v>
      </c>
      <c r="E57" s="35">
        <f t="shared" si="9"/>
        <v>0</v>
      </c>
      <c r="F57" s="43">
        <f t="shared" si="9"/>
        <v>-581.15000000000009</v>
      </c>
    </row>
    <row r="58" spans="1:6" x14ac:dyDescent="0.25">
      <c r="A58" s="31" t="s">
        <v>82</v>
      </c>
      <c r="B58" s="31"/>
      <c r="C58" s="35">
        <f>+C18+C22+C26+C32+C37+C41+C45+C49+C53+C57</f>
        <v>15764.590000000002</v>
      </c>
      <c r="D58" s="35">
        <f t="shared" ref="D58:F58" si="10">+D18+D22+D26+D32+D37+D41+D45+D49+D53+D57</f>
        <v>42392.890000000007</v>
      </c>
      <c r="E58" s="35">
        <f t="shared" si="10"/>
        <v>14795.330000000002</v>
      </c>
      <c r="F58" s="35">
        <f t="shared" si="10"/>
        <v>11600.800000000001</v>
      </c>
    </row>
    <row r="59" spans="1:6" x14ac:dyDescent="0.25">
      <c r="A59" s="8"/>
      <c r="B59" s="8"/>
      <c r="C59" s="32"/>
      <c r="D59" s="32"/>
      <c r="E59" s="32"/>
      <c r="F59" s="32"/>
    </row>
    <row r="60" spans="1:6" x14ac:dyDescent="0.25">
      <c r="A60" s="20" t="s">
        <v>47</v>
      </c>
      <c r="B60" s="8"/>
      <c r="C60" s="32"/>
      <c r="D60" s="32"/>
      <c r="E60" s="32"/>
      <c r="F60" s="32"/>
    </row>
    <row r="61" spans="1:6" x14ac:dyDescent="0.25">
      <c r="A61" s="1" t="s">
        <v>75</v>
      </c>
      <c r="C61" s="32"/>
      <c r="D61" s="32"/>
      <c r="E61" s="32"/>
      <c r="F61" s="32"/>
    </row>
    <row r="62" spans="1:6" x14ac:dyDescent="0.25">
      <c r="A62" s="8" t="s">
        <v>60</v>
      </c>
      <c r="B62" s="8"/>
      <c r="C62" s="33">
        <v>1233.75</v>
      </c>
      <c r="D62" s="33" t="s">
        <v>9</v>
      </c>
      <c r="E62" s="33">
        <v>444</v>
      </c>
      <c r="F62" s="33">
        <v>939</v>
      </c>
    </row>
    <row r="63" spans="1:6" x14ac:dyDescent="0.25">
      <c r="A63" s="1" t="s">
        <v>64</v>
      </c>
      <c r="B63" s="8"/>
      <c r="C63" s="32">
        <v>668.87</v>
      </c>
      <c r="D63" s="32">
        <v>414.88</v>
      </c>
      <c r="E63" s="32">
        <v>242.38</v>
      </c>
      <c r="F63" s="32">
        <v>416.78</v>
      </c>
    </row>
    <row r="64" spans="1:6" x14ac:dyDescent="0.25">
      <c r="A64" s="8" t="s">
        <v>65</v>
      </c>
      <c r="B64" s="8"/>
      <c r="C64" s="33" t="s">
        <v>50</v>
      </c>
      <c r="D64" s="32">
        <v>95.88</v>
      </c>
      <c r="E64" s="32">
        <v>164.87</v>
      </c>
      <c r="F64" s="32">
        <v>183.86</v>
      </c>
    </row>
    <row r="65" spans="1:6" x14ac:dyDescent="0.25">
      <c r="A65" s="8" t="s">
        <v>67</v>
      </c>
      <c r="B65" s="8"/>
      <c r="C65" s="32">
        <v>69</v>
      </c>
      <c r="D65" s="32">
        <v>69</v>
      </c>
      <c r="E65" s="32">
        <v>69</v>
      </c>
      <c r="F65" s="32">
        <v>89</v>
      </c>
    </row>
    <row r="66" spans="1:6" x14ac:dyDescent="0.25">
      <c r="A66" s="31"/>
      <c r="B66" s="31"/>
      <c r="C66" s="35">
        <f>SUM(C61:C65)</f>
        <v>1971.62</v>
      </c>
      <c r="D66" s="35">
        <f t="shared" ref="D66:F66" si="11">SUM(D61:D65)</f>
        <v>579.76</v>
      </c>
      <c r="E66" s="35">
        <f t="shared" si="11"/>
        <v>920.25</v>
      </c>
      <c r="F66" s="35">
        <f t="shared" si="11"/>
        <v>1628.6399999999999</v>
      </c>
    </row>
    <row r="67" spans="1:6" x14ac:dyDescent="0.25">
      <c r="A67" s="40"/>
      <c r="B67" s="40"/>
      <c r="C67" s="41"/>
      <c r="D67" s="41"/>
      <c r="E67" s="41"/>
      <c r="F67" s="41"/>
    </row>
    <row r="68" spans="1:6" x14ac:dyDescent="0.25">
      <c r="A68" s="20" t="s">
        <v>76</v>
      </c>
      <c r="B68" s="8"/>
      <c r="C68" s="33"/>
      <c r="D68" s="32"/>
      <c r="E68" s="32"/>
      <c r="F68" s="32"/>
    </row>
    <row r="69" spans="1:6" x14ac:dyDescent="0.25">
      <c r="A69" s="8" t="s">
        <v>78</v>
      </c>
      <c r="B69" s="8"/>
      <c r="C69" s="42">
        <v>-445</v>
      </c>
      <c r="D69" s="42">
        <v>-1305</v>
      </c>
      <c r="E69" s="42">
        <v>-876</v>
      </c>
      <c r="F69" s="42">
        <v>-230</v>
      </c>
    </row>
    <row r="70" spans="1:6" x14ac:dyDescent="0.25">
      <c r="A70" s="8" t="s">
        <v>51</v>
      </c>
      <c r="B70" s="8"/>
      <c r="C70" s="32">
        <v>3900</v>
      </c>
      <c r="D70" s="32">
        <v>3600</v>
      </c>
      <c r="E70" s="32">
        <v>3600</v>
      </c>
      <c r="F70" s="32">
        <v>3600</v>
      </c>
    </row>
    <row r="71" spans="1:6" x14ac:dyDescent="0.25">
      <c r="A71" s="8" t="s">
        <v>66</v>
      </c>
      <c r="B71" s="8"/>
      <c r="C71" s="32">
        <v>2291</v>
      </c>
      <c r="D71" s="32">
        <v>2363</v>
      </c>
      <c r="E71" s="32">
        <v>2437</v>
      </c>
      <c r="F71" s="32">
        <v>2660.6</v>
      </c>
    </row>
    <row r="72" spans="1:6" x14ac:dyDescent="0.25">
      <c r="A72" s="8" t="s">
        <v>68</v>
      </c>
      <c r="B72" s="8"/>
      <c r="C72" s="32">
        <v>4034.45</v>
      </c>
      <c r="D72" s="32">
        <v>4121.3500000000004</v>
      </c>
      <c r="E72" s="32">
        <v>2440.81</v>
      </c>
      <c r="F72" s="32"/>
    </row>
    <row r="73" spans="1:6" x14ac:dyDescent="0.25">
      <c r="A73" s="8" t="s">
        <v>79</v>
      </c>
      <c r="B73" s="8"/>
      <c r="C73" s="32"/>
      <c r="D73" s="32"/>
      <c r="E73" s="32"/>
      <c r="F73" s="32">
        <f>183.67+216.12+153.14+212.6+144.67+119.41+158.41+127.72+218.35+201.57+189.89+227.13</f>
        <v>2152.6799999999998</v>
      </c>
    </row>
    <row r="74" spans="1:6" x14ac:dyDescent="0.25">
      <c r="A74" s="8" t="s">
        <v>80</v>
      </c>
      <c r="B74" s="8"/>
      <c r="C74" s="32"/>
      <c r="D74" s="32"/>
      <c r="E74" s="32"/>
      <c r="F74" s="32">
        <f>170.44+172.29+81.51+44.1+44.72+51.41+81.28+127.02+171.86+154.13+249.5+254.9</f>
        <v>1603.16</v>
      </c>
    </row>
    <row r="75" spans="1:6" x14ac:dyDescent="0.25">
      <c r="A75" s="8" t="s">
        <v>81</v>
      </c>
      <c r="B75" s="8"/>
      <c r="C75" s="32"/>
      <c r="D75" s="32"/>
      <c r="E75" s="32"/>
      <c r="F75" s="32">
        <f>215.95+52.12+57.43+50.95+50.95</f>
        <v>427.4</v>
      </c>
    </row>
    <row r="76" spans="1:6" x14ac:dyDescent="0.25">
      <c r="A76" s="8" t="s">
        <v>54</v>
      </c>
      <c r="B76" s="8"/>
      <c r="C76" s="33" t="s">
        <v>9</v>
      </c>
      <c r="D76" s="33">
        <v>552.84</v>
      </c>
      <c r="E76" s="33">
        <v>184.28</v>
      </c>
      <c r="F76" s="33">
        <v>184.28</v>
      </c>
    </row>
    <row r="77" spans="1:6" x14ac:dyDescent="0.25">
      <c r="A77" s="8" t="s">
        <v>55</v>
      </c>
      <c r="B77" s="8"/>
      <c r="C77" s="33" t="s">
        <v>9</v>
      </c>
      <c r="D77" s="33">
        <v>30336.84</v>
      </c>
      <c r="E77" s="33">
        <v>3785.54</v>
      </c>
      <c r="F77" s="33">
        <v>753.76</v>
      </c>
    </row>
    <row r="78" spans="1:6" x14ac:dyDescent="0.25">
      <c r="A78" s="8" t="s">
        <v>56</v>
      </c>
      <c r="B78" s="8"/>
      <c r="C78" s="32">
        <v>1998.16</v>
      </c>
      <c r="D78" s="33" t="s">
        <v>9</v>
      </c>
      <c r="E78" s="33">
        <v>977.49</v>
      </c>
      <c r="F78" s="33">
        <v>2433.5700000000002</v>
      </c>
    </row>
    <row r="79" spans="1:6" x14ac:dyDescent="0.25">
      <c r="A79" s="8" t="s">
        <v>57</v>
      </c>
      <c r="B79" s="8"/>
      <c r="C79" s="32">
        <v>3027.08</v>
      </c>
      <c r="D79" s="32">
        <v>2152.89</v>
      </c>
      <c r="E79" s="32">
        <v>1464.29</v>
      </c>
      <c r="F79" s="32">
        <v>1271.22</v>
      </c>
    </row>
    <row r="80" spans="1:6" x14ac:dyDescent="0.25">
      <c r="A80" s="31"/>
      <c r="B80" s="31"/>
      <c r="C80" s="35">
        <f>SUM(C69:C79)</f>
        <v>14805.69</v>
      </c>
      <c r="D80" s="35">
        <f t="shared" ref="D80:F80" si="12">SUM(D69:D79)</f>
        <v>41821.919999999998</v>
      </c>
      <c r="E80" s="35">
        <f t="shared" si="12"/>
        <v>14013.41</v>
      </c>
      <c r="F80" s="35">
        <f t="shared" si="12"/>
        <v>14856.67</v>
      </c>
    </row>
    <row r="81" spans="1:8" x14ac:dyDescent="0.25">
      <c r="A81" s="40"/>
      <c r="B81" s="40"/>
      <c r="C81" s="41"/>
      <c r="D81" s="41"/>
      <c r="E81" s="41"/>
      <c r="F81" s="41"/>
    </row>
    <row r="82" spans="1:8" x14ac:dyDescent="0.25">
      <c r="A82" s="20" t="s">
        <v>77</v>
      </c>
      <c r="C82" s="32"/>
      <c r="D82" s="32"/>
      <c r="E82" s="32"/>
      <c r="F82" s="32"/>
    </row>
    <row r="83" spans="1:8" x14ac:dyDescent="0.25">
      <c r="A83" s="8" t="s">
        <v>58</v>
      </c>
      <c r="B83" s="8"/>
      <c r="C83" s="33">
        <v>250</v>
      </c>
      <c r="D83" s="33">
        <v>400</v>
      </c>
      <c r="E83" s="33">
        <v>200</v>
      </c>
      <c r="F83" s="33" t="s">
        <v>9</v>
      </c>
    </row>
    <row r="84" spans="1:8" x14ac:dyDescent="0.25">
      <c r="A84" s="8" t="s">
        <v>59</v>
      </c>
      <c r="B84" s="8"/>
      <c r="C84" s="33">
        <v>214.97</v>
      </c>
      <c r="D84" s="33">
        <v>200</v>
      </c>
      <c r="E84" s="33">
        <v>306.66000000000003</v>
      </c>
      <c r="F84" s="33" t="s">
        <v>9</v>
      </c>
    </row>
    <row r="85" spans="1:8" x14ac:dyDescent="0.25">
      <c r="A85" s="8" t="s">
        <v>61</v>
      </c>
      <c r="B85" s="8"/>
      <c r="C85" s="33" t="s">
        <v>9</v>
      </c>
      <c r="D85" s="33" t="s">
        <v>9</v>
      </c>
      <c r="E85" s="32">
        <v>1311.23</v>
      </c>
      <c r="F85" s="36"/>
    </row>
    <row r="86" spans="1:8" x14ac:dyDescent="0.25">
      <c r="A86" s="8" t="s">
        <v>63</v>
      </c>
      <c r="B86" s="8"/>
      <c r="C86" s="32"/>
      <c r="D86" s="32">
        <v>225</v>
      </c>
      <c r="E86" s="33" t="s">
        <v>9</v>
      </c>
      <c r="F86" s="33"/>
    </row>
    <row r="87" spans="1:8" x14ac:dyDescent="0.25">
      <c r="A87" s="8" t="s">
        <v>46</v>
      </c>
      <c r="B87" s="8"/>
      <c r="C87" s="33">
        <v>10.39</v>
      </c>
      <c r="D87" s="33">
        <v>10</v>
      </c>
      <c r="E87" s="33" t="s">
        <v>9</v>
      </c>
      <c r="F87" s="33">
        <v>15</v>
      </c>
    </row>
    <row r="88" spans="1:8" x14ac:dyDescent="0.25">
      <c r="A88" s="31"/>
      <c r="B88" s="31"/>
      <c r="C88" s="35">
        <f>SUM(C83:C87)</f>
        <v>475.36</v>
      </c>
      <c r="D88" s="35">
        <f t="shared" ref="D88:F88" si="13">SUM(D83:D87)</f>
        <v>835</v>
      </c>
      <c r="E88" s="35">
        <f t="shared" si="13"/>
        <v>1817.89</v>
      </c>
      <c r="F88" s="35">
        <f t="shared" si="13"/>
        <v>15</v>
      </c>
    </row>
    <row r="89" spans="1:8" x14ac:dyDescent="0.25">
      <c r="A89" s="8"/>
      <c r="B89" s="8"/>
      <c r="C89" s="32"/>
      <c r="D89" s="32"/>
      <c r="E89" s="37"/>
      <c r="F89" s="32"/>
    </row>
    <row r="90" spans="1:8" x14ac:dyDescent="0.25">
      <c r="A90" s="20" t="s">
        <v>69</v>
      </c>
      <c r="B90" s="8"/>
      <c r="C90" s="42">
        <f>+C58-C66-C80-C88</f>
        <v>-1488.0799999999995</v>
      </c>
      <c r="D90" s="42">
        <f t="shared" ref="D90:F90" si="14">+D58-D66-D80-D88</f>
        <v>-843.7899999999936</v>
      </c>
      <c r="E90" s="42">
        <f t="shared" si="14"/>
        <v>-1956.2199999999982</v>
      </c>
      <c r="F90" s="42">
        <f t="shared" si="14"/>
        <v>-4899.5099999999984</v>
      </c>
    </row>
    <row r="91" spans="1:8" x14ac:dyDescent="0.25">
      <c r="A91" s="20" t="s">
        <v>70</v>
      </c>
      <c r="B91" s="8"/>
      <c r="C91" s="38">
        <v>30576.19</v>
      </c>
      <c r="D91" s="38">
        <v>29088.11</v>
      </c>
      <c r="E91" s="38">
        <f>28146.05+98.27</f>
        <v>28244.32</v>
      </c>
      <c r="F91" s="38">
        <f>E93</f>
        <v>26288.100000000002</v>
      </c>
    </row>
    <row r="92" spans="1:8" x14ac:dyDescent="0.25">
      <c r="A92" s="8"/>
      <c r="B92" s="8"/>
      <c r="C92" s="32"/>
      <c r="D92" s="32"/>
      <c r="E92" s="32"/>
      <c r="F92" s="32"/>
    </row>
    <row r="93" spans="1:8" ht="15.75" thickBot="1" x14ac:dyDescent="0.3">
      <c r="A93" s="20" t="s">
        <v>71</v>
      </c>
      <c r="B93" s="8"/>
      <c r="C93" s="39">
        <f>C90+C91</f>
        <v>29088.11</v>
      </c>
      <c r="D93" s="39">
        <f>D90+D91</f>
        <v>28244.320000000007</v>
      </c>
      <c r="E93" s="39">
        <f>E90+E91</f>
        <v>26288.100000000002</v>
      </c>
      <c r="F93" s="39">
        <f>F90+F91</f>
        <v>21388.590000000004</v>
      </c>
    </row>
    <row r="94" spans="1:8" ht="15.75" thickTop="1" x14ac:dyDescent="0.25">
      <c r="A94" s="8"/>
      <c r="B94" s="8"/>
      <c r="C94" s="32"/>
      <c r="D94" s="32"/>
      <c r="E94" s="32"/>
      <c r="F94" s="32"/>
      <c r="H94" s="22"/>
    </row>
    <row r="95" spans="1:8" x14ac:dyDescent="0.25">
      <c r="A95" s="14"/>
      <c r="B95" s="14"/>
      <c r="C95" s="32"/>
      <c r="D95" s="32"/>
      <c r="E95" s="32"/>
      <c r="F95" s="32"/>
      <c r="H95" s="22"/>
    </row>
    <row r="96" spans="1:8" x14ac:dyDescent="0.25">
      <c r="C96" s="32"/>
      <c r="D96" s="32"/>
      <c r="E96" s="32"/>
      <c r="F96" s="32"/>
    </row>
  </sheetData>
  <mergeCells count="5">
    <mergeCell ref="A2:H2"/>
    <mergeCell ref="A3:H3"/>
    <mergeCell ref="A4:H4"/>
    <mergeCell ref="A5:H5"/>
    <mergeCell ref="A6:H6"/>
  </mergeCells>
  <pageMargins left="0.7" right="0.7" top="0.75" bottom="0.75" header="0.3" footer="0.3"/>
  <pageSetup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 Sheet</vt:lpstr>
      <vt:lpstr>Income Statement</vt:lpstr>
      <vt:lpstr>IS v2</vt:lpstr>
      <vt:lpstr>'Balance Sheet'!Print_Area</vt:lpstr>
      <vt:lpstr>'Income Statement'!Print_Area</vt:lpstr>
      <vt:lpstr>'IS v2'!Print_Area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Yule</dc:creator>
  <cp:lastModifiedBy>Carolyn Yule</cp:lastModifiedBy>
  <cp:revision>4</cp:revision>
  <cp:lastPrinted>2019-04-18T15:03:04Z</cp:lastPrinted>
  <dcterms:created xsi:type="dcterms:W3CDTF">2019-04-08T14:37:45Z</dcterms:created>
  <dcterms:modified xsi:type="dcterms:W3CDTF">2019-04-18T15:04:50Z</dcterms:modified>
</cp:coreProperties>
</file>