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ck\Desktop\NEW HAVEN 2024\"/>
    </mc:Choice>
  </mc:AlternateContent>
  <xr:revisionPtr revIDLastSave="0" documentId="13_ncr:1_{AE5D4A37-0829-492C-8A41-4D28CBEAE520}" xr6:coauthVersionLast="47" xr6:coauthVersionMax="47" xr10:uidLastSave="{00000000-0000-0000-0000-000000000000}"/>
  <bookViews>
    <workbookView xWindow="-120" yWindow="-120" windowWidth="29040" windowHeight="15840" xr2:uid="{82065BCD-3589-4612-A191-3A5715DF4830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  <c r="K7" i="2"/>
  <c r="Q7" i="2"/>
  <c r="R7" i="2"/>
  <c r="S7" i="2"/>
  <c r="I9" i="2"/>
  <c r="K9" i="2"/>
  <c r="Q9" i="2"/>
  <c r="R9" i="2"/>
  <c r="S9" i="2"/>
  <c r="I15" i="2"/>
  <c r="K15" i="2"/>
  <c r="Q15" i="2"/>
  <c r="R15" i="2"/>
  <c r="S15" i="2"/>
  <c r="I4" i="2"/>
  <c r="K4" i="2"/>
  <c r="Q4" i="2"/>
  <c r="R4" i="2"/>
  <c r="S4" i="2"/>
  <c r="I3" i="2"/>
  <c r="K3" i="2"/>
  <c r="Q3" i="2"/>
  <c r="R3" i="2"/>
  <c r="S3" i="2"/>
  <c r="I13" i="2"/>
  <c r="K13" i="2"/>
  <c r="Q13" i="2"/>
  <c r="R13" i="2"/>
  <c r="S13" i="2"/>
  <c r="I14" i="2"/>
  <c r="K14" i="2"/>
  <c r="Q14" i="2"/>
  <c r="R14" i="2"/>
  <c r="S14" i="2"/>
  <c r="I8" i="2"/>
  <c r="K8" i="2"/>
  <c r="Q8" i="2"/>
  <c r="R8" i="2"/>
  <c r="S8" i="2"/>
  <c r="I10" i="2"/>
  <c r="K10" i="2"/>
  <c r="Q10" i="2"/>
  <c r="R10" i="2"/>
  <c r="S10" i="2"/>
  <c r="I6" i="2"/>
  <c r="K6" i="2"/>
  <c r="Q6" i="2"/>
  <c r="R6" i="2"/>
  <c r="S6" i="2"/>
  <c r="I2" i="2"/>
  <c r="K2" i="2"/>
  <c r="Q2" i="2"/>
  <c r="R2" i="2"/>
  <c r="S2" i="2"/>
  <c r="I5" i="2"/>
  <c r="K5" i="2"/>
  <c r="Q5" i="2"/>
  <c r="R5" i="2"/>
  <c r="S5" i="2"/>
  <c r="I11" i="2"/>
  <c r="K11" i="2"/>
  <c r="Q11" i="2"/>
  <c r="R11" i="2"/>
  <c r="S11" i="2"/>
  <c r="I12" i="2"/>
  <c r="K12" i="2"/>
  <c r="Q12" i="2"/>
  <c r="R12" i="2"/>
  <c r="S12" i="2"/>
  <c r="D16" i="2"/>
  <c r="G16" i="2"/>
  <c r="H16" i="2"/>
  <c r="J16" i="2"/>
  <c r="K16" i="2"/>
  <c r="L16" i="2"/>
  <c r="M16" i="2"/>
  <c r="O16" i="2"/>
  <c r="P16" i="2"/>
  <c r="I17" i="2"/>
  <c r="I18" i="2"/>
  <c r="M18" i="2"/>
  <c r="P18" i="2"/>
  <c r="S18" i="2"/>
</calcChain>
</file>

<file path=xl/sharedStrings.xml><?xml version="1.0" encoding="utf-8"?>
<sst xmlns="http://schemas.openxmlformats.org/spreadsheetml/2006/main" count="157" uniqueCount="89">
  <si>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</si>
  <si>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</si>
  <si>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</si>
  <si>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</si>
  <si>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</si>
  <si>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</si>
  <si>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</si>
  <si>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</si>
  <si>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</si>
  <si>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</si>
  <si>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</si>
  <si>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</si>
  <si>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</si>
  <si>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</si>
  <si>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</si>
  <si>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</si>
  <si>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</si>
  <si>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</si>
  <si>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</si>
  <si>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</si>
  <si>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</si>
  <si>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</si>
  <si>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</si>
  <si>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</si>
  <si>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</si>
  <si>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</si>
  <si>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</si>
  <si>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</si>
  <si>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</si>
  <si>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</si>
  <si>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</si>
  <si>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</si>
  <si>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WD</t>
  </si>
  <si>
    <t>03-ARM'S LENGTH</t>
  </si>
  <si>
    <t>4001</t>
  </si>
  <si>
    <t>4000 RURAL RESIDENTIAL</t>
  </si>
  <si>
    <t>401</t>
  </si>
  <si>
    <t>09-003-010-10</t>
  </si>
  <si>
    <t>620 S BLISS RD</t>
  </si>
  <si>
    <t>01087 -00090</t>
  </si>
  <si>
    <t>09-004-003-30</t>
  </si>
  <si>
    <t>97 S OSBORN RD</t>
  </si>
  <si>
    <t>1090-0073</t>
  </si>
  <si>
    <t>NOT INSPECTED</t>
  </si>
  <si>
    <t>09-006-002-30</t>
  </si>
  <si>
    <t>11225 W WASHINGTON RD</t>
  </si>
  <si>
    <t>QC</t>
  </si>
  <si>
    <t>1115-0136</t>
  </si>
  <si>
    <t>09-006-006-11</t>
  </si>
  <si>
    <t>11645 W WASHINGTON RD</t>
  </si>
  <si>
    <t>1115-0475</t>
  </si>
  <si>
    <t>09-006-016-00</t>
  </si>
  <si>
    <t>11494 W FILLMORE RD</t>
  </si>
  <si>
    <t>1103-0373</t>
  </si>
  <si>
    <t>09-007-007-00</t>
  </si>
  <si>
    <t>11345 W HUMPHREY RD</t>
  </si>
  <si>
    <t>1108-1444</t>
  </si>
  <si>
    <t>09-007-007-20</t>
  </si>
  <si>
    <t>11325 W HUMPHREY RD</t>
  </si>
  <si>
    <t>1097-1222</t>
  </si>
  <si>
    <t>09-008-007-10</t>
  </si>
  <si>
    <t>10655 W FILLMORE RD</t>
  </si>
  <si>
    <t>01083-00428</t>
  </si>
  <si>
    <t>09-013-010-10</t>
  </si>
  <si>
    <t>6200 W BUCHANAN RD</t>
  </si>
  <si>
    <t>1110-0249</t>
  </si>
  <si>
    <t>09-021-005-20</t>
  </si>
  <si>
    <t>9901 W BUCHANAN RD</t>
  </si>
  <si>
    <t>1097-1049</t>
  </si>
  <si>
    <t>09-022-006-00</t>
  </si>
  <si>
    <t>8891 W BUCHANAN RD</t>
  </si>
  <si>
    <t>1095-0217</t>
  </si>
  <si>
    <t>402</t>
  </si>
  <si>
    <t>09-034-009-00</t>
  </si>
  <si>
    <t>5391 S WARNER RD</t>
  </si>
  <si>
    <t>1104-0191</t>
  </si>
  <si>
    <t>09-036-016-00</t>
  </si>
  <si>
    <t>6248 W GRANT RD</t>
  </si>
  <si>
    <t>1095-1363</t>
  </si>
  <si>
    <t>09-036-016-10</t>
  </si>
  <si>
    <t>W GRANT (6000) RD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</si>
  <si>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</si>
  <si>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</si>
  <si>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</si>
  <si>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</si>
  <si>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</si>
  <si>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</si>
  <si>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</si>
  <si>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NEW HAVEN RURAL RESIDENTIAL 1ST ACRE $15,000, 2 ACRES $21,000 10 ACRES $50,000, 30 ACRES PLUS AT $3,000 PER ACRE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</si>
</sst>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14" fontId="0" fillId="0" borderId="0" xfId="0" applyNumberFormat="1"/>
    <xf numFmtId="0" fontId="0" fillId="0" borderId="0" xfId="0" quotePrefix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0" fontId="1" fillId="2" borderId="0" xfId="0" applyNumberFormat="1" applyFont="1" applyFill="1" applyAlignment="1">
      <alignment horizontal="center"/>
    </xf>
    <xf numFmtId="40" fontId="0" fillId="0" borderId="0" xfId="0" applyNumberFormat="1"/>
    <xf numFmtId="40" fontId="2" fillId="3" borderId="1" xfId="0" applyNumberFormat="1" applyFont="1" applyFill="1" applyBorder="1"/>
    <xf numFmtId="40" fontId="2" fillId="3" borderId="0" xfId="0" applyNumberFormat="1" applyFont="1" applyFill="1" applyBorder="1"/>
    <xf numFmtId="40" fontId="2" fillId="3" borderId="2" xfId="0" applyNumberFormat="1" applyFont="1" applyFill="1" applyBorder="1"/>
    <xf numFmtId="8" fontId="1" fillId="2" borderId="0" xfId="0" applyNumberFormat="1" applyFont="1" applyFill="1" applyAlignment="1">
      <alignment horizontal="center"/>
    </xf>
    <xf numFmtId="8" fontId="0" fillId="0" borderId="0" xfId="0" applyNumberFormat="1"/>
    <xf numFmtId="8" fontId="2" fillId="3" borderId="1" xfId="0" applyNumberFormat="1" applyFont="1" applyFill="1" applyBorder="1"/>
    <xf numFmtId="8" fontId="2" fillId="3" borderId="0" xfId="0" applyNumberFormat="1" applyFont="1" applyFill="1" applyBorder="1"/>
    <xf numFmtId="8" fontId="2" fillId="3" borderId="2" xfId="0" applyNumberFormat="1" applyFont="1" applyFill="1" applyBorder="1"/>
    <xf numFmtId="168" fontId="2" fillId="3" borderId="2" xfId="0" applyNumberFormat="1" applyFont="1" applyFill="1" applyBorder="1"/>
    <xf numFmtId="0" fontId="3" fillId="0" borderId="0" xfId="0" applyFont="1"/>
    <xf numFmtId="165" fontId="3" fillId="0" borderId="0" xfId="0" applyNumberFormat="1" applyFont="1"/>
    <xf numFmtId="6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/>
    <xf numFmtId="167" fontId="3" fillId="0" borderId="0" xfId="0" applyNumberFormat="1" applyFont="1"/>
    <xf numFmtId="40" fontId="3" fillId="0" borderId="0" xfId="0" applyNumberFormat="1" applyFont="1"/>
    <xf numFmtId="8" fontId="3" fillId="0" borderId="0" xfId="0" applyNumberFormat="1" applyFont="1"/>
    <xf numFmtId="0" fontId="3" fillId="0" borderId="0" xfId="0" applyFont="1" applyAlignment="1">
      <alignment horizontal="right"/>
    </xf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D529C-0F1E-4470-B1CA-641FFF7981FF}">
  <dimension ref="A1:BL20"/>
  <sheetViews>
    <sheetView tabSelected="1" workbookViewId="0">
      <selection activeCell="B20" sqref="A20:XFD20"/>
    </sheetView>
  </sheetViews>
  <sheetFormatPr defaultRowHeight="15" x14ac:dyDescent="0.25"/>
  <cols>
    <col min="1" max="1" width="14.28515625" bestFit="1" customWidth="1"/>
    <col min="2" max="2" width="24.5703125" bestFit="1" customWidth="1"/>
    <col min="3" max="3" width="9.28515625" style="25" bestFit="1" customWidth="1"/>
    <col min="4" max="4" width="10.85546875" style="15" bestFit="1" customWidth="1"/>
    <col min="5" max="5" width="5.5703125" bestFit="1" customWidth="1"/>
    <col min="6" max="6" width="16.7109375" bestFit="1" customWidth="1"/>
    <col min="7" max="7" width="10.85546875" style="15" bestFit="1" customWidth="1"/>
    <col min="8" max="8" width="14.7109375" style="15" bestFit="1" customWidth="1"/>
    <col min="9" max="9" width="12.85546875" style="20" bestFit="1" customWidth="1"/>
    <col min="10" max="10" width="13.42578125" style="15" bestFit="1" customWidth="1"/>
    <col min="11" max="11" width="13.28515625" style="15" bestFit="1" customWidth="1"/>
    <col min="12" max="12" width="14.42578125" style="15" bestFit="1" customWidth="1"/>
    <col min="13" max="13" width="11.140625" style="30" bestFit="1" customWidth="1"/>
    <col min="14" max="14" width="6.42578125" style="34" bestFit="1" customWidth="1"/>
    <col min="15" max="15" width="14.28515625" style="39" bestFit="1" customWidth="1"/>
    <col min="16" max="16" width="10.7109375" style="39" bestFit="1" customWidth="1"/>
    <col min="17" max="17" width="10" style="15" bestFit="1" customWidth="1"/>
    <col min="18" max="18" width="12" style="15" bestFit="1" customWidth="1"/>
    <col min="19" max="19" width="11.85546875" style="44" bestFit="1" customWidth="1"/>
    <col min="20" max="20" width="11.7109375" style="39" bestFit="1" customWidth="1"/>
    <col min="21" max="21" width="8.7109375" style="4" bestFit="1" customWidth="1"/>
    <col min="22" max="22" width="12.140625" bestFit="1" customWidth="1"/>
    <col min="23" max="23" width="19.42578125" bestFit="1" customWidth="1"/>
    <col min="24" max="24" width="23.140625" bestFit="1" customWidth="1"/>
    <col min="25" max="25" width="6.85546875" bestFit="1" customWidth="1"/>
    <col min="26" max="26" width="6.42578125" bestFit="1" customWidth="1"/>
    <col min="27" max="27" width="15" bestFit="1" customWidth="1"/>
    <col min="28" max="28" width="9.42578125" bestFit="1" customWidth="1"/>
    <col min="29" max="29" width="5.42578125" bestFit="1" customWidth="1"/>
    <col min="30" max="32" width="12.42578125" bestFit="1" customWidth="1"/>
  </cols>
  <sheetData>
    <row r="1" spans="1:64" x14ac:dyDescent="0.25">
      <c r="A1" s="1" t="s">
        <v>0</v>
      </c>
      <c r="B1" s="1" t="s">
        <v>1</v>
      </c>
      <c r="C1" s="24" t="s">
        <v>2</v>
      </c>
      <c r="D1" s="14" t="s">
        <v>3</v>
      </c>
      <c r="E1" s="1" t="s">
        <v>4</v>
      </c>
      <c r="F1" s="1" t="s">
        <v>5</v>
      </c>
      <c r="G1" s="14" t="s">
        <v>6</v>
      </c>
      <c r="H1" s="14" t="s">
        <v>7</v>
      </c>
      <c r="I1" s="19" t="s">
        <v>8</v>
      </c>
      <c r="J1" s="14" t="s">
        <v>9</v>
      </c>
      <c r="K1" s="14" t="s">
        <v>10</v>
      </c>
      <c r="L1" s="14" t="s">
        <v>11</v>
      </c>
      <c r="M1" s="29" t="s">
        <v>12</v>
      </c>
      <c r="N1" s="33" t="s">
        <v>13</v>
      </c>
      <c r="O1" s="38" t="s">
        <v>14</v>
      </c>
      <c r="P1" s="38" t="s">
        <v>15</v>
      </c>
      <c r="Q1" s="14" t="s">
        <v>16</v>
      </c>
      <c r="R1" s="14" t="s">
        <v>17</v>
      </c>
      <c r="S1" s="43" t="s">
        <v>18</v>
      </c>
      <c r="T1" s="38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69</v>
      </c>
      <c r="B2" t="s">
        <v>70</v>
      </c>
      <c r="C2" s="25">
        <v>44540</v>
      </c>
      <c r="D2" s="15">
        <v>62000</v>
      </c>
      <c r="E2" t="s">
        <v>32</v>
      </c>
      <c r="F2" t="s">
        <v>33</v>
      </c>
      <c r="G2" s="15">
        <v>62000</v>
      </c>
      <c r="H2" s="15">
        <v>26300</v>
      </c>
      <c r="I2" s="20">
        <f t="shared" ref="I2:I15" si="0">H2/G2*100</f>
        <v>42.41935483870968</v>
      </c>
      <c r="J2" s="15">
        <v>57438</v>
      </c>
      <c r="K2" s="15">
        <f>G2-47313</f>
        <v>14687</v>
      </c>
      <c r="L2" s="15">
        <v>10125</v>
      </c>
      <c r="M2" s="30">
        <v>0</v>
      </c>
      <c r="N2" s="34">
        <v>0</v>
      </c>
      <c r="O2" s="39">
        <v>0.75</v>
      </c>
      <c r="P2" s="39">
        <v>0.75</v>
      </c>
      <c r="Q2" s="15" t="e">
        <f t="shared" ref="Q2:Q15" si="1">K2/M2</f>
        <v>#DIV/0!</v>
      </c>
      <c r="R2" s="15">
        <f t="shared" ref="R2:R15" si="2">K2/O2</f>
        <v>19582.666666666668</v>
      </c>
      <c r="S2" s="44">
        <f t="shared" ref="S2:S15" si="3">K2/O2/43560</f>
        <v>0.44955616773798596</v>
      </c>
      <c r="T2" s="39">
        <v>0</v>
      </c>
      <c r="U2" s="5" t="s">
        <v>34</v>
      </c>
      <c r="V2" t="s">
        <v>71</v>
      </c>
      <c r="X2" t="s">
        <v>35</v>
      </c>
      <c r="Y2">
        <v>0</v>
      </c>
      <c r="Z2">
        <v>1</v>
      </c>
      <c r="AA2" s="6">
        <v>40114</v>
      </c>
      <c r="AC2" s="7" t="s">
        <v>36</v>
      </c>
    </row>
    <row r="3" spans="1:64" x14ac:dyDescent="0.25">
      <c r="A3" t="s">
        <v>51</v>
      </c>
      <c r="B3" t="s">
        <v>52</v>
      </c>
      <c r="C3" s="25">
        <v>44693</v>
      </c>
      <c r="D3" s="15">
        <v>67000</v>
      </c>
      <c r="E3" t="s">
        <v>32</v>
      </c>
      <c r="F3" t="s">
        <v>33</v>
      </c>
      <c r="G3" s="15">
        <v>67000</v>
      </c>
      <c r="H3" s="15">
        <v>28700</v>
      </c>
      <c r="I3" s="20">
        <f t="shared" si="0"/>
        <v>42.835820895522389</v>
      </c>
      <c r="J3" s="15">
        <v>57489</v>
      </c>
      <c r="K3" s="15">
        <f>G3-43989</f>
        <v>23011</v>
      </c>
      <c r="L3" s="15">
        <v>13500</v>
      </c>
      <c r="M3" s="30">
        <v>0</v>
      </c>
      <c r="N3" s="34">
        <v>0</v>
      </c>
      <c r="O3" s="39">
        <v>1</v>
      </c>
      <c r="P3" s="39">
        <v>1</v>
      </c>
      <c r="Q3" s="15" t="e">
        <f t="shared" si="1"/>
        <v>#DIV/0!</v>
      </c>
      <c r="R3" s="15">
        <f t="shared" si="2"/>
        <v>23011</v>
      </c>
      <c r="S3" s="44">
        <f t="shared" si="3"/>
        <v>0.52825987144168962</v>
      </c>
      <c r="T3" s="39">
        <v>0</v>
      </c>
      <c r="U3" s="5" t="s">
        <v>34</v>
      </c>
      <c r="V3" t="s">
        <v>53</v>
      </c>
      <c r="X3" t="s">
        <v>35</v>
      </c>
      <c r="Y3">
        <v>1</v>
      </c>
      <c r="Z3">
        <v>0</v>
      </c>
      <c r="AA3" s="6">
        <v>40059</v>
      </c>
      <c r="AC3" s="7" t="s">
        <v>36</v>
      </c>
    </row>
    <row r="4" spans="1:64" x14ac:dyDescent="0.25">
      <c r="A4" t="s">
        <v>48</v>
      </c>
      <c r="B4" t="s">
        <v>49</v>
      </c>
      <c r="C4" s="25">
        <v>44944</v>
      </c>
      <c r="D4" s="15">
        <v>147000</v>
      </c>
      <c r="E4" t="s">
        <v>32</v>
      </c>
      <c r="F4" t="s">
        <v>33</v>
      </c>
      <c r="G4" s="15">
        <v>147000</v>
      </c>
      <c r="H4" s="15">
        <v>42000</v>
      </c>
      <c r="I4" s="20">
        <f t="shared" si="0"/>
        <v>28.571428571428569</v>
      </c>
      <c r="J4" s="15">
        <v>100340</v>
      </c>
      <c r="K4" s="15">
        <f>G4-84340</f>
        <v>62660</v>
      </c>
      <c r="L4" s="15">
        <v>16000</v>
      </c>
      <c r="M4" s="30">
        <v>0</v>
      </c>
      <c r="N4" s="34">
        <v>0</v>
      </c>
      <c r="O4" s="39">
        <v>1.5</v>
      </c>
      <c r="P4" s="39">
        <v>1.5</v>
      </c>
      <c r="Q4" s="15" t="e">
        <f t="shared" si="1"/>
        <v>#DIV/0!</v>
      </c>
      <c r="R4" s="15">
        <f t="shared" si="2"/>
        <v>41773.333333333336</v>
      </c>
      <c r="S4" s="44">
        <f t="shared" si="3"/>
        <v>0.95898377716559535</v>
      </c>
      <c r="T4" s="39">
        <v>0</v>
      </c>
      <c r="U4" s="5" t="s">
        <v>34</v>
      </c>
      <c r="V4" t="s">
        <v>50</v>
      </c>
      <c r="X4" t="s">
        <v>35</v>
      </c>
      <c r="Y4">
        <v>0</v>
      </c>
      <c r="Z4">
        <v>1</v>
      </c>
      <c r="AA4" s="6">
        <v>40059</v>
      </c>
      <c r="AC4" s="7" t="s">
        <v>36</v>
      </c>
    </row>
    <row r="5" spans="1:64" x14ac:dyDescent="0.25">
      <c r="A5" t="s">
        <v>73</v>
      </c>
      <c r="B5" t="s">
        <v>74</v>
      </c>
      <c r="C5" s="25">
        <v>44705</v>
      </c>
      <c r="D5" s="15">
        <v>190000</v>
      </c>
      <c r="E5" t="s">
        <v>32</v>
      </c>
      <c r="F5" t="s">
        <v>33</v>
      </c>
      <c r="G5" s="15">
        <v>190000</v>
      </c>
      <c r="H5" s="15">
        <v>56300</v>
      </c>
      <c r="I5" s="20">
        <f t="shared" si="0"/>
        <v>29.631578947368421</v>
      </c>
      <c r="J5" s="15">
        <v>122428</v>
      </c>
      <c r="K5" s="15">
        <f>G5-115928</f>
        <v>74072</v>
      </c>
      <c r="L5" s="15">
        <v>6500</v>
      </c>
      <c r="M5" s="30">
        <v>155.1</v>
      </c>
      <c r="N5" s="34">
        <v>163</v>
      </c>
      <c r="O5" s="39">
        <v>1.58</v>
      </c>
      <c r="P5" s="39">
        <v>0.57999999999999996</v>
      </c>
      <c r="Q5" s="15">
        <f t="shared" si="1"/>
        <v>477.57575757575762</v>
      </c>
      <c r="R5" s="15">
        <f t="shared" si="2"/>
        <v>46881.012658227846</v>
      </c>
      <c r="S5" s="44">
        <f t="shared" si="3"/>
        <v>1.0762399600144135</v>
      </c>
      <c r="T5" s="39">
        <v>155.1</v>
      </c>
      <c r="U5" s="5" t="s">
        <v>34</v>
      </c>
      <c r="V5" t="s">
        <v>75</v>
      </c>
      <c r="X5" t="s">
        <v>35</v>
      </c>
      <c r="Y5">
        <v>0</v>
      </c>
      <c r="Z5">
        <v>1</v>
      </c>
      <c r="AA5" s="6">
        <v>40072</v>
      </c>
      <c r="AC5" s="7" t="s">
        <v>36</v>
      </c>
    </row>
    <row r="6" spans="1:64" x14ac:dyDescent="0.25">
      <c r="A6" t="s">
        <v>66</v>
      </c>
      <c r="B6" t="s">
        <v>67</v>
      </c>
      <c r="C6" s="25">
        <v>44580</v>
      </c>
      <c r="D6" s="15">
        <v>80000</v>
      </c>
      <c r="E6" t="s">
        <v>32</v>
      </c>
      <c r="F6" t="s">
        <v>33</v>
      </c>
      <c r="G6" s="15">
        <v>80000</v>
      </c>
      <c r="H6" s="15">
        <v>18800</v>
      </c>
      <c r="I6" s="20">
        <f t="shared" si="0"/>
        <v>23.5</v>
      </c>
      <c r="J6" s="15">
        <v>41747</v>
      </c>
      <c r="K6" s="15">
        <f>G6-25047</f>
        <v>54953</v>
      </c>
      <c r="L6" s="15">
        <v>16700</v>
      </c>
      <c r="M6" s="30">
        <v>0</v>
      </c>
      <c r="N6" s="34">
        <v>0</v>
      </c>
      <c r="O6" s="39">
        <v>1.84</v>
      </c>
      <c r="P6" s="39">
        <v>1.84</v>
      </c>
      <c r="Q6" s="15" t="e">
        <f t="shared" si="1"/>
        <v>#DIV/0!</v>
      </c>
      <c r="R6" s="15">
        <f t="shared" si="2"/>
        <v>29865.760869565216</v>
      </c>
      <c r="S6" s="44">
        <f t="shared" si="3"/>
        <v>0.68562352776779656</v>
      </c>
      <c r="T6" s="39">
        <v>0</v>
      </c>
      <c r="U6" s="5" t="s">
        <v>34</v>
      </c>
      <c r="V6" t="s">
        <v>68</v>
      </c>
      <c r="X6" t="s">
        <v>35</v>
      </c>
      <c r="Y6">
        <v>1</v>
      </c>
      <c r="Z6">
        <v>0</v>
      </c>
      <c r="AA6" s="6">
        <v>44852</v>
      </c>
      <c r="AC6" s="7" t="s">
        <v>36</v>
      </c>
    </row>
    <row r="7" spans="1:64" x14ac:dyDescent="0.25">
      <c r="A7" t="s">
        <v>37</v>
      </c>
      <c r="B7" t="s">
        <v>38</v>
      </c>
      <c r="C7" s="25">
        <v>44419</v>
      </c>
      <c r="D7" s="15">
        <v>134000</v>
      </c>
      <c r="E7" t="s">
        <v>32</v>
      </c>
      <c r="F7" t="s">
        <v>33</v>
      </c>
      <c r="G7" s="15">
        <v>134000</v>
      </c>
      <c r="H7" s="15">
        <v>59200</v>
      </c>
      <c r="I7" s="20">
        <f t="shared" si="0"/>
        <v>44.179104477611943</v>
      </c>
      <c r="J7" s="15">
        <v>116789</v>
      </c>
      <c r="K7" s="15">
        <f>G7-101789</f>
        <v>32211</v>
      </c>
      <c r="L7" s="15">
        <v>15000</v>
      </c>
      <c r="M7" s="30">
        <v>0</v>
      </c>
      <c r="N7" s="34">
        <v>0</v>
      </c>
      <c r="O7" s="39">
        <v>2</v>
      </c>
      <c r="P7" s="39">
        <v>2</v>
      </c>
      <c r="Q7" s="15" t="e">
        <f t="shared" si="1"/>
        <v>#DIV/0!</v>
      </c>
      <c r="R7" s="15">
        <f t="shared" si="2"/>
        <v>16105.5</v>
      </c>
      <c r="S7" s="44">
        <f t="shared" si="3"/>
        <v>0.36973140495867768</v>
      </c>
      <c r="T7" s="39">
        <v>0</v>
      </c>
      <c r="U7" s="5" t="s">
        <v>34</v>
      </c>
      <c r="V7" t="s">
        <v>39</v>
      </c>
      <c r="X7" t="s">
        <v>35</v>
      </c>
      <c r="Y7">
        <v>1</v>
      </c>
      <c r="Z7">
        <v>0</v>
      </c>
      <c r="AA7" s="6">
        <v>40045</v>
      </c>
      <c r="AC7" s="7" t="s">
        <v>36</v>
      </c>
    </row>
    <row r="8" spans="1:64" x14ac:dyDescent="0.25">
      <c r="A8" t="s">
        <v>60</v>
      </c>
      <c r="B8" t="s">
        <v>61</v>
      </c>
      <c r="C8" s="25">
        <v>44368</v>
      </c>
      <c r="D8" s="15">
        <v>58000</v>
      </c>
      <c r="E8" t="s">
        <v>32</v>
      </c>
      <c r="F8" t="s">
        <v>33</v>
      </c>
      <c r="G8" s="15">
        <v>58000</v>
      </c>
      <c r="H8" s="15">
        <v>28700</v>
      </c>
      <c r="I8" s="20">
        <f t="shared" si="0"/>
        <v>49.482758620689651</v>
      </c>
      <c r="J8" s="15">
        <v>55913</v>
      </c>
      <c r="K8" s="15">
        <f>G8-40913</f>
        <v>17087</v>
      </c>
      <c r="L8" s="15">
        <v>15000</v>
      </c>
      <c r="M8" s="30">
        <v>0</v>
      </c>
      <c r="N8" s="34">
        <v>0</v>
      </c>
      <c r="O8" s="39">
        <v>2</v>
      </c>
      <c r="P8" s="39">
        <v>2</v>
      </c>
      <c r="Q8" s="15" t="e">
        <f t="shared" si="1"/>
        <v>#DIV/0!</v>
      </c>
      <c r="R8" s="15">
        <f t="shared" si="2"/>
        <v>8543.5</v>
      </c>
      <c r="S8" s="44">
        <f t="shared" si="3"/>
        <v>0.19613177226813591</v>
      </c>
      <c r="T8" s="39">
        <v>0</v>
      </c>
      <c r="U8" s="5" t="s">
        <v>34</v>
      </c>
      <c r="V8" t="s">
        <v>62</v>
      </c>
      <c r="X8" t="s">
        <v>35</v>
      </c>
      <c r="Y8">
        <v>1</v>
      </c>
      <c r="Z8">
        <v>0</v>
      </c>
      <c r="AA8" s="6">
        <v>40065</v>
      </c>
      <c r="AC8" s="7" t="s">
        <v>36</v>
      </c>
    </row>
    <row r="9" spans="1:64" x14ac:dyDescent="0.25">
      <c r="A9" t="s">
        <v>40</v>
      </c>
      <c r="B9" t="s">
        <v>41</v>
      </c>
      <c r="C9" s="25">
        <v>44456</v>
      </c>
      <c r="D9" s="15">
        <v>165000</v>
      </c>
      <c r="E9" t="s">
        <v>32</v>
      </c>
      <c r="F9" t="s">
        <v>33</v>
      </c>
      <c r="G9" s="15">
        <v>165000</v>
      </c>
      <c r="H9" s="15">
        <v>63500</v>
      </c>
      <c r="I9" s="20">
        <f t="shared" si="0"/>
        <v>38.484848484848484</v>
      </c>
      <c r="J9" s="15">
        <v>125447</v>
      </c>
      <c r="K9" s="15">
        <f>G9-108947</f>
        <v>56053</v>
      </c>
      <c r="L9" s="15">
        <v>16500</v>
      </c>
      <c r="M9" s="30">
        <v>0</v>
      </c>
      <c r="N9" s="34">
        <v>0</v>
      </c>
      <c r="O9" s="39">
        <v>2.5</v>
      </c>
      <c r="P9" s="39">
        <v>2.5</v>
      </c>
      <c r="Q9" s="15" t="e">
        <f t="shared" si="1"/>
        <v>#DIV/0!</v>
      </c>
      <c r="R9" s="15">
        <f t="shared" si="2"/>
        <v>22421.200000000001</v>
      </c>
      <c r="S9" s="44">
        <f t="shared" si="3"/>
        <v>0.51471992653810839</v>
      </c>
      <c r="T9" s="39">
        <v>0</v>
      </c>
      <c r="U9" s="5" t="s">
        <v>34</v>
      </c>
      <c r="V9" t="s">
        <v>42</v>
      </c>
      <c r="X9" t="s">
        <v>35</v>
      </c>
      <c r="Y9">
        <v>1</v>
      </c>
      <c r="Z9">
        <v>0</v>
      </c>
      <c r="AA9" s="6">
        <v>43111</v>
      </c>
      <c r="AC9" s="7" t="s">
        <v>36</v>
      </c>
    </row>
    <row r="10" spans="1:64" x14ac:dyDescent="0.25">
      <c r="A10" t="s">
        <v>63</v>
      </c>
      <c r="B10" t="s">
        <v>64</v>
      </c>
      <c r="C10" s="25">
        <v>44833</v>
      </c>
      <c r="D10" s="15">
        <v>125000</v>
      </c>
      <c r="E10" t="s">
        <v>32</v>
      </c>
      <c r="F10" t="s">
        <v>33</v>
      </c>
      <c r="G10" s="15">
        <v>125000</v>
      </c>
      <c r="H10" s="15">
        <v>44300</v>
      </c>
      <c r="I10" s="20">
        <f t="shared" si="0"/>
        <v>35.44</v>
      </c>
      <c r="J10" s="15">
        <v>96304</v>
      </c>
      <c r="K10" s="15">
        <f>G10-75804</f>
        <v>49196</v>
      </c>
      <c r="L10" s="15">
        <v>20500</v>
      </c>
      <c r="M10" s="30">
        <v>0</v>
      </c>
      <c r="N10" s="34">
        <v>0</v>
      </c>
      <c r="O10" s="39">
        <v>3</v>
      </c>
      <c r="P10" s="39">
        <v>3</v>
      </c>
      <c r="Q10" s="15" t="e">
        <f t="shared" si="1"/>
        <v>#DIV/0!</v>
      </c>
      <c r="R10" s="15">
        <f t="shared" si="2"/>
        <v>16398.666666666668</v>
      </c>
      <c r="S10" s="44">
        <f t="shared" si="3"/>
        <v>0.37646158555249465</v>
      </c>
      <c r="T10" s="39">
        <v>0</v>
      </c>
      <c r="U10" s="5" t="s">
        <v>34</v>
      </c>
      <c r="V10" t="s">
        <v>65</v>
      </c>
      <c r="X10" t="s">
        <v>35</v>
      </c>
      <c r="Y10">
        <v>0</v>
      </c>
      <c r="Z10">
        <v>1</v>
      </c>
      <c r="AA10" s="6">
        <v>40072</v>
      </c>
      <c r="AC10" s="7" t="s">
        <v>36</v>
      </c>
    </row>
    <row r="11" spans="1:64" x14ac:dyDescent="0.25">
      <c r="A11" t="s">
        <v>76</v>
      </c>
      <c r="B11" t="s">
        <v>77</v>
      </c>
      <c r="C11" s="25">
        <v>44547</v>
      </c>
      <c r="D11" s="15">
        <v>128200</v>
      </c>
      <c r="E11" t="s">
        <v>32</v>
      </c>
      <c r="F11" t="s">
        <v>33</v>
      </c>
      <c r="G11" s="15">
        <v>128200</v>
      </c>
      <c r="H11" s="15">
        <v>64100</v>
      </c>
      <c r="I11" s="20">
        <f t="shared" si="0"/>
        <v>50</v>
      </c>
      <c r="J11" s="15">
        <v>137033</v>
      </c>
      <c r="K11" s="15">
        <f>G11-101303</f>
        <v>26897</v>
      </c>
      <c r="L11" s="15">
        <v>35730</v>
      </c>
      <c r="M11" s="30">
        <v>0</v>
      </c>
      <c r="N11" s="34">
        <v>0</v>
      </c>
      <c r="O11" s="39">
        <v>4.9800000000000004</v>
      </c>
      <c r="P11" s="39">
        <v>4</v>
      </c>
      <c r="Q11" s="15" t="e">
        <f t="shared" si="1"/>
        <v>#DIV/0!</v>
      </c>
      <c r="R11" s="15">
        <f t="shared" si="2"/>
        <v>5401.0040160642566</v>
      </c>
      <c r="S11" s="44">
        <f t="shared" si="3"/>
        <v>0.12398999118604813</v>
      </c>
      <c r="T11" s="39">
        <v>0</v>
      </c>
      <c r="U11" s="5" t="s">
        <v>34</v>
      </c>
      <c r="V11" t="s">
        <v>78</v>
      </c>
      <c r="W11" t="s">
        <v>79</v>
      </c>
      <c r="X11" t="s">
        <v>35</v>
      </c>
      <c r="Y11">
        <v>0</v>
      </c>
      <c r="Z11">
        <v>1</v>
      </c>
      <c r="AA11" t="s">
        <v>43</v>
      </c>
      <c r="AC11" s="7" t="s">
        <v>36</v>
      </c>
    </row>
    <row r="12" spans="1:64" x14ac:dyDescent="0.25">
      <c r="A12" t="s">
        <v>79</v>
      </c>
      <c r="B12" t="s">
        <v>80</v>
      </c>
      <c r="C12" s="25">
        <v>44547</v>
      </c>
      <c r="D12" s="15">
        <v>128200</v>
      </c>
      <c r="E12" t="s">
        <v>32</v>
      </c>
      <c r="F12" t="s">
        <v>33</v>
      </c>
      <c r="G12" s="15">
        <v>128200</v>
      </c>
      <c r="H12" s="15">
        <v>64100</v>
      </c>
      <c r="I12" s="20">
        <f t="shared" si="0"/>
        <v>50</v>
      </c>
      <c r="J12" s="15">
        <v>137033</v>
      </c>
      <c r="K12" s="15">
        <f>G12-101303</f>
        <v>26897</v>
      </c>
      <c r="L12" s="15">
        <v>35730</v>
      </c>
      <c r="M12" s="30">
        <v>0</v>
      </c>
      <c r="N12" s="34">
        <v>0</v>
      </c>
      <c r="O12" s="39">
        <v>4.9800000000000004</v>
      </c>
      <c r="P12" s="39">
        <v>0.98</v>
      </c>
      <c r="Q12" s="15" t="e">
        <f t="shared" si="1"/>
        <v>#DIV/0!</v>
      </c>
      <c r="R12" s="15">
        <f t="shared" si="2"/>
        <v>5401.0040160642566</v>
      </c>
      <c r="S12" s="44">
        <f t="shared" si="3"/>
        <v>0.12398999118604813</v>
      </c>
      <c r="T12" s="39">
        <v>0</v>
      </c>
      <c r="U12" s="5" t="s">
        <v>34</v>
      </c>
      <c r="V12" t="s">
        <v>78</v>
      </c>
      <c r="W12" t="s">
        <v>76</v>
      </c>
      <c r="X12" t="s">
        <v>35</v>
      </c>
      <c r="Y12">
        <v>0</v>
      </c>
      <c r="Z12">
        <v>1</v>
      </c>
      <c r="AA12" s="6">
        <v>40051</v>
      </c>
      <c r="AC12" s="7" t="s">
        <v>72</v>
      </c>
    </row>
    <row r="13" spans="1:64" x14ac:dyDescent="0.25">
      <c r="A13" t="s">
        <v>54</v>
      </c>
      <c r="B13" t="s">
        <v>55</v>
      </c>
      <c r="C13" s="25">
        <v>44792</v>
      </c>
      <c r="D13" s="15">
        <v>255500</v>
      </c>
      <c r="E13" t="s">
        <v>32</v>
      </c>
      <c r="F13" t="s">
        <v>33</v>
      </c>
      <c r="G13" s="15">
        <v>255500</v>
      </c>
      <c r="H13" s="15">
        <v>91200</v>
      </c>
      <c r="I13" s="20">
        <f t="shared" si="0"/>
        <v>35.69471624266145</v>
      </c>
      <c r="J13" s="15">
        <v>197550</v>
      </c>
      <c r="K13" s="15">
        <f>G13-165269</f>
        <v>90231</v>
      </c>
      <c r="L13" s="15">
        <v>32281</v>
      </c>
      <c r="M13" s="30">
        <v>0</v>
      </c>
      <c r="N13" s="34">
        <v>0</v>
      </c>
      <c r="O13" s="39">
        <v>10</v>
      </c>
      <c r="P13" s="39">
        <v>10</v>
      </c>
      <c r="Q13" s="15" t="e">
        <f t="shared" si="1"/>
        <v>#DIV/0!</v>
      </c>
      <c r="R13" s="15">
        <f t="shared" si="2"/>
        <v>9023.1</v>
      </c>
      <c r="S13" s="44">
        <f t="shared" si="3"/>
        <v>0.20714187327823691</v>
      </c>
      <c r="T13" s="39">
        <v>0</v>
      </c>
      <c r="U13" s="5" t="s">
        <v>34</v>
      </c>
      <c r="V13" t="s">
        <v>56</v>
      </c>
      <c r="X13" t="s">
        <v>35</v>
      </c>
      <c r="Y13">
        <v>1</v>
      </c>
      <c r="Z13">
        <v>0</v>
      </c>
      <c r="AA13" s="6">
        <v>42394</v>
      </c>
      <c r="AC13" s="7" t="s">
        <v>36</v>
      </c>
    </row>
    <row r="14" spans="1:64" x14ac:dyDescent="0.25">
      <c r="A14" t="s">
        <v>57</v>
      </c>
      <c r="B14" t="s">
        <v>58</v>
      </c>
      <c r="C14" s="25">
        <v>44594</v>
      </c>
      <c r="D14" s="15">
        <v>95000</v>
      </c>
      <c r="E14" t="s">
        <v>32</v>
      </c>
      <c r="F14" t="s">
        <v>33</v>
      </c>
      <c r="G14" s="15">
        <v>95000</v>
      </c>
      <c r="H14" s="15">
        <v>39200</v>
      </c>
      <c r="I14" s="20">
        <f t="shared" si="0"/>
        <v>41.263157894736842</v>
      </c>
      <c r="J14" s="15">
        <v>84686</v>
      </c>
      <c r="K14" s="15">
        <f>G14-52683</f>
        <v>42317</v>
      </c>
      <c r="L14" s="15">
        <v>32003</v>
      </c>
      <c r="M14" s="30">
        <v>493</v>
      </c>
      <c r="N14" s="34">
        <v>883.57000700000003</v>
      </c>
      <c r="O14" s="39">
        <v>10</v>
      </c>
      <c r="P14" s="39">
        <v>10</v>
      </c>
      <c r="Q14" s="15">
        <f t="shared" si="1"/>
        <v>85.835699797160245</v>
      </c>
      <c r="R14" s="15">
        <f t="shared" si="2"/>
        <v>4231.7</v>
      </c>
      <c r="S14" s="44">
        <f t="shared" si="3"/>
        <v>9.7146464646464648E-2</v>
      </c>
      <c r="T14" s="39">
        <v>493</v>
      </c>
      <c r="U14" s="5" t="s">
        <v>34</v>
      </c>
      <c r="V14" t="s">
        <v>59</v>
      </c>
      <c r="X14" t="s">
        <v>35</v>
      </c>
      <c r="Y14">
        <v>1</v>
      </c>
      <c r="Z14">
        <v>0</v>
      </c>
      <c r="AA14" s="6">
        <v>43111</v>
      </c>
      <c r="AC14" s="7" t="s">
        <v>36</v>
      </c>
    </row>
    <row r="15" spans="1:64" ht="15.75" thickBot="1" x14ac:dyDescent="0.3">
      <c r="A15" t="s">
        <v>44</v>
      </c>
      <c r="B15" t="s">
        <v>45</v>
      </c>
      <c r="C15" s="25">
        <v>44946</v>
      </c>
      <c r="D15" s="15">
        <v>125000</v>
      </c>
      <c r="E15" t="s">
        <v>46</v>
      </c>
      <c r="F15" t="s">
        <v>33</v>
      </c>
      <c r="G15" s="15">
        <v>125000</v>
      </c>
      <c r="H15" s="15">
        <v>56300</v>
      </c>
      <c r="I15" s="20">
        <f t="shared" si="0"/>
        <v>45.04</v>
      </c>
      <c r="J15" s="15">
        <v>132950</v>
      </c>
      <c r="K15" s="15">
        <f>G15-92450</f>
        <v>32550</v>
      </c>
      <c r="L15" s="15">
        <v>40500</v>
      </c>
      <c r="M15" s="30">
        <v>0</v>
      </c>
      <c r="N15" s="34">
        <v>0</v>
      </c>
      <c r="O15" s="39">
        <v>10.5</v>
      </c>
      <c r="P15" s="39">
        <v>10.5</v>
      </c>
      <c r="Q15" s="15" t="e">
        <f t="shared" si="1"/>
        <v>#DIV/0!</v>
      </c>
      <c r="R15" s="15">
        <f t="shared" si="2"/>
        <v>3100</v>
      </c>
      <c r="S15" s="44">
        <f t="shared" si="3"/>
        <v>7.11662075298439E-2</v>
      </c>
      <c r="T15" s="39">
        <v>0</v>
      </c>
      <c r="U15" s="5" t="s">
        <v>34</v>
      </c>
      <c r="V15" t="s">
        <v>47</v>
      </c>
      <c r="X15" t="s">
        <v>35</v>
      </c>
      <c r="Y15">
        <v>0</v>
      </c>
      <c r="Z15">
        <v>1</v>
      </c>
      <c r="AA15" s="6">
        <v>40059</v>
      </c>
      <c r="AC15" s="7" t="s">
        <v>36</v>
      </c>
    </row>
    <row r="16" spans="1:64" ht="15.75" thickTop="1" x14ac:dyDescent="0.25">
      <c r="A16" s="8"/>
      <c r="B16" s="8"/>
      <c r="C16" s="26" t="s">
        <v>81</v>
      </c>
      <c r="D16" s="16">
        <f>+SUM(D2:D15)</f>
        <v>1759900</v>
      </c>
      <c r="E16" s="8"/>
      <c r="F16" s="8"/>
      <c r="G16" s="16">
        <f>+SUM(G2:G15)</f>
        <v>1759900</v>
      </c>
      <c r="H16" s="16">
        <f>+SUM(H2:H15)</f>
        <v>682700</v>
      </c>
      <c r="I16" s="21"/>
      <c r="J16" s="16">
        <f>+SUM(J2:J15)</f>
        <v>1463147</v>
      </c>
      <c r="K16" s="16">
        <f>+SUM(K2:K15)</f>
        <v>602822</v>
      </c>
      <c r="L16" s="16">
        <f>+SUM(L2:L15)</f>
        <v>306069</v>
      </c>
      <c r="M16" s="31">
        <f>+SUM(M2:M15)</f>
        <v>648.1</v>
      </c>
      <c r="N16" s="35"/>
      <c r="O16" s="40">
        <f>+SUM(O2:O15)</f>
        <v>56.63</v>
      </c>
      <c r="P16" s="40">
        <f>+SUM(P2:P15)</f>
        <v>50.650000000000006</v>
      </c>
      <c r="Q16" s="16"/>
      <c r="R16" s="16"/>
      <c r="S16" s="45"/>
      <c r="T16" s="40"/>
      <c r="U16" s="9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</row>
    <row r="17" spans="1:32" x14ac:dyDescent="0.25">
      <c r="A17" s="10"/>
      <c r="B17" s="10"/>
      <c r="C17" s="27"/>
      <c r="D17" s="17"/>
      <c r="E17" s="10"/>
      <c r="F17" s="10"/>
      <c r="G17" s="17"/>
      <c r="H17" s="17" t="s">
        <v>82</v>
      </c>
      <c r="I17" s="22">
        <f>H16/G16*100</f>
        <v>38.79197681686459</v>
      </c>
      <c r="J17" s="17"/>
      <c r="K17" s="17"/>
      <c r="L17" s="17" t="s">
        <v>83</v>
      </c>
      <c r="M17" s="32"/>
      <c r="N17" s="36"/>
      <c r="O17" s="41" t="s">
        <v>83</v>
      </c>
      <c r="P17" s="41"/>
      <c r="Q17" s="17"/>
      <c r="R17" s="17" t="s">
        <v>83</v>
      </c>
      <c r="S17" s="46"/>
      <c r="T17" s="41"/>
      <c r="U17" s="11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</row>
    <row r="18" spans="1:32" x14ac:dyDescent="0.25">
      <c r="A18" s="12"/>
      <c r="B18" s="12"/>
      <c r="C18" s="28"/>
      <c r="D18" s="18"/>
      <c r="E18" s="12"/>
      <c r="F18" s="12"/>
      <c r="G18" s="18"/>
      <c r="H18" s="18" t="s">
        <v>84</v>
      </c>
      <c r="I18" s="23">
        <f>STDEV(I2:I15)</f>
        <v>8.3178092407221644</v>
      </c>
      <c r="J18" s="18"/>
      <c r="K18" s="18"/>
      <c r="L18" s="18" t="s">
        <v>85</v>
      </c>
      <c r="M18" s="48">
        <f>K16/M16</f>
        <v>930.1373244869618</v>
      </c>
      <c r="N18" s="37"/>
      <c r="O18" s="42" t="s">
        <v>86</v>
      </c>
      <c r="P18" s="42">
        <f>K16/O16</f>
        <v>10644.923185590676</v>
      </c>
      <c r="Q18" s="18"/>
      <c r="R18" s="18" t="s">
        <v>87</v>
      </c>
      <c r="S18" s="47">
        <f>K16/O16/43560</f>
        <v>0.24437381050483648</v>
      </c>
      <c r="T18" s="42"/>
      <c r="U18" s="13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</row>
    <row r="20" spans="1:32" s="49" customFormat="1" ht="15.75" x14ac:dyDescent="0.25">
      <c r="A20" s="49" t="s">
        <v>88</v>
      </c>
      <c r="C20" s="50"/>
      <c r="D20" s="51"/>
      <c r="G20" s="51"/>
      <c r="H20" s="51"/>
      <c r="I20" s="52"/>
      <c r="J20" s="51"/>
      <c r="K20" s="51"/>
      <c r="L20" s="51"/>
      <c r="M20" s="53"/>
      <c r="N20" s="54"/>
      <c r="O20" s="55"/>
      <c r="P20" s="55"/>
      <c r="Q20" s="51"/>
      <c r="R20" s="51"/>
      <c r="S20" s="56"/>
      <c r="T20" s="55"/>
      <c r="U20" s="57"/>
    </row>
  </sheetData>
  <sortState xmlns:xlrd2="http://schemas.microsoft.com/office/spreadsheetml/2017/richdata2" ref="A2:AF18">
    <sortCondition ref="O2:O18"/>
  </sortState>
  <conditionalFormatting sqref="A2:AF15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1882C-80FE-4EB5-B7C3-F375AB12ADA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apps1</dc:creator>
  <cp:lastModifiedBy>apps1</cp:lastModifiedBy>
  <dcterms:created xsi:type="dcterms:W3CDTF">2023-10-05T13:21:16Z</dcterms:created>
  <dcterms:modified xsi:type="dcterms:W3CDTF">2024-01-04T16:03:00Z</dcterms:modified>
</cp:coreProperties>
</file>