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8" windowWidth="19140" windowHeight="6672" activeTab="8"/>
  </bookViews>
  <sheets>
    <sheet name="Cover Page" sheetId="11" r:id="rId1"/>
    <sheet name="Budget Summary" sheetId="5" r:id="rId2"/>
    <sheet name="Full Overview" sheetId="1" r:id="rId3"/>
    <sheet name="Health Insurance" sheetId="2" r:id="rId4"/>
    <sheet name="Salaries" sheetId="3" r:id="rId5"/>
    <sheet name="CIP" sheetId="4" r:id="rId6"/>
    <sheet name="Debt Service" sheetId="6" r:id="rId7"/>
    <sheet name="Utility Connections" sheetId="7" r:id="rId8"/>
    <sheet name="Rates and Fees" sheetId="8" r:id="rId9"/>
    <sheet name="Values and Tax " sheetId="9" r:id="rId10"/>
    <sheet name="GF Graphic" sheetId="12" r:id="rId11"/>
    <sheet name="UF Graphic" sheetId="13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C18" i="5" l="1"/>
  <c r="G157" i="1" l="1"/>
  <c r="D13" i="6" l="1"/>
  <c r="K28" i="2"/>
  <c r="C37" i="2"/>
  <c r="C33" i="2"/>
  <c r="C32" i="2"/>
  <c r="C31" i="2"/>
  <c r="C30" i="2"/>
  <c r="C29" i="2"/>
  <c r="C28" i="2"/>
  <c r="C27" i="2"/>
  <c r="H20" i="2"/>
  <c r="J19" i="3" l="1"/>
  <c r="N20" i="2" l="1"/>
  <c r="N19" i="2"/>
  <c r="H19" i="2"/>
  <c r="G284" i="1" l="1"/>
  <c r="G248" i="1"/>
  <c r="G232" i="1"/>
  <c r="G207" i="1"/>
  <c r="G288" i="1" s="1"/>
  <c r="G138" i="1"/>
  <c r="G100" i="1"/>
  <c r="G78" i="1"/>
  <c r="G65" i="1"/>
  <c r="G50" i="1"/>
  <c r="G29" i="1"/>
  <c r="G294" i="1" l="1"/>
  <c r="G179" i="1"/>
  <c r="K20" i="3"/>
  <c r="K19" i="3"/>
  <c r="D24" i="3" l="1"/>
  <c r="E24" i="3"/>
  <c r="H24" i="3"/>
  <c r="I24" i="3"/>
  <c r="G268" i="1" l="1"/>
  <c r="G289" i="1" s="1"/>
  <c r="G290" i="1" s="1"/>
  <c r="B11" i="7" l="1"/>
  <c r="K22" i="3"/>
  <c r="F18" i="3"/>
  <c r="F13" i="3"/>
  <c r="F12" i="3"/>
  <c r="J11" i="3"/>
  <c r="K11" i="3" s="1"/>
  <c r="F34" i="3" s="1"/>
  <c r="F11" i="3"/>
  <c r="G11" i="3" s="1"/>
  <c r="J7" i="3"/>
  <c r="K7" i="3" s="1"/>
  <c r="F7" i="3"/>
  <c r="G7" i="3" s="1"/>
  <c r="M22" i="2" l="1"/>
  <c r="L22" i="2"/>
  <c r="K22" i="2"/>
  <c r="J22" i="2"/>
  <c r="G22" i="2"/>
  <c r="F22" i="2"/>
  <c r="E22" i="2"/>
  <c r="D22" i="2"/>
  <c r="N6" i="2"/>
  <c r="N9" i="2"/>
  <c r="H6" i="2"/>
  <c r="F23" i="3"/>
  <c r="G23" i="3" s="1"/>
  <c r="J23" i="3" l="1"/>
  <c r="K23" i="3" s="1"/>
  <c r="C34" i="3" s="1"/>
  <c r="G34" i="3" s="1"/>
  <c r="F157" i="1"/>
  <c r="G14" i="5" l="1"/>
  <c r="E22" i="5" l="1"/>
  <c r="G33" i="3"/>
  <c r="J22" i="3"/>
  <c r="J21" i="3"/>
  <c r="K21" i="3" s="1"/>
  <c r="J18" i="3"/>
  <c r="K18" i="3" s="1"/>
  <c r="J17" i="3"/>
  <c r="K17" i="3" s="1"/>
  <c r="J16" i="3"/>
  <c r="K16" i="3" s="1"/>
  <c r="F28" i="3" s="1"/>
  <c r="J15" i="3"/>
  <c r="K15" i="3" s="1"/>
  <c r="C32" i="3" s="1"/>
  <c r="F32" i="3" s="1"/>
  <c r="J14" i="3"/>
  <c r="K14" i="3" s="1"/>
  <c r="J13" i="3"/>
  <c r="K13" i="3" s="1"/>
  <c r="C31" i="3" s="1"/>
  <c r="F31" i="3" s="1"/>
  <c r="J12" i="3"/>
  <c r="J10" i="3"/>
  <c r="K10" i="3" s="1"/>
  <c r="J9" i="3"/>
  <c r="J8" i="3"/>
  <c r="F22" i="3"/>
  <c r="G22" i="3" s="1"/>
  <c r="F21" i="3"/>
  <c r="G21" i="3" s="1"/>
  <c r="G18" i="3"/>
  <c r="F17" i="3"/>
  <c r="G17" i="3" s="1"/>
  <c r="F16" i="3"/>
  <c r="G16" i="3" s="1"/>
  <c r="F15" i="3"/>
  <c r="G15" i="3" s="1"/>
  <c r="F14" i="3"/>
  <c r="G14" i="3" s="1"/>
  <c r="G13" i="3"/>
  <c r="G12" i="3"/>
  <c r="F10" i="3"/>
  <c r="G10" i="3" s="1"/>
  <c r="F9" i="3"/>
  <c r="G9" i="3" s="1"/>
  <c r="F8" i="3"/>
  <c r="G8" i="3" l="1"/>
  <c r="G24" i="3" s="1"/>
  <c r="F24" i="3"/>
  <c r="K9" i="3"/>
  <c r="J24" i="3"/>
  <c r="G32" i="3"/>
  <c r="C29" i="3"/>
  <c r="F29" i="3" s="1"/>
  <c r="K12" i="3"/>
  <c r="C30" i="3" s="1"/>
  <c r="F30" i="3" s="1"/>
  <c r="K8" i="3"/>
  <c r="C27" i="3" l="1"/>
  <c r="F27" i="3" s="1"/>
  <c r="G30" i="3"/>
  <c r="G29" i="3"/>
  <c r="G31" i="3"/>
  <c r="C28" i="3"/>
  <c r="G28" i="3" s="1"/>
  <c r="K24" i="3"/>
  <c r="G27" i="3" l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G4" i="9"/>
  <c r="H4" i="9" s="1"/>
  <c r="G13" i="9" l="1"/>
  <c r="H13" i="9" s="1"/>
  <c r="E22" i="7" l="1"/>
  <c r="B22" i="7"/>
  <c r="E11" i="7"/>
  <c r="H35" i="3" l="1"/>
  <c r="D35" i="3"/>
  <c r="C35" i="3"/>
  <c r="H21" i="2"/>
  <c r="H18" i="2"/>
  <c r="H17" i="2"/>
  <c r="H16" i="2"/>
  <c r="H15" i="2"/>
  <c r="H14" i="2"/>
  <c r="H13" i="2"/>
  <c r="H12" i="2"/>
  <c r="H11" i="2"/>
  <c r="H10" i="2"/>
  <c r="H9" i="2"/>
  <c r="H8" i="2"/>
  <c r="H7" i="2"/>
  <c r="N21" i="2"/>
  <c r="N18" i="2"/>
  <c r="N17" i="2"/>
  <c r="N16" i="2"/>
  <c r="N15" i="2"/>
  <c r="N14" i="2"/>
  <c r="K29" i="2" s="1"/>
  <c r="N13" i="2"/>
  <c r="K32" i="2" s="1"/>
  <c r="N12" i="2"/>
  <c r="K31" i="2" s="1"/>
  <c r="N11" i="2"/>
  <c r="K30" i="2" s="1"/>
  <c r="N10" i="2"/>
  <c r="K33" i="2" s="1"/>
  <c r="N8" i="2"/>
  <c r="N7" i="2"/>
  <c r="K27" i="2" l="1"/>
  <c r="H22" i="2"/>
  <c r="N22" i="2"/>
  <c r="N25" i="2" s="1"/>
  <c r="G35" i="3"/>
  <c r="F35" i="3"/>
  <c r="F284" i="1"/>
  <c r="F268" i="1"/>
  <c r="F248" i="1"/>
  <c r="F232" i="1"/>
  <c r="F207" i="1"/>
  <c r="F288" i="1" s="1"/>
  <c r="F173" i="1"/>
  <c r="F165" i="1"/>
  <c r="G150" i="1"/>
  <c r="F150" i="1"/>
  <c r="F138" i="1"/>
  <c r="G118" i="1"/>
  <c r="F118" i="1"/>
  <c r="F100" i="1"/>
  <c r="F78" i="1"/>
  <c r="F65" i="1"/>
  <c r="F50" i="1"/>
  <c r="K35" i="2" l="1"/>
  <c r="K37" i="2" s="1"/>
  <c r="G180" i="1"/>
  <c r="G295" i="1" s="1"/>
  <c r="G296" i="1" s="1"/>
  <c r="C35" i="2"/>
  <c r="F289" i="1"/>
  <c r="F290" i="1" s="1"/>
  <c r="F180" i="1"/>
  <c r="F29" i="1"/>
  <c r="G181" i="1" l="1"/>
  <c r="F295" i="1"/>
  <c r="F179" i="1"/>
  <c r="F181" i="1" s="1"/>
  <c r="F294" i="1"/>
  <c r="F296" i="1" l="1"/>
</calcChain>
</file>

<file path=xl/comments1.xml><?xml version="1.0" encoding="utf-8"?>
<comments xmlns="http://schemas.openxmlformats.org/spreadsheetml/2006/main">
  <authors>
    <author>cindy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cindy: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<sst xmlns="http://schemas.openxmlformats.org/spreadsheetml/2006/main" count="845" uniqueCount="555">
  <si>
    <t>REVENUE - GENERAL FUND</t>
  </si>
  <si>
    <t>Ad Valorem Taxes-Penalty &amp; interest</t>
  </si>
  <si>
    <t>Ad Valorem Taxes-Current</t>
  </si>
  <si>
    <t>Trash disposal</t>
  </si>
  <si>
    <t>Licenses &amp; Permits</t>
  </si>
  <si>
    <t>Fines</t>
  </si>
  <si>
    <t>Franchise Tax</t>
  </si>
  <si>
    <t>Dog Pound Fees</t>
  </si>
  <si>
    <t>Interest Earned</t>
  </si>
  <si>
    <t>Sales Tax</t>
  </si>
  <si>
    <t>Cemetery Lots</t>
  </si>
  <si>
    <t>Ambulance Run Fees</t>
  </si>
  <si>
    <t>Water Park Gate</t>
  </si>
  <si>
    <t>Water Park Concessions</t>
  </si>
  <si>
    <t>Miscellaneous Revenue</t>
  </si>
  <si>
    <t>Airport Fees</t>
  </si>
  <si>
    <t>State Grants</t>
  </si>
  <si>
    <t>Federal Grants</t>
  </si>
  <si>
    <t>TOTAL GENERAL FUND REVENUE</t>
  </si>
  <si>
    <t>Adopted</t>
  </si>
  <si>
    <t>Actual</t>
  </si>
  <si>
    <t>GENERAL GOVERNMENT</t>
  </si>
  <si>
    <t>501-101</t>
  </si>
  <si>
    <t>Salaries</t>
  </si>
  <si>
    <t>501-221</t>
  </si>
  <si>
    <t>Meetings-Dues-Schools</t>
  </si>
  <si>
    <t>501-222</t>
  </si>
  <si>
    <t>Publishing</t>
  </si>
  <si>
    <t>501-233</t>
  </si>
  <si>
    <t>Election Expense</t>
  </si>
  <si>
    <t>501-234</t>
  </si>
  <si>
    <t>Assessing &amp; Collecting</t>
  </si>
  <si>
    <t>501-311</t>
  </si>
  <si>
    <t>Building Maint  - Clinic Assistance</t>
  </si>
  <si>
    <t>501-312</t>
  </si>
  <si>
    <t>Insurance &amp; Bonds</t>
  </si>
  <si>
    <t>501-512</t>
  </si>
  <si>
    <t>Bad Debts</t>
  </si>
  <si>
    <t>501-599</t>
  </si>
  <si>
    <t>Miscellaneous</t>
  </si>
  <si>
    <t>501-901</t>
  </si>
  <si>
    <t>Capital Outlay</t>
  </si>
  <si>
    <t>TOTAL GENERAL GOVERNMENT</t>
  </si>
  <si>
    <t>STREET DEPARTMENT</t>
  </si>
  <si>
    <t>502-101</t>
  </si>
  <si>
    <t>502-102</t>
  </si>
  <si>
    <t>Direct Overtime</t>
  </si>
  <si>
    <t>502-103</t>
  </si>
  <si>
    <t>Indirect Overtime</t>
  </si>
  <si>
    <t>502-111</t>
  </si>
  <si>
    <t>Social Security</t>
  </si>
  <si>
    <t>502-112</t>
  </si>
  <si>
    <t xml:space="preserve">Retirement </t>
  </si>
  <si>
    <t>502-121</t>
  </si>
  <si>
    <t>Health Insurance</t>
  </si>
  <si>
    <t>502-201</t>
  </si>
  <si>
    <t>Utilities/Telephone</t>
  </si>
  <si>
    <t>502-212</t>
  </si>
  <si>
    <t>Supplies</t>
  </si>
  <si>
    <t>502-301</t>
  </si>
  <si>
    <t>Auto Expense</t>
  </si>
  <si>
    <t>502-331</t>
  </si>
  <si>
    <t>Repair/Maintenance</t>
  </si>
  <si>
    <t>502-901</t>
  </si>
  <si>
    <t xml:space="preserve">Capital Outlay </t>
  </si>
  <si>
    <t>TOTAL STREET DEPARTMENT</t>
  </si>
  <si>
    <t>FIRE DEPARTMENT</t>
  </si>
  <si>
    <t>503-112</t>
  </si>
  <si>
    <t>Retirement</t>
  </si>
  <si>
    <t>503-201</t>
  </si>
  <si>
    <t>Util &amp; Telep</t>
  </si>
  <si>
    <t>503-212</t>
  </si>
  <si>
    <t>503-221</t>
  </si>
  <si>
    <t>503-301</t>
  </si>
  <si>
    <t>503-311</t>
  </si>
  <si>
    <t>Building Maintenance</t>
  </si>
  <si>
    <t>503-332</t>
  </si>
  <si>
    <t>503-599</t>
  </si>
  <si>
    <t>503-901</t>
  </si>
  <si>
    <t>TOTAL FIRE DEPARTMENT</t>
  </si>
  <si>
    <t>POLICE DEPARMENT</t>
  </si>
  <si>
    <t>504-101</t>
  </si>
  <si>
    <t>504-102</t>
  </si>
  <si>
    <t>504-103</t>
  </si>
  <si>
    <t>504-111</t>
  </si>
  <si>
    <t>504-112</t>
  </si>
  <si>
    <t xml:space="preserve">Retirement  </t>
  </si>
  <si>
    <t>504-121</t>
  </si>
  <si>
    <t>504-141</t>
  </si>
  <si>
    <t>Uniform Allowance</t>
  </si>
  <si>
    <t>504-201</t>
  </si>
  <si>
    <t>504-211</t>
  </si>
  <si>
    <t>Office Supp &amp; Exp</t>
  </si>
  <si>
    <t>504-212</t>
  </si>
  <si>
    <t>504-221</t>
  </si>
  <si>
    <t>504-235</t>
  </si>
  <si>
    <t>Corporation Court</t>
  </si>
  <si>
    <t>504-251</t>
  </si>
  <si>
    <t>Animal Control</t>
  </si>
  <si>
    <t>504-301</t>
  </si>
  <si>
    <t>504-311</t>
  </si>
  <si>
    <t>504-599</t>
  </si>
  <si>
    <t>504-901</t>
  </si>
  <si>
    <t xml:space="preserve">Supplies-Police        </t>
  </si>
  <si>
    <t>505-101</t>
  </si>
  <si>
    <t>505-102</t>
  </si>
  <si>
    <t>505-103</t>
  </si>
  <si>
    <t>505-111</t>
  </si>
  <si>
    <t>505-112</t>
  </si>
  <si>
    <t>505-121</t>
  </si>
  <si>
    <t>505-201</t>
  </si>
  <si>
    <t xml:space="preserve">Utilities       </t>
  </si>
  <si>
    <t>505-213</t>
  </si>
  <si>
    <t xml:space="preserve">Concessions </t>
  </si>
  <si>
    <t>505-301</t>
  </si>
  <si>
    <t>505-331</t>
  </si>
  <si>
    <t>Parks Repair/Maintenance</t>
  </si>
  <si>
    <t>505-332</t>
  </si>
  <si>
    <t>Water Park Repair/Maintenance</t>
  </si>
  <si>
    <t>505-599</t>
  </si>
  <si>
    <t>505-901</t>
  </si>
  <si>
    <t>TOTAL PARKS DEPARTMENT</t>
  </si>
  <si>
    <t>PARKS &amp; CEMETARY DEPARTMENT</t>
  </si>
  <si>
    <t>SANITATION DEPARMENT</t>
  </si>
  <si>
    <t>506-101</t>
  </si>
  <si>
    <t>506-102</t>
  </si>
  <si>
    <t xml:space="preserve">Direct Overtime </t>
  </si>
  <si>
    <t>506-103</t>
  </si>
  <si>
    <t>506-111</t>
  </si>
  <si>
    <t>506-112</t>
  </si>
  <si>
    <t>506-121</t>
  </si>
  <si>
    <t>506-212</t>
  </si>
  <si>
    <t xml:space="preserve">Supplies      </t>
  </si>
  <si>
    <t>506-221</t>
  </si>
  <si>
    <t>506-301</t>
  </si>
  <si>
    <t>506-312</t>
  </si>
  <si>
    <t>Dump Ground Maintenance</t>
  </si>
  <si>
    <t>506-330</t>
  </si>
  <si>
    <t>Disposal Fees</t>
  </si>
  <si>
    <t>506-331</t>
  </si>
  <si>
    <t>506-332</t>
  </si>
  <si>
    <t>Recycling Expense</t>
  </si>
  <si>
    <t>506-599</t>
  </si>
  <si>
    <t>506-901</t>
  </si>
  <si>
    <t>AMBULANCE DEPARTMENT</t>
  </si>
  <si>
    <t>507-101</t>
  </si>
  <si>
    <t>507-111</t>
  </si>
  <si>
    <t>507-212</t>
  </si>
  <si>
    <t>507-221</t>
  </si>
  <si>
    <t>Meeting-Dues-Schools</t>
  </si>
  <si>
    <t>507-251</t>
  </si>
  <si>
    <t>507-301</t>
  </si>
  <si>
    <t>Auto expense</t>
  </si>
  <si>
    <t>507-521</t>
  </si>
  <si>
    <t>507-901</t>
  </si>
  <si>
    <t>TOTAL SANITATION DEPARTMENT</t>
  </si>
  <si>
    <t>TOTAL AMBULANCE DEPARTMENT</t>
  </si>
  <si>
    <t>COMMUNITY SERVICE</t>
  </si>
  <si>
    <t>509-240</t>
  </si>
  <si>
    <t>Senior Citizen Center</t>
  </si>
  <si>
    <t>509-241</t>
  </si>
  <si>
    <t>Emergency Management</t>
  </si>
  <si>
    <t>TOTAL COMMUNITY SERVICE</t>
  </si>
  <si>
    <t>AIRPORT</t>
  </si>
  <si>
    <t>510-322</t>
  </si>
  <si>
    <t>Repair /Maintenance</t>
  </si>
  <si>
    <t>510-901</t>
  </si>
  <si>
    <t>TOTAL AIRPORT</t>
  </si>
  <si>
    <t>DEBT SERVICE</t>
  </si>
  <si>
    <t>511-521</t>
  </si>
  <si>
    <t>Interest</t>
  </si>
  <si>
    <t>511-599</t>
  </si>
  <si>
    <t>Principal</t>
  </si>
  <si>
    <t>TOTAL DEBT SERVICE</t>
  </si>
  <si>
    <t>TOTAL GENERAL FUND REVENUES</t>
  </si>
  <si>
    <t>NET INCOME (LOSS)</t>
  </si>
  <si>
    <t>TOTAL GENERAL FUND EXPENSES</t>
  </si>
  <si>
    <t>CITY OF SUNRAY</t>
  </si>
  <si>
    <t>UTILITY FUND - REVENUE</t>
  </si>
  <si>
    <t>Water Sales Metered</t>
  </si>
  <si>
    <t>Bulk Water</t>
  </si>
  <si>
    <t>Water Taps</t>
  </si>
  <si>
    <t>Water Miscellaneous</t>
  </si>
  <si>
    <t>Gas Sales Spot Market</t>
  </si>
  <si>
    <t>Gas Sales Taxable</t>
  </si>
  <si>
    <t>Gas Sales Non Taxable</t>
  </si>
  <si>
    <t xml:space="preserve">Gas Taps      </t>
  </si>
  <si>
    <t xml:space="preserve">Oil Sales </t>
  </si>
  <si>
    <t>Condensate Sales</t>
  </si>
  <si>
    <t>Sewer Service</t>
  </si>
  <si>
    <t>Sewer Taps</t>
  </si>
  <si>
    <t>Transfer from Gen Fund</t>
  </si>
  <si>
    <t>Bad  Debts Recovered</t>
  </si>
  <si>
    <t>Penalties</t>
  </si>
  <si>
    <t>Return Checks Charges</t>
  </si>
  <si>
    <t>Reconnect Charges</t>
  </si>
  <si>
    <t>TOTAL UTILITY FUND REVENUE</t>
  </si>
  <si>
    <t>ADMINISTRATION</t>
  </si>
  <si>
    <t>512-101</t>
  </si>
  <si>
    <t>512-102</t>
  </si>
  <si>
    <t>512-103</t>
  </si>
  <si>
    <t>512-111</t>
  </si>
  <si>
    <t>512-112</t>
  </si>
  <si>
    <t xml:space="preserve">Retirement   </t>
  </si>
  <si>
    <t>512-120</t>
  </si>
  <si>
    <t>Unemployment</t>
  </si>
  <si>
    <t>512-121</t>
  </si>
  <si>
    <t>512-201</t>
  </si>
  <si>
    <t>Utilities &amp; telephone</t>
  </si>
  <si>
    <t>512-211</t>
  </si>
  <si>
    <t>Office supplies</t>
  </si>
  <si>
    <t>512-221</t>
  </si>
  <si>
    <t>Meetings-dues-schools</t>
  </si>
  <si>
    <t>512-231</t>
  </si>
  <si>
    <t>Legal &amp; audit</t>
  </si>
  <si>
    <t>512-232</t>
  </si>
  <si>
    <t>Computer service</t>
  </si>
  <si>
    <t>512-237</t>
  </si>
  <si>
    <t>Engineering/consultant</t>
  </si>
  <si>
    <t>512-301</t>
  </si>
  <si>
    <t>512-311</t>
  </si>
  <si>
    <t>512-312</t>
  </si>
  <si>
    <t>512-331</t>
  </si>
  <si>
    <t>Shop expense</t>
  </si>
  <si>
    <t>512-512</t>
  </si>
  <si>
    <t>512-599</t>
  </si>
  <si>
    <t>512-901</t>
  </si>
  <si>
    <t>TOTAL ADMINISTRATION</t>
  </si>
  <si>
    <t>WATER DEPARTMENT</t>
  </si>
  <si>
    <t>513-101</t>
  </si>
  <si>
    <t>513-102</t>
  </si>
  <si>
    <t>513-103</t>
  </si>
  <si>
    <t>513-111</t>
  </si>
  <si>
    <t>513-112</t>
  </si>
  <si>
    <t>513-121</t>
  </si>
  <si>
    <t>513-201</t>
  </si>
  <si>
    <t>513-221</t>
  </si>
  <si>
    <t>513-301</t>
  </si>
  <si>
    <t>513-322</t>
  </si>
  <si>
    <t>Repair &amp; Maintenance</t>
  </si>
  <si>
    <t>513-599</t>
  </si>
  <si>
    <t>513-901</t>
  </si>
  <si>
    <t>TOTAL WATER DEPARTMENT</t>
  </si>
  <si>
    <t>GAS DEPARTMENT</t>
  </si>
  <si>
    <t>514-101</t>
  </si>
  <si>
    <t>514-102</t>
  </si>
  <si>
    <t>514-103</t>
  </si>
  <si>
    <t>514-111</t>
  </si>
  <si>
    <t>514-112</t>
  </si>
  <si>
    <t>514-121</t>
  </si>
  <si>
    <t>514-201</t>
  </si>
  <si>
    <t>514-221</t>
  </si>
  <si>
    <t>514-301</t>
  </si>
  <si>
    <t>514-302</t>
  </si>
  <si>
    <t>Natural Gas Purchases</t>
  </si>
  <si>
    <t>514-322</t>
  </si>
  <si>
    <t>Production Repair &amp; Maintenance</t>
  </si>
  <si>
    <t>514-323</t>
  </si>
  <si>
    <t>Distribution Repair &amp; Maintenance</t>
  </si>
  <si>
    <t>514-501</t>
  </si>
  <si>
    <t>Gas Tax</t>
  </si>
  <si>
    <t>514-513</t>
  </si>
  <si>
    <t>Royalties</t>
  </si>
  <si>
    <t>514-599</t>
  </si>
  <si>
    <t>514-901</t>
  </si>
  <si>
    <t>TOTAL GAS DEPARTMENT</t>
  </si>
  <si>
    <t>SEWER DEPARTMENT</t>
  </si>
  <si>
    <t>515-101</t>
  </si>
  <si>
    <t>515-102</t>
  </si>
  <si>
    <t>515-103</t>
  </si>
  <si>
    <t>515-111</t>
  </si>
  <si>
    <t>515-112</t>
  </si>
  <si>
    <t>515-121</t>
  </si>
  <si>
    <t>515-201</t>
  </si>
  <si>
    <t>515-221</t>
  </si>
  <si>
    <t>515-301</t>
  </si>
  <si>
    <t>515-322</t>
  </si>
  <si>
    <t>515-599</t>
  </si>
  <si>
    <t>515-901</t>
  </si>
  <si>
    <t>TOTAL SEWER DEPARTMENT</t>
  </si>
  <si>
    <t>TOTAL UTILITY FUND REVENUES</t>
  </si>
  <si>
    <t>TOTAL UTILITY FUND EXPENSES</t>
  </si>
  <si>
    <t>TOTAL GENERAL &amp; UTILITY FUND REVENUES</t>
  </si>
  <si>
    <t>TOTAL GENERAL &amp; UTILITY FUND EXPENSES</t>
  </si>
  <si>
    <t>Raise</t>
  </si>
  <si>
    <t>TML-IEBP</t>
  </si>
  <si>
    <t>Employee</t>
  </si>
  <si>
    <t>Dept.</t>
  </si>
  <si>
    <t>Current Rate</t>
  </si>
  <si>
    <t>Dependent</t>
  </si>
  <si>
    <t>HRA</t>
  </si>
  <si>
    <t>New Rate</t>
  </si>
  <si>
    <t>Sub-Total</t>
  </si>
  <si>
    <t>Lee, Kathy</t>
  </si>
  <si>
    <t>Morton, Cindy</t>
  </si>
  <si>
    <t>Admin</t>
  </si>
  <si>
    <t>Police</t>
  </si>
  <si>
    <t>Curtis, Charles</t>
  </si>
  <si>
    <t>Perry, K.J.</t>
  </si>
  <si>
    <t>Gas</t>
  </si>
  <si>
    <t>Water</t>
  </si>
  <si>
    <t>Sewer</t>
  </si>
  <si>
    <t>Parks</t>
  </si>
  <si>
    <t>Daffern, Wade</t>
  </si>
  <si>
    <t>Sanitation</t>
  </si>
  <si>
    <t xml:space="preserve">Sub-Total </t>
  </si>
  <si>
    <t>Annual</t>
  </si>
  <si>
    <t>Total*</t>
  </si>
  <si>
    <t>City of Sunray</t>
  </si>
  <si>
    <t>Hourly</t>
  </si>
  <si>
    <t>Marquez, Britt</t>
  </si>
  <si>
    <t>Sims, Sue</t>
  </si>
  <si>
    <t>Long. Rate</t>
  </si>
  <si>
    <t>Long. Total</t>
  </si>
  <si>
    <t>Totals</t>
  </si>
  <si>
    <t>Seasonal</t>
  </si>
  <si>
    <t>Salary</t>
  </si>
  <si>
    <t>Overtime</t>
  </si>
  <si>
    <t>FICA 7.65%</t>
  </si>
  <si>
    <t>Transfer from Utility Revenues</t>
  </si>
  <si>
    <t>Transfer to General Fund</t>
  </si>
  <si>
    <t>501-111</t>
  </si>
  <si>
    <t>501-112</t>
  </si>
  <si>
    <t>501-121</t>
  </si>
  <si>
    <t>Capital Improvement Program</t>
  </si>
  <si>
    <t>Item Description</t>
  </si>
  <si>
    <t>Unit Price</t>
  </si>
  <si>
    <t>Total</t>
  </si>
  <si>
    <t>Qty</t>
  </si>
  <si>
    <t>Total CIP</t>
  </si>
  <si>
    <t>Budget Summary</t>
  </si>
  <si>
    <t>General Fund</t>
  </si>
  <si>
    <t>Revenue</t>
  </si>
  <si>
    <t>Expenses</t>
  </si>
  <si>
    <t>General Govt.</t>
  </si>
  <si>
    <t>Street</t>
  </si>
  <si>
    <t>Fire</t>
  </si>
  <si>
    <t>Park &amp; Cemetary</t>
  </si>
  <si>
    <t>Community Service</t>
  </si>
  <si>
    <t>Airport</t>
  </si>
  <si>
    <t>Net Effect</t>
  </si>
  <si>
    <t>Utility Fund</t>
  </si>
  <si>
    <t>Utility Admin.</t>
  </si>
  <si>
    <t>Long Term Debt</t>
  </si>
  <si>
    <t>Description</t>
  </si>
  <si>
    <t>Street Sweeper</t>
  </si>
  <si>
    <t>Water Well #8</t>
  </si>
  <si>
    <t>Fund</t>
  </si>
  <si>
    <t>General</t>
  </si>
  <si>
    <t>Utility</t>
  </si>
  <si>
    <t>Terms</t>
  </si>
  <si>
    <t>Payoff 07/2024</t>
  </si>
  <si>
    <t>Hydrostop</t>
  </si>
  <si>
    <t>Payoff 12/2016</t>
  </si>
  <si>
    <t>Original Loan</t>
  </si>
  <si>
    <t>Waterdock</t>
  </si>
  <si>
    <t>Payoff 11/2016</t>
  </si>
  <si>
    <t>Payoff 12/2018</t>
  </si>
  <si>
    <t>WW Plant</t>
  </si>
  <si>
    <t>Payoff 09/2027</t>
  </si>
  <si>
    <t>Les Taylor Well #9</t>
  </si>
  <si>
    <t>Payoff 09/2024</t>
  </si>
  <si>
    <t>Rate</t>
  </si>
  <si>
    <t>Utility Connections</t>
  </si>
  <si>
    <t>WATER</t>
  </si>
  <si>
    <t>Residential</t>
  </si>
  <si>
    <t>Commercial</t>
  </si>
  <si>
    <t>Flat Rate</t>
  </si>
  <si>
    <t>TOTAL</t>
  </si>
  <si>
    <t>SEWER</t>
  </si>
  <si>
    <t>Commercial - Light</t>
  </si>
  <si>
    <t>Commercial - Heavy</t>
  </si>
  <si>
    <t>GAS</t>
  </si>
  <si>
    <t>Commercial - Taxable</t>
  </si>
  <si>
    <t>Commercial - Non-taxable</t>
  </si>
  <si>
    <t>Flat Rate (Residential)</t>
  </si>
  <si>
    <t>Irrigation</t>
  </si>
  <si>
    <t>Outside City</t>
  </si>
  <si>
    <t>SANITATION</t>
  </si>
  <si>
    <t>Industrial</t>
  </si>
  <si>
    <t>Rural</t>
  </si>
  <si>
    <t>Both</t>
  </si>
  <si>
    <t>Unrestricted Operating Fund Balance</t>
  </si>
  <si>
    <t xml:space="preserve">City of Sunray </t>
  </si>
  <si>
    <t>Property Tax</t>
  </si>
  <si>
    <t>Wastewater</t>
  </si>
  <si>
    <t>Net Change</t>
  </si>
  <si>
    <t>Base Rate</t>
  </si>
  <si>
    <t>NG Residential/Commercial</t>
  </si>
  <si>
    <t>PPU/mmbtu</t>
  </si>
  <si>
    <t>NG/Irrigation</t>
  </si>
  <si>
    <t>Commercial-Light</t>
  </si>
  <si>
    <t>Commercial-Heavy</t>
  </si>
  <si>
    <t>Utility Transfer Account</t>
  </si>
  <si>
    <t>Utility Deposit</t>
  </si>
  <si>
    <t>Reconnect Admin Fee</t>
  </si>
  <si>
    <t>Service Taps</t>
  </si>
  <si>
    <t>New</t>
  </si>
  <si>
    <t>Replacement</t>
  </si>
  <si>
    <t>Water 5/8" &amp; 3/4"</t>
  </si>
  <si>
    <t>Water 1"</t>
  </si>
  <si>
    <t>Sewer*</t>
  </si>
  <si>
    <t>Street Cut</t>
  </si>
  <si>
    <t>Buiding Permit**</t>
  </si>
  <si>
    <t>N/C</t>
  </si>
  <si>
    <t>504-238</t>
  </si>
  <si>
    <t>Police Dispatch</t>
  </si>
  <si>
    <t>0.31/$100</t>
  </si>
  <si>
    <t>Summary of Certified Values and Adopted Tax Rates</t>
  </si>
  <si>
    <t>Year</t>
  </si>
  <si>
    <t>Certified Value</t>
  </si>
  <si>
    <t>100% Collection</t>
  </si>
  <si>
    <t>98% Collection</t>
  </si>
  <si>
    <t>Description of Rate</t>
  </si>
  <si>
    <t>Proposed Tax Rate</t>
  </si>
  <si>
    <t>Tax Recap</t>
  </si>
  <si>
    <t>Levy Vs. Last Year</t>
  </si>
  <si>
    <t>The property tax revenue to be raised from new property added to the tax roll</t>
  </si>
  <si>
    <t>FY 2017 CIP</t>
  </si>
  <si>
    <t>Minimum Permit</t>
  </si>
  <si>
    <t>New Construction</t>
  </si>
  <si>
    <t>Variance Fee</t>
  </si>
  <si>
    <t>Type B EDC Sales Tax</t>
  </si>
  <si>
    <t>Type A EDC Sales Tax</t>
  </si>
  <si>
    <t>Street Maintenance Sales Tax</t>
  </si>
  <si>
    <t>501-600</t>
  </si>
  <si>
    <t>501-601</t>
  </si>
  <si>
    <t>501-602</t>
  </si>
  <si>
    <t>Transfer to Type B EDC</t>
  </si>
  <si>
    <t>Transfer to Type A EDC</t>
  </si>
  <si>
    <t>Transfer to Street Maintenance</t>
  </si>
  <si>
    <t>Life/ADD</t>
  </si>
  <si>
    <t>509-239</t>
  </si>
  <si>
    <t>Lot Clearing Expense</t>
  </si>
  <si>
    <t>Annual Payment</t>
  </si>
  <si>
    <t>Payoff 10/2021</t>
  </si>
  <si>
    <t>0.34/$100</t>
  </si>
  <si>
    <t>2018-19</t>
  </si>
  <si>
    <t>Outside City Gas</t>
  </si>
  <si>
    <t>Outside City Limits</t>
  </si>
  <si>
    <t>Outside City Gas/Non-taxable</t>
  </si>
  <si>
    <t xml:space="preserve">Salaries - FULL TIME POSITION      </t>
  </si>
  <si>
    <t>Salaries - SUMMER HELP</t>
  </si>
  <si>
    <t>Water Park Swim Lessons</t>
  </si>
  <si>
    <t xml:space="preserve">Salaries - Full Time Position  </t>
  </si>
  <si>
    <t>Salaries - Part Time/Recycling</t>
  </si>
  <si>
    <t xml:space="preserve">Salaries   </t>
  </si>
  <si>
    <t xml:space="preserve">Salaries </t>
  </si>
  <si>
    <t>0.3164/$100</t>
  </si>
  <si>
    <t xml:space="preserve">BUDGET OVERVIEW </t>
  </si>
  <si>
    <t>512-126</t>
  </si>
  <si>
    <t>Employee Bonds</t>
  </si>
  <si>
    <t xml:space="preserve">            USE OF RESERVES</t>
  </si>
  <si>
    <t>Contract Revenue</t>
  </si>
  <si>
    <t>2019-20</t>
  </si>
  <si>
    <t>KJ Perry</t>
  </si>
  <si>
    <t>Farni, Colt</t>
  </si>
  <si>
    <t>Strickland, Gilford</t>
  </si>
  <si>
    <t>SALARIES</t>
  </si>
  <si>
    <t>2020-21</t>
  </si>
  <si>
    <t>FY 2021</t>
  </si>
  <si>
    <t>Community Room Fees/Park Pavilon</t>
  </si>
  <si>
    <t>Less TML Credit</t>
  </si>
  <si>
    <t xml:space="preserve">Parks             </t>
  </si>
  <si>
    <t>TOTAL*</t>
  </si>
  <si>
    <t>TML CREDIT</t>
  </si>
  <si>
    <t>SUBTOTAL</t>
  </si>
  <si>
    <t>Outside City - Residential</t>
  </si>
  <si>
    <t>Outside City - Commercial</t>
  </si>
  <si>
    <t>2016-17</t>
  </si>
  <si>
    <t>Base Rate (ICL)</t>
  </si>
  <si>
    <t>Base Rate (OCL)</t>
  </si>
  <si>
    <t>PPU/1000 Gal (ICL)</t>
  </si>
  <si>
    <t>PPU/1000 Gal (OCL)</t>
  </si>
  <si>
    <t>PPU/mmbtu (ICL)</t>
  </si>
  <si>
    <t>PPU/mmbut (OCL)</t>
  </si>
  <si>
    <t>cost +</t>
  </si>
  <si>
    <t>Bill Reprint Fee</t>
  </si>
  <si>
    <t xml:space="preserve">  $  0.005/SqFt</t>
  </si>
  <si>
    <t>Replacement Tag</t>
  </si>
  <si>
    <t>2017-18</t>
  </si>
  <si>
    <t xml:space="preserve">   $0.20/SqFt</t>
  </si>
  <si>
    <t>$0.20/SqFt</t>
  </si>
  <si>
    <t>$0.2971/$100</t>
  </si>
  <si>
    <t>0.20/SqFt</t>
  </si>
  <si>
    <t>0.310718/$100</t>
  </si>
  <si>
    <t>Effective Tax Rate/NNR</t>
  </si>
  <si>
    <t>FY 2022</t>
  </si>
  <si>
    <t>501-231</t>
  </si>
  <si>
    <t>Audit</t>
  </si>
  <si>
    <t xml:space="preserve">          </t>
  </si>
  <si>
    <t>Moore, Dennis</t>
  </si>
  <si>
    <r>
      <t xml:space="preserve">            </t>
    </r>
    <r>
      <rPr>
        <b/>
        <sz val="11"/>
        <color rgb="FFFF0000"/>
        <rFont val="Calibri"/>
        <family val="2"/>
        <scheme val="minor"/>
      </rPr>
      <t>TML CREDIT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</si>
  <si>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TOTAL*</t>
    </r>
  </si>
  <si>
    <t>2021-22</t>
  </si>
  <si>
    <t xml:space="preserve">               License</t>
  </si>
  <si>
    <t xml:space="preserve">               Pickup Fee</t>
  </si>
  <si>
    <t>Social Security &amp; Medicare</t>
  </si>
  <si>
    <t xml:space="preserve">TOTAL BUDGET BALANCE =      </t>
  </si>
  <si>
    <t>Rollins, Annette</t>
  </si>
  <si>
    <t>NEW HIRE</t>
  </si>
  <si>
    <t>Police Officer</t>
  </si>
  <si>
    <t>FY 2022-23</t>
  </si>
  <si>
    <t>Coxson, Tyler</t>
  </si>
  <si>
    <t>Morales, Javier</t>
  </si>
  <si>
    <t>Public Works Dir</t>
  </si>
  <si>
    <t>Shirley, Judge</t>
  </si>
  <si>
    <t>2022-23</t>
  </si>
  <si>
    <t>Debt for purpose of Tax Rate Calculation I&amp;S     $78,000.00</t>
  </si>
  <si>
    <t>0.220104/$100</t>
  </si>
  <si>
    <t>COST + $2.00</t>
  </si>
  <si>
    <t>COST + $2.50</t>
  </si>
  <si>
    <t>COST + $0.90</t>
  </si>
  <si>
    <t>APR '22 MINUTES</t>
  </si>
  <si>
    <t>N/A</t>
  </si>
  <si>
    <t>$0.50 INCREASE</t>
  </si>
  <si>
    <t xml:space="preserve">               Surrender Fee</t>
  </si>
  <si>
    <t xml:space="preserve">               Daily Pound Fee</t>
  </si>
  <si>
    <t>Proposed Rate 2022-23</t>
  </si>
  <si>
    <t>OPEN</t>
  </si>
  <si>
    <t>M&amp;O Tax</t>
  </si>
  <si>
    <t>M&amp;O Value</t>
  </si>
  <si>
    <t>S&amp;I Tax</t>
  </si>
  <si>
    <t>S&amp;I Value</t>
  </si>
  <si>
    <t>Total Tax Levy</t>
  </si>
  <si>
    <t>Voter Approval Rate</t>
  </si>
  <si>
    <t>Last Year's Total Tax Rate</t>
  </si>
  <si>
    <t>Total Value</t>
  </si>
  <si>
    <t>Tax Rate</t>
  </si>
  <si>
    <t>Less than last year</t>
  </si>
  <si>
    <t>M&amp;O = $23,102.08 more than last year</t>
  </si>
  <si>
    <t>reflects $0.092736 increase over last year</t>
  </si>
  <si>
    <t>FY 2022-23 Budget</t>
  </si>
  <si>
    <t>This budget will raise MORE revenue from property taxes than last year's budget</t>
  </si>
  <si>
    <t>this year is $875.55</t>
  </si>
  <si>
    <t>Proposed Tax Rate:                $0.312840/$100</t>
  </si>
  <si>
    <t>Voter-Approval Rate:             $0.312840/$100</t>
  </si>
  <si>
    <t>Fiscal Year 2022-23 Debt secured by property taxes is $78,000.00</t>
  </si>
  <si>
    <t>Open Position</t>
  </si>
  <si>
    <t>2022-23  7.61% Rate Increase</t>
  </si>
  <si>
    <t>Total 2022-23 Payments</t>
  </si>
  <si>
    <r>
      <t>TMRS 13.72%</t>
    </r>
    <r>
      <rPr>
        <b/>
        <sz val="11"/>
        <color rgb="FFFF0000"/>
        <rFont val="Calibri"/>
        <family val="2"/>
        <scheme val="minor"/>
      </rPr>
      <t>*</t>
    </r>
  </si>
  <si>
    <t>*TMRS RATE DECREASED FROM 14.71% LAST YEAR</t>
  </si>
  <si>
    <t>$0.312840/$100</t>
  </si>
  <si>
    <t>Waste Fees</t>
  </si>
  <si>
    <t xml:space="preserve">               Shingles</t>
  </si>
  <si>
    <t xml:space="preserve">               Tires</t>
  </si>
  <si>
    <t>M&amp;O Rate</t>
  </si>
  <si>
    <t>S&amp;I Rate</t>
  </si>
  <si>
    <t>Effective (NNR) Tax Rate:        $0.191770/$100</t>
  </si>
  <si>
    <t xml:space="preserve">by an amount of $104,427.51 which is a 63.18%  increase over last year. </t>
  </si>
  <si>
    <t>ADOPTED</t>
  </si>
  <si>
    <t>Sanchez, Juan</t>
  </si>
  <si>
    <t>Passenger:   $15.00; Truck:  $25.00; Tractor: $35.00</t>
  </si>
  <si>
    <t>Rates and Fees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</si>
</sst>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&quot;$&quot;#,##0.000000_);[Red]\(&quot;$&quot;#,##0.000000\)"/>
    <numFmt numFmtId="168" formatCode="_(&quot;$&quot;* #,##0.0000_);_(&quot;$&quot;* \(#,##0.0000\);_(&quot;$&quot;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&quot;$&quot;* #,##0.0000_);_(&quot;$&quot;* \(#,##0.0000\);_(&quot;$&quot;* &quot;-&quot;????_);_(@_)"/>
    <numFmt numFmtId="172" formatCode="_(&quot;$&quot;* #,##0.000000_);_(&quot;$&quot;* \(#,##0.000000\);_(&quot;$&quot;* &quot;-&quot;????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3" tint="0.39997558519241921"/>
      <name val="Times New Roman"/>
      <family val="1"/>
    </font>
    <font>
      <b/>
      <sz val="11"/>
      <color theme="4"/>
      <name val="Times New Roman"/>
      <family val="1"/>
    </font>
    <font>
      <sz val="10"/>
      <color rgb="FFFF0000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C00000"/>
      <name val="Times New Roman"/>
      <family val="1"/>
    </font>
    <font>
      <b/>
      <sz val="11"/>
      <color rgb="FF0070C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3" fillId="0" borderId="0" xfId="0" applyFont="1" applyFill="1"/>
    <xf numFmtId="44" fontId="0" fillId="0" borderId="0" xfId="1" applyFont="1"/>
    <xf numFmtId="44" fontId="4" fillId="0" borderId="0" xfId="1" applyFont="1" applyFill="1"/>
    <xf numFmtId="44" fontId="4" fillId="0" borderId="1" xfId="1" applyFont="1" applyFill="1" applyBorder="1"/>
    <xf numFmtId="44" fontId="0" fillId="0" borderId="2" xfId="1" applyFont="1" applyBorder="1"/>
    <xf numFmtId="44" fontId="5" fillId="0" borderId="0" xfId="1" applyFont="1"/>
    <xf numFmtId="44" fontId="5" fillId="0" borderId="2" xfId="1" applyFont="1" applyBorder="1"/>
    <xf numFmtId="44" fontId="6" fillId="0" borderId="0" xfId="1" applyFont="1"/>
    <xf numFmtId="0" fontId="4" fillId="0" borderId="2" xfId="0" applyFont="1" applyFill="1" applyBorder="1"/>
    <xf numFmtId="44" fontId="6" fillId="0" borderId="0" xfId="1" applyFont="1" applyAlignment="1">
      <alignment horizontal="center"/>
    </xf>
    <xf numFmtId="44" fontId="6" fillId="0" borderId="2" xfId="1" applyFont="1" applyBorder="1" applyAlignment="1">
      <alignment horizontal="center"/>
    </xf>
    <xf numFmtId="14" fontId="6" fillId="0" borderId="2" xfId="1" applyNumberFormat="1" applyFont="1" applyBorder="1" applyAlignment="1">
      <alignment horizontal="center"/>
    </xf>
    <xf numFmtId="44" fontId="4" fillId="0" borderId="2" xfId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1" xfId="0" applyNumberFormat="1" applyFont="1" applyFill="1" applyBorder="1"/>
    <xf numFmtId="164" fontId="6" fillId="0" borderId="0" xfId="1" applyNumberFormat="1" applyFont="1"/>
    <xf numFmtId="0" fontId="4" fillId="0" borderId="0" xfId="0" applyFont="1" applyFill="1" applyBorder="1"/>
    <xf numFmtId="44" fontId="4" fillId="0" borderId="0" xfId="1" applyFont="1" applyFill="1" applyBorder="1"/>
    <xf numFmtId="44" fontId="6" fillId="0" borderId="4" xfId="1" applyFont="1" applyBorder="1"/>
    <xf numFmtId="44" fontId="7" fillId="0" borderId="0" xfId="1" applyFont="1"/>
    <xf numFmtId="44" fontId="0" fillId="0" borderId="5" xfId="1" applyFont="1" applyBorder="1"/>
    <xf numFmtId="44" fontId="2" fillId="0" borderId="0" xfId="1" applyFont="1"/>
    <xf numFmtId="44" fontId="10" fillId="0" borderId="0" xfId="1" applyFont="1"/>
    <xf numFmtId="0" fontId="2" fillId="0" borderId="0" xfId="0" applyFont="1"/>
    <xf numFmtId="0" fontId="2" fillId="0" borderId="2" xfId="0" applyFont="1" applyBorder="1"/>
    <xf numFmtId="44" fontId="2" fillId="0" borderId="2" xfId="1" applyFont="1" applyBorder="1"/>
    <xf numFmtId="44" fontId="0" fillId="0" borderId="6" xfId="1" applyFont="1" applyBorder="1"/>
    <xf numFmtId="44" fontId="2" fillId="0" borderId="6" xfId="1" applyFont="1" applyBorder="1"/>
    <xf numFmtId="0" fontId="0" fillId="0" borderId="4" xfId="0" applyBorder="1"/>
    <xf numFmtId="44" fontId="0" fillId="0" borderId="4" xfId="1" applyFont="1" applyBorder="1"/>
    <xf numFmtId="44" fontId="0" fillId="0" borderId="7" xfId="1" applyFont="1" applyBorder="1"/>
    <xf numFmtId="44" fontId="0" fillId="0" borderId="8" xfId="1" applyFont="1" applyBorder="1"/>
    <xf numFmtId="44" fontId="0" fillId="0" borderId="0" xfId="1" applyFont="1" applyBorder="1"/>
    <xf numFmtId="44" fontId="2" fillId="3" borderId="10" xfId="1" applyFont="1" applyFill="1" applyBorder="1"/>
    <xf numFmtId="44" fontId="2" fillId="3" borderId="11" xfId="1" applyFont="1" applyFill="1" applyBorder="1"/>
    <xf numFmtId="44" fontId="2" fillId="3" borderId="0" xfId="1" applyFont="1" applyFill="1"/>
    <xf numFmtId="9" fontId="0" fillId="0" borderId="0" xfId="2" applyFont="1"/>
    <xf numFmtId="9" fontId="2" fillId="0" borderId="2" xfId="2" applyFont="1" applyFill="1" applyBorder="1"/>
    <xf numFmtId="9" fontId="2" fillId="0" borderId="0" xfId="2" applyFont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Fill="1" applyBorder="1"/>
    <xf numFmtId="44" fontId="5" fillId="0" borderId="0" xfId="1" applyFont="1" applyBorder="1"/>
    <xf numFmtId="0" fontId="2" fillId="0" borderId="0" xfId="0" applyFont="1" applyBorder="1"/>
    <xf numFmtId="44" fontId="0" fillId="4" borderId="0" xfId="1" applyFont="1" applyFill="1"/>
    <xf numFmtId="44" fontId="0" fillId="4" borderId="4" xfId="1" applyFont="1" applyFill="1" applyBorder="1"/>
    <xf numFmtId="44" fontId="2" fillId="4" borderId="0" xfId="1" applyFont="1" applyFill="1"/>
    <xf numFmtId="44" fontId="0" fillId="0" borderId="0" xfId="1" applyFont="1"/>
    <xf numFmtId="0" fontId="2" fillId="0" borderId="0" xfId="0" applyFont="1"/>
    <xf numFmtId="0" fontId="0" fillId="0" borderId="0" xfId="0" applyBorder="1"/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0" xfId="0"/>
    <xf numFmtId="44" fontId="13" fillId="0" borderId="0" xfId="1" applyFont="1"/>
    <xf numFmtId="10" fontId="0" fillId="0" borderId="0" xfId="2" applyNumberFormat="1" applyFont="1"/>
    <xf numFmtId="165" fontId="0" fillId="0" borderId="0" xfId="2" applyNumberFormat="1" applyFont="1"/>
    <xf numFmtId="44" fontId="2" fillId="0" borderId="5" xfId="1" applyFont="1" applyBorder="1"/>
    <xf numFmtId="0" fontId="2" fillId="0" borderId="5" xfId="0" applyFont="1" applyBorder="1"/>
    <xf numFmtId="9" fontId="2" fillId="0" borderId="5" xfId="2" applyFont="1" applyBorder="1"/>
    <xf numFmtId="0" fontId="0" fillId="0" borderId="1" xfId="0" applyFont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NumberFormat="1"/>
    <xf numFmtId="0" fontId="0" fillId="0" borderId="0" xfId="0" applyFill="1" applyBorder="1"/>
    <xf numFmtId="0" fontId="0" fillId="0" borderId="2" xfId="0" applyBorder="1"/>
    <xf numFmtId="0" fontId="0" fillId="0" borderId="0" xfId="0" applyFont="1" applyFill="1"/>
    <xf numFmtId="0" fontId="2" fillId="0" borderId="0" xfId="0" applyNumberFormat="1" applyFont="1"/>
    <xf numFmtId="0" fontId="0" fillId="0" borderId="0" xfId="0" applyFont="1" applyBorder="1"/>
    <xf numFmtId="0" fontId="2" fillId="0" borderId="1" xfId="0" applyFont="1" applyBorder="1"/>
    <xf numFmtId="165" fontId="0" fillId="0" borderId="0" xfId="2" applyNumberFormat="1" applyFont="1" applyBorder="1"/>
    <xf numFmtId="10" fontId="0" fillId="0" borderId="4" xfId="2" applyNumberFormat="1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8" fontId="0" fillId="0" borderId="0" xfId="0" applyNumberFormat="1" applyAlignment="1">
      <alignment horizontal="center"/>
    </xf>
    <xf numFmtId="8" fontId="0" fillId="0" borderId="5" xfId="0" applyNumberFormat="1" applyBorder="1" applyAlignment="1">
      <alignment horizontal="center"/>
    </xf>
    <xf numFmtId="8" fontId="0" fillId="5" borderId="0" xfId="0" applyNumberFormat="1" applyFill="1" applyAlignment="1">
      <alignment horizontal="center"/>
    </xf>
    <xf numFmtId="8" fontId="0" fillId="5" borderId="5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8" fontId="0" fillId="0" borderId="0" xfId="0" applyNumberFormat="1" applyFont="1" applyAlignment="1">
      <alignment horizontal="center"/>
    </xf>
    <xf numFmtId="8" fontId="0" fillId="0" borderId="5" xfId="0" applyNumberFormat="1" applyFont="1" applyBorder="1" applyAlignment="1">
      <alignment horizontal="center"/>
    </xf>
    <xf numFmtId="164" fontId="12" fillId="5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8" fontId="0" fillId="0" borderId="0" xfId="1" applyNumberFormat="1" applyFont="1" applyAlignment="1">
      <alignment horizontal="center"/>
    </xf>
    <xf numFmtId="8" fontId="0" fillId="5" borderId="0" xfId="0" applyNumberFormat="1" applyFill="1" applyBorder="1" applyAlignment="1">
      <alignment horizontal="center"/>
    </xf>
    <xf numFmtId="0" fontId="0" fillId="5" borderId="0" xfId="0" applyFill="1"/>
    <xf numFmtId="8" fontId="0" fillId="5" borderId="0" xfId="1" applyNumberFormat="1" applyFont="1" applyFill="1" applyAlignment="1">
      <alignment horizontal="center"/>
    </xf>
    <xf numFmtId="44" fontId="0" fillId="0" borderId="0" xfId="1" applyFont="1"/>
    <xf numFmtId="0" fontId="2" fillId="0" borderId="0" xfId="0" applyFont="1"/>
    <xf numFmtId="0" fontId="0" fillId="0" borderId="0" xfId="0"/>
    <xf numFmtId="167" fontId="0" fillId="0" borderId="5" xfId="0" applyNumberFormat="1" applyBorder="1" applyAlignment="1">
      <alignment horizontal="center"/>
    </xf>
    <xf numFmtId="168" fontId="0" fillId="0" borderId="0" xfId="1" applyNumberFormat="1" applyFont="1"/>
    <xf numFmtId="169" fontId="0" fillId="0" borderId="0" xfId="1" applyNumberFormat="1" applyFont="1"/>
    <xf numFmtId="170" fontId="0" fillId="0" borderId="0" xfId="1" applyNumberFormat="1" applyFont="1"/>
    <xf numFmtId="44" fontId="12" fillId="0" borderId="0" xfId="1" applyFont="1" applyFill="1"/>
    <xf numFmtId="44" fontId="0" fillId="6" borderId="0" xfId="1" applyFont="1" applyFill="1"/>
    <xf numFmtId="44" fontId="0" fillId="0" borderId="0" xfId="0" applyNumberFormat="1"/>
    <xf numFmtId="44" fontId="0" fillId="4" borderId="0" xfId="1" applyFont="1" applyFill="1" applyBorder="1"/>
    <xf numFmtId="0" fontId="4" fillId="0" borderId="0" xfId="0" applyFont="1" applyFill="1"/>
    <xf numFmtId="0" fontId="0" fillId="0" borderId="0" xfId="0"/>
    <xf numFmtId="8" fontId="0" fillId="0" borderId="0" xfId="0" applyNumberFormat="1"/>
    <xf numFmtId="0" fontId="18" fillId="0" borderId="0" xfId="0" applyFont="1"/>
    <xf numFmtId="44" fontId="5" fillId="0" borderId="0" xfId="1" applyFont="1" applyFill="1"/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5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8" fontId="0" fillId="0" borderId="5" xfId="0" applyNumberFormat="1" applyFont="1" applyFill="1" applyBorder="1" applyAlignment="1">
      <alignment horizontal="center"/>
    </xf>
    <xf numFmtId="8" fontId="0" fillId="0" borderId="0" xfId="1" applyNumberFormat="1" applyFont="1" applyFill="1" applyAlignment="1">
      <alignment horizontal="center"/>
    </xf>
    <xf numFmtId="0" fontId="0" fillId="0" borderId="5" xfId="0" applyFill="1" applyBorder="1"/>
    <xf numFmtId="0" fontId="12" fillId="0" borderId="0" xfId="0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44" fontId="0" fillId="0" borderId="0" xfId="1" applyFont="1" applyFill="1"/>
    <xf numFmtId="168" fontId="0" fillId="0" borderId="0" xfId="1" applyNumberFormat="1" applyFont="1" applyFill="1"/>
    <xf numFmtId="44" fontId="0" fillId="0" borderId="0" xfId="0" applyNumberFormat="1" applyFill="1"/>
    <xf numFmtId="0" fontId="0" fillId="0" borderId="0" xfId="0"/>
    <xf numFmtId="0" fontId="4" fillId="0" borderId="0" xfId="0" applyFont="1" applyFill="1"/>
    <xf numFmtId="44" fontId="0" fillId="0" borderId="0" xfId="1" applyFont="1"/>
    <xf numFmtId="0" fontId="0" fillId="0" borderId="0" xfId="0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44" fontId="0" fillId="0" borderId="0" xfId="1" applyFont="1"/>
    <xf numFmtId="44" fontId="2" fillId="4" borderId="2" xfId="1" applyFont="1" applyFill="1" applyBorder="1"/>
    <xf numFmtId="44" fontId="12" fillId="0" borderId="0" xfId="1" applyFont="1"/>
    <xf numFmtId="44" fontId="2" fillId="0" borderId="0" xfId="1" applyFont="1" applyFill="1"/>
    <xf numFmtId="44" fontId="2" fillId="0" borderId="0" xfId="1" applyFont="1" applyFill="1" applyBorder="1"/>
    <xf numFmtId="44" fontId="2" fillId="0" borderId="2" xfId="1" applyFont="1" applyBorder="1" applyAlignment="1">
      <alignment horizontal="center"/>
    </xf>
    <xf numFmtId="166" fontId="0" fillId="0" borderId="0" xfId="1" applyNumberFormat="1" applyFont="1"/>
    <xf numFmtId="166" fontId="0" fillId="0" borderId="4" xfId="1" applyNumberFormat="1" applyFont="1" applyBorder="1"/>
    <xf numFmtId="166" fontId="2" fillId="0" borderId="0" xfId="1" applyNumberFormat="1" applyFont="1"/>
    <xf numFmtId="166" fontId="0" fillId="0" borderId="0" xfId="1" applyNumberFormat="1" applyFont="1" applyBorder="1"/>
    <xf numFmtId="44" fontId="2" fillId="7" borderId="0" xfId="1" applyFont="1" applyFill="1"/>
    <xf numFmtId="9" fontId="0" fillId="7" borderId="0" xfId="2" applyFont="1" applyFill="1"/>
    <xf numFmtId="9" fontId="0" fillId="7" borderId="0" xfId="2" applyFont="1" applyFill="1" applyBorder="1"/>
    <xf numFmtId="9" fontId="0" fillId="7" borderId="4" xfId="2" applyFont="1" applyFill="1" applyBorder="1"/>
    <xf numFmtId="44" fontId="0" fillId="7" borderId="0" xfId="1" applyFont="1" applyFill="1"/>
    <xf numFmtId="166" fontId="2" fillId="0" borderId="0" xfId="1" applyNumberFormat="1" applyFont="1" applyAlignment="1">
      <alignment horizontal="center"/>
    </xf>
    <xf numFmtId="14" fontId="6" fillId="0" borderId="0" xfId="1" applyNumberFormat="1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0" fontId="0" fillId="0" borderId="0" xfId="0"/>
    <xf numFmtId="44" fontId="0" fillId="0" borderId="0" xfId="1" applyFont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9" fontId="0" fillId="0" borderId="0" xfId="2" applyFont="1" applyFill="1" applyBorder="1"/>
    <xf numFmtId="44" fontId="0" fillId="0" borderId="0" xfId="1" applyFont="1" applyFill="1" applyBorder="1"/>
    <xf numFmtId="0" fontId="13" fillId="0" borderId="0" xfId="0" applyFont="1" applyFill="1" applyBorder="1"/>
    <xf numFmtId="6" fontId="0" fillId="0" borderId="0" xfId="2" applyNumberFormat="1" applyFont="1" applyFill="1" applyBorder="1"/>
    <xf numFmtId="166" fontId="2" fillId="0" borderId="0" xfId="1" applyNumberFormat="1" applyFont="1" applyFill="1" applyBorder="1"/>
    <xf numFmtId="166" fontId="2" fillId="0" borderId="0" xfId="2" applyNumberFormat="1" applyFont="1" applyFill="1" applyBorder="1"/>
    <xf numFmtId="0" fontId="20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6" fontId="6" fillId="0" borderId="14" xfId="1" applyNumberFormat="1" applyFont="1" applyBorder="1"/>
    <xf numFmtId="166" fontId="2" fillId="0" borderId="14" xfId="1" applyNumberFormat="1" applyFont="1" applyBorder="1"/>
    <xf numFmtId="44" fontId="12" fillId="0" borderId="6" xfId="1" applyFont="1" applyBorder="1"/>
    <xf numFmtId="44" fontId="0" fillId="6" borderId="0" xfId="1" applyNumberFormat="1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44" fontId="21" fillId="0" borderId="0" xfId="1" applyFont="1" applyBorder="1" applyAlignment="1">
      <alignment horizontal="center"/>
    </xf>
    <xf numFmtId="44" fontId="0" fillId="0" borderId="0" xfId="1" applyNumberFormat="1" applyFont="1"/>
    <xf numFmtId="42" fontId="0" fillId="0" borderId="0" xfId="0" applyNumberFormat="1"/>
    <xf numFmtId="44" fontId="22" fillId="0" borderId="0" xfId="0" applyNumberFormat="1" applyFont="1"/>
    <xf numFmtId="44" fontId="23" fillId="0" borderId="0" xfId="0" applyNumberFormat="1" applyFont="1"/>
    <xf numFmtId="44" fontId="22" fillId="0" borderId="0" xfId="1" applyNumberFormat="1" applyFont="1"/>
    <xf numFmtId="44" fontId="16" fillId="0" borderId="0" xfId="0" applyNumberFormat="1" applyFont="1"/>
    <xf numFmtId="168" fontId="0" fillId="9" borderId="0" xfId="1" applyNumberFormat="1" applyFont="1" applyFill="1"/>
    <xf numFmtId="44" fontId="0" fillId="9" borderId="0" xfId="1" applyFont="1" applyFill="1"/>
    <xf numFmtId="0" fontId="0" fillId="9" borderId="0" xfId="0" applyFill="1" applyAlignment="1">
      <alignment horizontal="center"/>
    </xf>
    <xf numFmtId="44" fontId="0" fillId="9" borderId="0" xfId="0" applyNumberFormat="1" applyFill="1"/>
    <xf numFmtId="0" fontId="0" fillId="9" borderId="0" xfId="0" applyFill="1"/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44" fontId="24" fillId="0" borderId="0" xfId="0" applyNumberFormat="1" applyFont="1"/>
    <xf numFmtId="44" fontId="25" fillId="0" borderId="0" xfId="0" applyNumberFormat="1" applyFont="1"/>
    <xf numFmtId="44" fontId="2" fillId="0" borderId="0" xfId="0" applyNumberFormat="1" applyFont="1"/>
    <xf numFmtId="44" fontId="0" fillId="0" borderId="0" xfId="0" applyNumberFormat="1" applyFont="1"/>
    <xf numFmtId="0" fontId="0" fillId="0" borderId="0" xfId="0"/>
    <xf numFmtId="0" fontId="4" fillId="0" borderId="0" xfId="0" applyFont="1" applyFill="1"/>
    <xf numFmtId="166" fontId="12" fillId="0" borderId="0" xfId="1" applyNumberFormat="1" applyFont="1"/>
    <xf numFmtId="166" fontId="16" fillId="0" borderId="0" xfId="1" applyNumberFormat="1" applyFont="1"/>
    <xf numFmtId="166" fontId="12" fillId="0" borderId="8" xfId="1" applyNumberFormat="1" applyFont="1" applyBorder="1"/>
    <xf numFmtId="166" fontId="26" fillId="0" borderId="0" xfId="1" applyNumberFormat="1" applyFont="1"/>
    <xf numFmtId="0" fontId="27" fillId="0" borderId="0" xfId="0" applyFont="1"/>
    <xf numFmtId="0" fontId="0" fillId="0" borderId="0" xfId="0" applyBorder="1"/>
    <xf numFmtId="0" fontId="0" fillId="0" borderId="0" xfId="0"/>
    <xf numFmtId="44" fontId="0" fillId="0" borderId="0" xfId="1" applyFont="1"/>
    <xf numFmtId="44" fontId="22" fillId="0" borderId="0" xfId="0" applyNumberFormat="1" applyFont="1" applyBorder="1"/>
    <xf numFmtId="44" fontId="23" fillId="0" borderId="0" xfId="0" applyNumberFormat="1" applyFont="1" applyBorder="1"/>
    <xf numFmtId="44" fontId="24" fillId="0" borderId="0" xfId="0" applyNumberFormat="1" applyFont="1" applyBorder="1"/>
    <xf numFmtId="44" fontId="0" fillId="0" borderId="0" xfId="0" applyNumberFormat="1" applyBorder="1"/>
    <xf numFmtId="44" fontId="16" fillId="0" borderId="0" xfId="1" applyFont="1"/>
    <xf numFmtId="0" fontId="14" fillId="0" borderId="0" xfId="0" applyFont="1"/>
    <xf numFmtId="171" fontId="0" fillId="5" borderId="5" xfId="0" applyNumberFormat="1" applyFill="1" applyBorder="1" applyAlignment="1">
      <alignment horizontal="center"/>
    </xf>
    <xf numFmtId="0" fontId="0" fillId="0" borderId="0" xfId="0"/>
    <xf numFmtId="0" fontId="4" fillId="0" borderId="0" xfId="0" applyFont="1" applyFill="1"/>
    <xf numFmtId="0" fontId="28" fillId="0" borderId="0" xfId="0" applyFont="1"/>
    <xf numFmtId="0" fontId="0" fillId="0" borderId="0" xfId="0"/>
    <xf numFmtId="0" fontId="25" fillId="0" borderId="0" xfId="0" applyFont="1"/>
    <xf numFmtId="44" fontId="25" fillId="0" borderId="0" xfId="1" applyNumberFormat="1" applyFont="1"/>
    <xf numFmtId="44" fontId="2" fillId="4" borderId="0" xfId="1" applyFont="1" applyFill="1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4" fontId="1" fillId="0" borderId="0" xfId="1" applyFont="1" applyBorder="1"/>
    <xf numFmtId="42" fontId="16" fillId="0" borderId="0" xfId="0" applyNumberFormat="1" applyFont="1" applyAlignment="1">
      <alignment horizontal="center"/>
    </xf>
    <xf numFmtId="42" fontId="0" fillId="0" borderId="0" xfId="1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44" fontId="4" fillId="0" borderId="0" xfId="0" applyNumberFormat="1" applyFont="1" applyFill="1" applyBorder="1"/>
    <xf numFmtId="44" fontId="6" fillId="0" borderId="0" xfId="1" applyNumberFormat="1" applyFont="1"/>
    <xf numFmtId="44" fontId="16" fillId="0" borderId="5" xfId="1" applyFont="1" applyBorder="1"/>
    <xf numFmtId="44" fontId="0" fillId="0" borderId="8" xfId="1" applyNumberFormat="1" applyFont="1" applyBorder="1"/>
    <xf numFmtId="44" fontId="0" fillId="0" borderId="5" xfId="0" applyNumberFormat="1" applyBorder="1"/>
    <xf numFmtId="44" fontId="2" fillId="3" borderId="10" xfId="1" applyNumberFormat="1" applyFont="1" applyFill="1" applyBorder="1"/>
    <xf numFmtId="44" fontId="10" fillId="3" borderId="10" xfId="1" applyNumberFormat="1" applyFont="1" applyFill="1" applyBorder="1"/>
    <xf numFmtId="44" fontId="2" fillId="3" borderId="11" xfId="1" applyNumberFormat="1" applyFont="1" applyFill="1" applyBorder="1"/>
    <xf numFmtId="44" fontId="2" fillId="3" borderId="0" xfId="1" applyNumberFormat="1" applyFont="1" applyFill="1"/>
    <xf numFmtId="44" fontId="16" fillId="0" borderId="4" xfId="1" applyFont="1" applyBorder="1"/>
    <xf numFmtId="166" fontId="2" fillId="0" borderId="0" xfId="1" applyNumberFormat="1" applyFont="1" applyBorder="1" applyAlignment="1">
      <alignment horizontal="center"/>
    </xf>
    <xf numFmtId="166" fontId="29" fillId="9" borderId="0" xfId="1" applyNumberFormat="1" applyFont="1" applyFill="1"/>
    <xf numFmtId="0" fontId="0" fillId="8" borderId="0" xfId="0" applyFill="1"/>
    <xf numFmtId="0" fontId="0" fillId="10" borderId="0" xfId="0" applyFill="1"/>
    <xf numFmtId="0" fontId="0" fillId="12" borderId="0" xfId="0" applyFill="1"/>
    <xf numFmtId="0" fontId="0" fillId="11" borderId="0" xfId="0" applyFill="1" applyBorder="1"/>
    <xf numFmtId="8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8" fontId="0" fillId="9" borderId="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8" fontId="0" fillId="9" borderId="0" xfId="0" applyNumberFormat="1" applyFill="1" applyAlignment="1">
      <alignment horizontal="center"/>
    </xf>
    <xf numFmtId="8" fontId="0" fillId="9" borderId="5" xfId="0" applyNumberFormat="1" applyFont="1" applyFill="1" applyBorder="1" applyAlignment="1">
      <alignment horizontal="center"/>
    </xf>
    <xf numFmtId="164" fontId="12" fillId="9" borderId="0" xfId="0" applyNumberFormat="1" applyFont="1" applyFill="1" applyBorder="1" applyAlignment="1">
      <alignment horizontal="center"/>
    </xf>
    <xf numFmtId="8" fontId="0" fillId="9" borderId="0" xfId="0" applyNumberFormat="1" applyFill="1" applyBorder="1" applyAlignment="1">
      <alignment horizontal="center"/>
    </xf>
    <xf numFmtId="8" fontId="0" fillId="9" borderId="0" xfId="1" applyNumberFormat="1" applyFont="1" applyFill="1" applyAlignment="1">
      <alignment horizontal="center"/>
    </xf>
    <xf numFmtId="172" fontId="12" fillId="0" borderId="5" xfId="0" applyNumberFormat="1" applyFont="1" applyBorder="1" applyAlignment="1">
      <alignment horizontal="center"/>
    </xf>
    <xf numFmtId="172" fontId="0" fillId="6" borderId="0" xfId="1" applyNumberFormat="1" applyFont="1" applyFill="1"/>
    <xf numFmtId="171" fontId="0" fillId="9" borderId="0" xfId="0" applyNumberFormat="1" applyFill="1"/>
    <xf numFmtId="44" fontId="0" fillId="0" borderId="13" xfId="1" applyFont="1" applyBorder="1"/>
    <xf numFmtId="44" fontId="0" fillId="9" borderId="13" xfId="1" applyFont="1" applyFill="1" applyBorder="1"/>
    <xf numFmtId="44" fontId="1" fillId="0" borderId="13" xfId="1" applyFont="1" applyBorder="1"/>
    <xf numFmtId="44" fontId="1" fillId="0" borderId="13" xfId="1" applyFont="1" applyBorder="1" applyAlignment="1">
      <alignment horizontal="center"/>
    </xf>
    <xf numFmtId="44" fontId="1" fillId="0" borderId="13" xfId="1" applyNumberFormat="1" applyFont="1" applyBorder="1"/>
    <xf numFmtId="44" fontId="0" fillId="0" borderId="13" xfId="1" applyNumberFormat="1" applyFont="1" applyBorder="1"/>
    <xf numFmtId="44" fontId="0" fillId="9" borderId="13" xfId="1" applyNumberFormat="1" applyFont="1" applyFill="1" applyBorder="1"/>
    <xf numFmtId="166" fontId="0" fillId="0" borderId="8" xfId="1" applyNumberFormat="1" applyFont="1" applyBorder="1"/>
    <xf numFmtId="0" fontId="0" fillId="0" borderId="0" xfId="0"/>
    <xf numFmtId="0" fontId="4" fillId="0" borderId="0" xfId="0" applyFont="1" applyFill="1"/>
    <xf numFmtId="0" fontId="31" fillId="0" borderId="0" xfId="0" applyFont="1"/>
    <xf numFmtId="44" fontId="32" fillId="0" borderId="0" xfId="1" applyFont="1" applyAlignment="1">
      <alignment horizontal="center"/>
    </xf>
    <xf numFmtId="44" fontId="33" fillId="0" borderId="0" xfId="1" applyFont="1" applyAlignment="1">
      <alignment horizontal="center"/>
    </xf>
    <xf numFmtId="44" fontId="13" fillId="0" borderId="0" xfId="0" applyNumberFormat="1" applyFont="1"/>
    <xf numFmtId="42" fontId="13" fillId="0" borderId="0" xfId="0" applyNumberFormat="1" applyFont="1"/>
    <xf numFmtId="0" fontId="13" fillId="0" borderId="0" xfId="0" applyFont="1"/>
    <xf numFmtId="44" fontId="34" fillId="0" borderId="0" xfId="1" applyFont="1"/>
    <xf numFmtId="0" fontId="0" fillId="0" borderId="0" xfId="0"/>
    <xf numFmtId="0" fontId="0" fillId="0" borderId="0" xfId="0" applyBorder="1"/>
    <xf numFmtId="44" fontId="16" fillId="0" borderId="5" xfId="0" applyNumberFormat="1" applyFont="1" applyBorder="1"/>
    <xf numFmtId="166" fontId="0" fillId="9" borderId="4" xfId="1" applyNumberFormat="1" applyFont="1" applyFill="1" applyBorder="1"/>
    <xf numFmtId="44" fontId="35" fillId="0" borderId="0" xfId="1" applyFont="1"/>
    <xf numFmtId="171" fontId="0" fillId="9" borderId="5" xfId="0" applyNumberFormat="1" applyFill="1" applyBorder="1" applyAlignment="1">
      <alignment horizontal="center"/>
    </xf>
    <xf numFmtId="0" fontId="0" fillId="9" borderId="0" xfId="0" applyFill="1" applyBorder="1"/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165" fontId="0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44" fontId="1" fillId="14" borderId="0" xfId="1" applyFont="1" applyFill="1" applyBorder="1"/>
    <xf numFmtId="44" fontId="0" fillId="14" borderId="0" xfId="1" applyFont="1" applyFill="1"/>
    <xf numFmtId="44" fontId="12" fillId="14" borderId="0" xfId="1" applyFont="1" applyFill="1"/>
    <xf numFmtId="44" fontId="12" fillId="14" borderId="4" xfId="1" applyFont="1" applyFill="1" applyBorder="1"/>
    <xf numFmtId="0" fontId="0" fillId="0" borderId="0" xfId="0"/>
    <xf numFmtId="172" fontId="0" fillId="9" borderId="0" xfId="0" applyNumberFormat="1" applyFill="1"/>
    <xf numFmtId="0" fontId="0" fillId="0" borderId="0" xfId="0"/>
    <xf numFmtId="0" fontId="0" fillId="0" borderId="0" xfId="0" applyFill="1" applyAlignment="1">
      <alignment horizontal="left"/>
    </xf>
    <xf numFmtId="44" fontId="0" fillId="0" borderId="0" xfId="1" applyFont="1"/>
    <xf numFmtId="44" fontId="26" fillId="0" borderId="0" xfId="1" applyFont="1"/>
    <xf numFmtId="166" fontId="36" fillId="0" borderId="0" xfId="0" applyNumberFormat="1" applyFont="1"/>
    <xf numFmtId="44" fontId="1" fillId="0" borderId="3" xfId="1" applyFont="1" applyBorder="1"/>
    <xf numFmtId="44" fontId="2" fillId="0" borderId="9" xfId="1" applyFont="1" applyBorder="1"/>
    <xf numFmtId="44" fontId="2" fillId="0" borderId="9" xfId="1" applyNumberFormat="1" applyFont="1" applyBorder="1"/>
    <xf numFmtId="44" fontId="39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0" fontId="2" fillId="0" borderId="0" xfId="0" applyFont="1"/>
    <xf numFmtId="0" fontId="0" fillId="0" borderId="0" xfId="0" applyFill="1" applyBorder="1"/>
    <xf numFmtId="0" fontId="0" fillId="8" borderId="4" xfId="0" applyFill="1" applyBorder="1"/>
    <xf numFmtId="0" fontId="10" fillId="0" borderId="0" xfId="0" applyFont="1" applyAlignment="1">
      <alignment horizontal="center"/>
    </xf>
    <xf numFmtId="8" fontId="0" fillId="5" borderId="5" xfId="0" applyNumberFormat="1" applyFont="1" applyFill="1" applyBorder="1" applyAlignment="1">
      <alignment horizontal="center"/>
    </xf>
    <xf numFmtId="0" fontId="0" fillId="0" borderId="0" xfId="0" applyFill="1" applyBorder="1"/>
    <xf numFmtId="172" fontId="0" fillId="0" borderId="0" xfId="0" applyNumberFormat="1" applyFill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6" fillId="6" borderId="0" xfId="1" applyFont="1" applyFill="1"/>
    <xf numFmtId="0" fontId="0" fillId="6" borderId="0" xfId="0" applyFill="1"/>
    <xf numFmtId="44" fontId="43" fillId="0" borderId="0" xfId="1" applyFont="1"/>
    <xf numFmtId="0" fontId="16" fillId="0" borderId="0" xfId="0" applyFont="1"/>
    <xf numFmtId="14" fontId="33" fillId="0" borderId="2" xfId="1" applyNumberFormat="1" applyFont="1" applyBorder="1" applyAlignment="1">
      <alignment horizontal="center"/>
    </xf>
    <xf numFmtId="44" fontId="32" fillId="0" borderId="0" xfId="1" applyFont="1" applyBorder="1" applyAlignment="1">
      <alignment horizontal="center"/>
    </xf>
    <xf numFmtId="44" fontId="5" fillId="9" borderId="0" xfId="1" applyFont="1" applyFill="1" applyBorder="1"/>
    <xf numFmtId="44" fontId="37" fillId="9" borderId="0" xfId="1" applyFont="1" applyFill="1" applyBorder="1"/>
    <xf numFmtId="44" fontId="37" fillId="0" borderId="0" xfId="1" applyFont="1" applyBorder="1"/>
    <xf numFmtId="44" fontId="5" fillId="0" borderId="0" xfId="1" applyFont="1" applyFill="1" applyBorder="1"/>
    <xf numFmtId="44" fontId="6" fillId="0" borderId="0" xfId="1" applyFont="1" applyBorder="1"/>
    <xf numFmtId="44" fontId="38" fillId="0" borderId="0" xfId="1" applyFont="1" applyFill="1" applyBorder="1"/>
    <xf numFmtId="44" fontId="38" fillId="0" borderId="0" xfId="0" applyNumberFormat="1" applyFont="1" applyFill="1" applyBorder="1"/>
    <xf numFmtId="44" fontId="6" fillId="0" borderId="0" xfId="1" applyNumberFormat="1" applyFont="1" applyBorder="1"/>
    <xf numFmtId="44" fontId="4" fillId="0" borderId="0" xfId="1" applyNumberFormat="1" applyFont="1" applyFill="1" applyBorder="1"/>
    <xf numFmtId="44" fontId="4" fillId="9" borderId="0" xfId="1" applyFont="1" applyFill="1" applyBorder="1"/>
    <xf numFmtId="44" fontId="33" fillId="0" borderId="0" xfId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37" fillId="0" borderId="0" xfId="1" applyFont="1" applyFill="1" applyBorder="1"/>
    <xf numFmtId="44" fontId="40" fillId="0" borderId="0" xfId="1" applyFont="1" applyFill="1" applyBorder="1"/>
    <xf numFmtId="44" fontId="7" fillId="0" borderId="0" xfId="1" applyFont="1" applyBorder="1"/>
    <xf numFmtId="44" fontId="9" fillId="0" borderId="0" xfId="1" applyFont="1" applyBorder="1"/>
    <xf numFmtId="44" fontId="2" fillId="0" borderId="0" xfId="1" applyFont="1" applyBorder="1"/>
    <xf numFmtId="172" fontId="0" fillId="0" borderId="0" xfId="1" applyNumberFormat="1" applyFont="1"/>
    <xf numFmtId="172" fontId="0" fillId="15" borderId="0" xfId="0" applyNumberFormat="1" applyFill="1"/>
    <xf numFmtId="14" fontId="44" fillId="0" borderId="2" xfId="1" applyNumberFormat="1" applyFont="1" applyBorder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9" borderId="0" xfId="0" applyFont="1" applyFill="1"/>
    <xf numFmtId="0" fontId="4" fillId="0" borderId="0" xfId="0" applyFont="1" applyFill="1"/>
    <xf numFmtId="0" fontId="3" fillId="0" borderId="2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3" fillId="0" borderId="3" xfId="0" applyFont="1" applyFill="1" applyBorder="1"/>
    <xf numFmtId="0" fontId="4" fillId="0" borderId="3" xfId="0" applyFont="1" applyFill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4" xfId="0" applyBorder="1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1" applyFont="1"/>
    <xf numFmtId="44" fontId="0" fillId="0" borderId="0" xfId="1" applyFont="1" applyAlignment="1"/>
    <xf numFmtId="0" fontId="15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0" fillId="0" borderId="12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5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4" fontId="0" fillId="0" borderId="0" xfId="1" applyFont="1" applyFill="1" applyBorder="1"/>
    <xf numFmtId="44" fontId="2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6" borderId="0" xfId="0" applyFill="1" applyBorder="1"/>
    <xf numFmtId="0" fontId="0" fillId="0" borderId="0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General Fund Expenses By Department</a:t>
            </a:r>
          </a:p>
        </c:rich>
      </c:tx>
      <c:layout>
        <c:manualLayout>
          <c:xMode val="edge"/>
          <c:yMode val="edge"/>
          <c:x val="0.24976789191673621"/>
          <c:y val="2.798068473485013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'Budget Summary'!$A$10:$A$17</c:f>
              <c:strCache>
                <c:ptCount val="8"/>
                <c:pt idx="0">
                  <c:v>General Govt.</c:v>
                </c:pt>
                <c:pt idx="1">
                  <c:v>Street</c:v>
                </c:pt>
                <c:pt idx="2">
                  <c:v>Fire</c:v>
                </c:pt>
                <c:pt idx="3">
                  <c:v>Police</c:v>
                </c:pt>
                <c:pt idx="4">
                  <c:v>Park &amp; Cemetary</c:v>
                </c:pt>
                <c:pt idx="5">
                  <c:v>Sanitation</c:v>
                </c:pt>
                <c:pt idx="6">
                  <c:v>Community Service</c:v>
                </c:pt>
                <c:pt idx="7">
                  <c:v>Airport</c:v>
                </c:pt>
              </c:strCache>
            </c:strRef>
          </c:cat>
          <c:val>
            <c:numRef>
              <c:f>'Budget Summary'!$B$10:$B$17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dLbls>
            <c:dLbl>
              <c:idx val="3"/>
              <c:layout>
                <c:manualLayout>
                  <c:x val="-0.13498619661478131"/>
                  <c:y val="2.945508100147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4876029831016718"/>
                  <c:y val="-5.40003580192895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121211661089421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396691525847264"/>
                  <c:y val="-2.945508100147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'Budget Summary'!$A$10:$A$17</c:f>
              <c:strCache>
                <c:ptCount val="8"/>
                <c:pt idx="0">
                  <c:v>General Govt.</c:v>
                </c:pt>
                <c:pt idx="1">
                  <c:v>Street</c:v>
                </c:pt>
                <c:pt idx="2">
                  <c:v>Fire</c:v>
                </c:pt>
                <c:pt idx="3">
                  <c:v>Police</c:v>
                </c:pt>
                <c:pt idx="4">
                  <c:v>Park &amp; Cemetary</c:v>
                </c:pt>
                <c:pt idx="5">
                  <c:v>Sanitation</c:v>
                </c:pt>
                <c:pt idx="6">
                  <c:v>Community Service</c:v>
                </c:pt>
                <c:pt idx="7">
                  <c:v>Airport</c:v>
                </c:pt>
              </c:strCache>
            </c:strRef>
          </c:cat>
          <c:val>
            <c:numRef>
              <c:f>'Budget Summary'!$C$10:$C$17</c:f>
              <c:numCache>
                <c:formatCode>_("$"* #,##0_);_("$"* \(#,##0\);_("$"* "-"??_);_(@_)</c:formatCode>
                <c:ptCount val="8"/>
                <c:pt idx="0">
                  <c:v>228370</c:v>
                </c:pt>
                <c:pt idx="1">
                  <c:v>80250</c:v>
                </c:pt>
                <c:pt idx="2">
                  <c:v>29500</c:v>
                </c:pt>
                <c:pt idx="3">
                  <c:v>472842</c:v>
                </c:pt>
                <c:pt idx="4">
                  <c:v>186932</c:v>
                </c:pt>
                <c:pt idx="5">
                  <c:v>254034</c:v>
                </c:pt>
                <c:pt idx="6">
                  <c:v>35960</c:v>
                </c:pt>
                <c:pt idx="7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09184"/>
        <c:axId val="141647168"/>
      </c:barChart>
      <c:valAx>
        <c:axId val="141647168"/>
        <c:scaling>
          <c:orientation val="minMax"/>
          <c:min val="-5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Whole U.S. Dollars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5709184"/>
        <c:crosses val="autoZero"/>
        <c:crossBetween val="between"/>
      </c:valAx>
      <c:catAx>
        <c:axId val="215709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16471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Utility Expenses By Department</a:t>
            </a:r>
          </a:p>
        </c:rich>
      </c:tx>
      <c:layout>
        <c:manualLayout>
          <c:xMode val="edge"/>
          <c:yMode val="edge"/>
          <c:x val="0.36518928268977818"/>
          <c:y val="3.03259058385336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'Budget Summary'!$E$10:$E$13</c:f>
              <c:strCache>
                <c:ptCount val="4"/>
                <c:pt idx="0">
                  <c:v>Utility Admin.</c:v>
                </c:pt>
                <c:pt idx="1">
                  <c:v>Water</c:v>
                </c:pt>
                <c:pt idx="2">
                  <c:v>Gas</c:v>
                </c:pt>
                <c:pt idx="3">
                  <c:v>Sewer</c:v>
                </c:pt>
              </c:strCache>
            </c:strRef>
          </c:cat>
          <c:val>
            <c:numRef>
              <c:f>'Budget Summary'!$F$10:$F$13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3"/>
              <c:layout>
                <c:manualLayout>
                  <c:x val="-0.13498619661478131"/>
                  <c:y val="2.945508100147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4876029831016718"/>
                  <c:y val="-5.40003580192895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121211661089421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396691525847264"/>
                  <c:y val="-2.9455081001472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'Budget Summary'!$E$10:$E$13</c:f>
              <c:strCache>
                <c:ptCount val="4"/>
                <c:pt idx="0">
                  <c:v>Utility Admin.</c:v>
                </c:pt>
                <c:pt idx="1">
                  <c:v>Water</c:v>
                </c:pt>
                <c:pt idx="2">
                  <c:v>Gas</c:v>
                </c:pt>
                <c:pt idx="3">
                  <c:v>Sewer</c:v>
                </c:pt>
              </c:strCache>
            </c:strRef>
          </c:cat>
          <c:val>
            <c:numRef>
              <c:f>'Budget Summary'!$G$10:$G$13</c:f>
              <c:numCache>
                <c:formatCode>_("$"* #,##0_);_("$"* \(#,##0\);_("$"* "-"??_);_(@_)</c:formatCode>
                <c:ptCount val="4"/>
                <c:pt idx="0">
                  <c:v>431594</c:v>
                </c:pt>
                <c:pt idx="1">
                  <c:v>229743</c:v>
                </c:pt>
                <c:pt idx="2">
                  <c:v>675428</c:v>
                </c:pt>
                <c:pt idx="3">
                  <c:v>229767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08320"/>
        <c:axId val="214188608"/>
      </c:barChart>
      <c:valAx>
        <c:axId val="214188608"/>
        <c:scaling>
          <c:orientation val="minMax"/>
          <c:min val="-5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Whole U.S. Dollars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08320"/>
        <c:crosses val="autoZero"/>
        <c:crossBetween val="between"/>
      </c:valAx>
      <c:catAx>
        <c:axId val="21720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overlay val="0"/>
        </c:title>
        <c:majorTickMark val="none"/>
        <c:minorTickMark val="none"/>
        <c:tickLblPos val="nextTo"/>
        <c:crossAx val="2141886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3</xdr:row>
      <xdr:rowOff>105473</xdr:rowOff>
    </xdr:from>
    <xdr:to>
      <xdr:col>9</xdr:col>
      <xdr:colOff>266700</xdr:colOff>
      <xdr:row>15</xdr:row>
      <xdr:rowOff>45552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803973"/>
          <a:ext cx="2870200" cy="2149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19050</xdr:rowOff>
    </xdr:from>
    <xdr:to>
      <xdr:col>13</xdr:col>
      <xdr:colOff>514350</xdr:colOff>
      <xdr:row>31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400050</xdr:colOff>
      <xdr:row>33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P19" sqref="P19"/>
    </sheetView>
  </sheetViews>
  <sheetFormatPr defaultRowHeight="14.4" x14ac:dyDescent="0.3"/>
  <cols>
    <col min="13" max="13" width="2.88671875" customWidth="1"/>
  </cols>
  <sheetData>
    <row r="1" spans="1:14" ht="25.95" x14ac:dyDescent="0.6">
      <c r="A1" s="373" t="s">
        <v>308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3">
      <c r="A3" s="374" t="s">
        <v>532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14.55" x14ac:dyDescent="0.3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ht="14.55" x14ac:dyDescent="0.3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ht="14.55" x14ac:dyDescent="0.3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14.55" x14ac:dyDescent="0.3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ht="14.55" x14ac:dyDescent="0.3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ht="14.55" x14ac:dyDescent="0.3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14.55" x14ac:dyDescent="0.3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14.55" x14ac:dyDescent="0.3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14.55" x14ac:dyDescent="0.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14.55" x14ac:dyDescent="0.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ht="14.55" x14ac:dyDescent="0.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4.55" x14ac:dyDescent="0.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5" ht="14.55" x14ac:dyDescent="0.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5" ht="23.55" x14ac:dyDescent="0.55000000000000004">
      <c r="A18" s="372" t="s">
        <v>533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126"/>
    </row>
    <row r="19" spans="1:15" ht="23.4" x14ac:dyDescent="0.45">
      <c r="A19" s="372" t="s">
        <v>550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</row>
    <row r="20" spans="1:15" ht="23.4" x14ac:dyDescent="0.45">
      <c r="A20" s="372" t="s">
        <v>417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</row>
    <row r="21" spans="1:15" ht="23.4" x14ac:dyDescent="0.45">
      <c r="A21" s="372" t="s">
        <v>534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</row>
    <row r="22" spans="1:15" x14ac:dyDescent="0.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15" ht="23.4" x14ac:dyDescent="0.45">
      <c r="A23" s="375" t="s">
        <v>535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</row>
    <row r="24" spans="1:15" ht="23.4" x14ac:dyDescent="0.45">
      <c r="A24" s="372" t="s">
        <v>549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</row>
    <row r="25" spans="1:15" ht="23.4" x14ac:dyDescent="0.45">
      <c r="A25" s="372" t="s">
        <v>536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</row>
    <row r="26" spans="1:15" x14ac:dyDescent="0.3">
      <c r="A26" s="371"/>
      <c r="B26" s="371"/>
      <c r="C26" s="125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  <row r="27" spans="1:15" ht="23.4" x14ac:dyDescent="0.45">
      <c r="A27" s="372" t="s">
        <v>537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</row>
    <row r="28" spans="1:15" x14ac:dyDescent="0.3">
      <c r="A28" s="371"/>
      <c r="B28" s="371"/>
      <c r="C28" s="125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5" x14ac:dyDescent="0.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1:15" x14ac:dyDescent="0.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15" x14ac:dyDescent="0.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</sheetData>
  <mergeCells count="12">
    <mergeCell ref="A28:B28"/>
    <mergeCell ref="A18:N18"/>
    <mergeCell ref="A19:N19"/>
    <mergeCell ref="A1:N1"/>
    <mergeCell ref="A3:N3"/>
    <mergeCell ref="A20:N20"/>
    <mergeCell ref="A21:N21"/>
    <mergeCell ref="A23:N23"/>
    <mergeCell ref="A24:N24"/>
    <mergeCell ref="A25:N25"/>
    <mergeCell ref="A27:N27"/>
    <mergeCell ref="A26:B2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G13" sqref="G13"/>
    </sheetView>
  </sheetViews>
  <sheetFormatPr defaultRowHeight="14.4" x14ac:dyDescent="0.3"/>
  <cols>
    <col min="3" max="3" width="15.6640625" style="53" customWidth="1"/>
    <col min="5" max="5" width="11.21875" bestFit="1" customWidth="1"/>
    <col min="7" max="7" width="13.77734375" style="53" bestFit="1" customWidth="1"/>
  </cols>
  <sheetData>
    <row r="1" spans="1:7" ht="18.45" x14ac:dyDescent="0.45">
      <c r="A1" s="380" t="s">
        <v>308</v>
      </c>
      <c r="B1" s="380"/>
      <c r="C1" s="380"/>
      <c r="D1" s="380"/>
      <c r="E1" s="380"/>
      <c r="F1" s="380"/>
      <c r="G1" s="380"/>
    </row>
    <row r="2" spans="1:7" ht="14.55" x14ac:dyDescent="0.35">
      <c r="A2" s="381" t="s">
        <v>330</v>
      </c>
      <c r="B2" s="381"/>
      <c r="C2" s="381"/>
      <c r="D2" s="381"/>
      <c r="E2" s="381"/>
      <c r="F2" s="381"/>
      <c r="G2" s="381"/>
    </row>
    <row r="3" spans="1:7" ht="14.55" x14ac:dyDescent="0.35">
      <c r="A3" s="381" t="s">
        <v>507</v>
      </c>
      <c r="B3" s="381"/>
      <c r="C3" s="381"/>
      <c r="D3" s="381"/>
      <c r="E3" s="381"/>
      <c r="F3" s="381"/>
      <c r="G3" s="381"/>
    </row>
    <row r="5" spans="1:7" ht="15.45" x14ac:dyDescent="0.35">
      <c r="A5" s="379" t="s">
        <v>331</v>
      </c>
      <c r="B5" s="379"/>
      <c r="C5" s="379"/>
      <c r="E5" s="379" t="s">
        <v>341</v>
      </c>
      <c r="F5" s="379"/>
      <c r="G5" s="379"/>
    </row>
    <row r="7" spans="1:7" ht="15" thickBot="1" x14ac:dyDescent="0.4">
      <c r="A7" s="383" t="s">
        <v>332</v>
      </c>
      <c r="B7" s="384"/>
      <c r="C7" s="188">
        <v>1063582</v>
      </c>
      <c r="E7" s="383" t="s">
        <v>332</v>
      </c>
      <c r="F7" s="384"/>
      <c r="G7" s="189">
        <v>1792365</v>
      </c>
    </row>
    <row r="9" spans="1:7" ht="14.55" x14ac:dyDescent="0.35">
      <c r="A9" s="381" t="s">
        <v>333</v>
      </c>
      <c r="B9" s="381"/>
      <c r="E9" s="381" t="s">
        <v>333</v>
      </c>
      <c r="F9" s="381"/>
    </row>
    <row r="10" spans="1:7" ht="14.55" x14ac:dyDescent="0.35">
      <c r="A10" s="377" t="s">
        <v>334</v>
      </c>
      <c r="B10" s="378"/>
      <c r="C10" s="218">
        <v>228370</v>
      </c>
      <c r="E10" s="377" t="s">
        <v>342</v>
      </c>
      <c r="F10" s="378"/>
      <c r="G10" s="218">
        <v>431594</v>
      </c>
    </row>
    <row r="11" spans="1:7" ht="14.55" x14ac:dyDescent="0.35">
      <c r="A11" s="377" t="s">
        <v>335</v>
      </c>
      <c r="B11" s="378"/>
      <c r="C11" s="218">
        <v>80250</v>
      </c>
      <c r="E11" s="377" t="s">
        <v>300</v>
      </c>
      <c r="F11" s="378"/>
      <c r="G11" s="218">
        <v>229743</v>
      </c>
    </row>
    <row r="12" spans="1:7" ht="14.55" x14ac:dyDescent="0.35">
      <c r="A12" s="377" t="s">
        <v>336</v>
      </c>
      <c r="B12" s="378"/>
      <c r="C12" s="218">
        <v>29500</v>
      </c>
      <c r="E12" s="377" t="s">
        <v>299</v>
      </c>
      <c r="F12" s="378"/>
      <c r="G12" s="218">
        <v>675428</v>
      </c>
    </row>
    <row r="13" spans="1:7" ht="15" thickBot="1" x14ac:dyDescent="0.4">
      <c r="A13" s="377" t="s">
        <v>296</v>
      </c>
      <c r="B13" s="378"/>
      <c r="C13" s="218">
        <v>472842</v>
      </c>
      <c r="E13" s="377" t="s">
        <v>301</v>
      </c>
      <c r="F13" s="378"/>
      <c r="G13" s="220">
        <v>229767</v>
      </c>
    </row>
    <row r="14" spans="1:7" ht="15" thickTop="1" x14ac:dyDescent="0.35">
      <c r="A14" s="377" t="s">
        <v>337</v>
      </c>
      <c r="B14" s="378"/>
      <c r="C14" s="218">
        <v>186932</v>
      </c>
      <c r="E14" s="385" t="s">
        <v>340</v>
      </c>
      <c r="F14" s="385"/>
      <c r="G14" s="221">
        <f>SUM(G7-G10-G11-G12-G13)</f>
        <v>225833</v>
      </c>
    </row>
    <row r="15" spans="1:7" x14ac:dyDescent="0.3">
      <c r="A15" s="377" t="s">
        <v>304</v>
      </c>
      <c r="B15" s="378"/>
      <c r="C15" s="218">
        <v>254034</v>
      </c>
    </row>
    <row r="16" spans="1:7" x14ac:dyDescent="0.3">
      <c r="A16" s="377" t="s">
        <v>338</v>
      </c>
      <c r="B16" s="378"/>
      <c r="C16" s="218">
        <v>35960</v>
      </c>
      <c r="E16" s="237"/>
      <c r="G16" s="238"/>
    </row>
    <row r="17" spans="1:5" ht="14.55" x14ac:dyDescent="0.35">
      <c r="A17" s="377" t="s">
        <v>339</v>
      </c>
      <c r="B17" s="378"/>
      <c r="C17" s="218">
        <v>1500</v>
      </c>
    </row>
    <row r="18" spans="1:5" ht="14.55" x14ac:dyDescent="0.35">
      <c r="A18" s="382" t="s">
        <v>340</v>
      </c>
      <c r="B18" s="382"/>
      <c r="C18" s="219">
        <f>SUM(C7-C10-C11-C12-C13-C14-C15-C16-C17)</f>
        <v>-225806</v>
      </c>
    </row>
    <row r="22" spans="1:5" ht="18" x14ac:dyDescent="0.35">
      <c r="B22" s="222" t="s">
        <v>498</v>
      </c>
      <c r="E22" s="323">
        <f>SUM(C18+G14)</f>
        <v>27</v>
      </c>
    </row>
  </sheetData>
  <mergeCells count="23">
    <mergeCell ref="A18:B18"/>
    <mergeCell ref="E7:F7"/>
    <mergeCell ref="E9:F9"/>
    <mergeCell ref="E10:F10"/>
    <mergeCell ref="E11:F11"/>
    <mergeCell ref="E12:F12"/>
    <mergeCell ref="E13:F13"/>
    <mergeCell ref="E14:F14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E5:G5"/>
    <mergeCell ref="A1:G1"/>
    <mergeCell ref="A2:G2"/>
    <mergeCell ref="A3:G3"/>
    <mergeCell ref="A5:C5"/>
  </mergeCells>
  <pageMargins left="0.7" right="0.7" top="0.75" bottom="0.75" header="0.3" footer="0.3"/>
  <pageSetup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8"/>
  <sheetViews>
    <sheetView topLeftCell="A259" workbookViewId="0">
      <selection activeCell="L297" sqref="L297"/>
    </sheetView>
  </sheetViews>
  <sheetFormatPr defaultRowHeight="14.4" x14ac:dyDescent="0.3"/>
  <cols>
    <col min="6" max="6" width="13.88671875" style="6" customWidth="1"/>
    <col min="7" max="7" width="14.77734375" style="10" customWidth="1"/>
    <col min="8" max="8" width="13.77734375" style="10" customWidth="1"/>
    <col min="9" max="9" width="14.77734375" customWidth="1"/>
    <col min="10" max="10" width="14.6640625" bestFit="1" customWidth="1"/>
    <col min="11" max="11" width="37.21875" bestFit="1" customWidth="1"/>
  </cols>
  <sheetData>
    <row r="1" spans="1:10" ht="21" x14ac:dyDescent="0.5">
      <c r="A1" s="397" t="s">
        <v>177</v>
      </c>
      <c r="B1" s="397"/>
      <c r="C1" s="397"/>
      <c r="D1" s="397"/>
      <c r="E1" s="397"/>
      <c r="F1" s="397"/>
      <c r="G1" s="397"/>
      <c r="H1" s="397"/>
    </row>
    <row r="2" spans="1:10" ht="14.55" x14ac:dyDescent="0.35">
      <c r="A2" s="398" t="s">
        <v>449</v>
      </c>
      <c r="B2" s="398"/>
      <c r="C2" s="398"/>
      <c r="D2" s="398"/>
      <c r="E2" s="398"/>
      <c r="F2" s="398"/>
      <c r="G2" s="398"/>
      <c r="H2" s="398"/>
    </row>
    <row r="3" spans="1:10" ht="14.55" x14ac:dyDescent="0.35">
      <c r="A3" s="398" t="s">
        <v>502</v>
      </c>
      <c r="B3" s="398"/>
      <c r="C3" s="398"/>
      <c r="D3" s="398"/>
      <c r="E3" s="398"/>
      <c r="F3" s="398"/>
      <c r="G3" s="398"/>
      <c r="H3" s="398"/>
    </row>
    <row r="4" spans="1:10" x14ac:dyDescent="0.3">
      <c r="F4" s="14" t="s">
        <v>19</v>
      </c>
      <c r="G4" s="14"/>
      <c r="H4" s="294"/>
    </row>
    <row r="5" spans="1:10" x14ac:dyDescent="0.3">
      <c r="A5" s="386" t="s">
        <v>0</v>
      </c>
      <c r="B5" s="386"/>
      <c r="C5" s="386"/>
      <c r="D5" s="386"/>
      <c r="E5" s="386"/>
      <c r="F5" s="15" t="s">
        <v>487</v>
      </c>
      <c r="G5" s="349" t="s">
        <v>551</v>
      </c>
      <c r="H5" s="350"/>
      <c r="J5" s="49"/>
    </row>
    <row r="6" spans="1:10" ht="14.55" x14ac:dyDescent="0.35">
      <c r="A6" s="1">
        <v>4600</v>
      </c>
      <c r="B6" s="389" t="s">
        <v>1</v>
      </c>
      <c r="C6" s="389"/>
      <c r="D6" s="389"/>
      <c r="E6" s="389"/>
      <c r="F6" s="7">
        <v>3500</v>
      </c>
      <c r="G6" s="10">
        <v>3000</v>
      </c>
      <c r="H6" s="48"/>
      <c r="I6" s="200"/>
      <c r="J6" s="199"/>
    </row>
    <row r="7" spans="1:10" ht="14.55" x14ac:dyDescent="0.35">
      <c r="A7" s="1">
        <v>4610</v>
      </c>
      <c r="B7" s="389" t="s">
        <v>2</v>
      </c>
      <c r="C7" s="389"/>
      <c r="D7" s="389"/>
      <c r="E7" s="389"/>
      <c r="F7" s="7">
        <v>170130</v>
      </c>
      <c r="G7" s="10">
        <v>193232</v>
      </c>
      <c r="H7" s="351"/>
      <c r="I7" s="202"/>
      <c r="J7" s="6"/>
    </row>
    <row r="8" spans="1:10" ht="14.55" x14ac:dyDescent="0.35">
      <c r="A8" s="1">
        <v>4620</v>
      </c>
      <c r="B8" s="389" t="s">
        <v>3</v>
      </c>
      <c r="C8" s="389"/>
      <c r="D8" s="389"/>
      <c r="E8" s="389"/>
      <c r="F8" s="7">
        <v>390000</v>
      </c>
      <c r="G8" s="10">
        <v>422790</v>
      </c>
      <c r="H8" s="351"/>
      <c r="I8" s="200"/>
    </row>
    <row r="9" spans="1:10" ht="14.55" x14ac:dyDescent="0.35">
      <c r="A9" s="1">
        <v>4630</v>
      </c>
      <c r="B9" s="389" t="s">
        <v>4</v>
      </c>
      <c r="C9" s="389"/>
      <c r="D9" s="389"/>
      <c r="E9" s="389"/>
      <c r="F9" s="7">
        <v>4000</v>
      </c>
      <c r="G9" s="10">
        <v>100</v>
      </c>
      <c r="H9" s="351"/>
      <c r="I9" s="200"/>
      <c r="J9" s="199"/>
    </row>
    <row r="10" spans="1:10" x14ac:dyDescent="0.3">
      <c r="A10" s="1">
        <v>4640</v>
      </c>
      <c r="B10" s="389" t="s">
        <v>5</v>
      </c>
      <c r="C10" s="389"/>
      <c r="D10" s="389"/>
      <c r="E10" s="389"/>
      <c r="F10" s="7">
        <v>10000</v>
      </c>
      <c r="G10" s="10">
        <v>11000</v>
      </c>
      <c r="H10" s="352"/>
      <c r="I10" s="200"/>
      <c r="J10" s="199"/>
    </row>
    <row r="11" spans="1:10" ht="14.55" x14ac:dyDescent="0.35">
      <c r="A11" s="1">
        <v>4650</v>
      </c>
      <c r="B11" s="389" t="s">
        <v>461</v>
      </c>
      <c r="C11" s="389"/>
      <c r="D11" s="389"/>
      <c r="E11" s="389"/>
      <c r="F11" s="7">
        <v>100</v>
      </c>
      <c r="G11" s="10">
        <v>100</v>
      </c>
      <c r="H11" s="351"/>
      <c r="I11" s="200"/>
      <c r="J11" s="199"/>
    </row>
    <row r="12" spans="1:10" x14ac:dyDescent="0.3">
      <c r="A12" s="1">
        <v>4660</v>
      </c>
      <c r="B12" s="389" t="s">
        <v>6</v>
      </c>
      <c r="C12" s="389"/>
      <c r="D12" s="389"/>
      <c r="E12" s="389"/>
      <c r="F12" s="7">
        <v>74000</v>
      </c>
      <c r="G12" s="10">
        <v>80000</v>
      </c>
      <c r="H12" s="351"/>
      <c r="I12" s="200"/>
      <c r="J12" s="199"/>
    </row>
    <row r="13" spans="1:10" x14ac:dyDescent="0.3">
      <c r="A13" s="1">
        <v>4690</v>
      </c>
      <c r="B13" s="389" t="s">
        <v>7</v>
      </c>
      <c r="C13" s="389"/>
      <c r="D13" s="389"/>
      <c r="E13" s="389"/>
      <c r="F13" s="7">
        <v>500</v>
      </c>
      <c r="G13" s="10">
        <v>500</v>
      </c>
      <c r="H13" s="351"/>
      <c r="I13" s="200"/>
      <c r="J13" s="199"/>
    </row>
    <row r="14" spans="1:10" x14ac:dyDescent="0.3">
      <c r="A14" s="1">
        <v>4720</v>
      </c>
      <c r="B14" s="389" t="s">
        <v>9</v>
      </c>
      <c r="C14" s="389"/>
      <c r="D14" s="389"/>
      <c r="E14" s="389"/>
      <c r="F14" s="7">
        <v>138000</v>
      </c>
      <c r="G14" s="10">
        <v>150000</v>
      </c>
      <c r="H14" s="351"/>
      <c r="I14" s="200"/>
      <c r="J14" s="199"/>
    </row>
    <row r="15" spans="1:10" s="151" customFormat="1" ht="14.55" x14ac:dyDescent="0.35">
      <c r="A15" s="1">
        <v>4721</v>
      </c>
      <c r="B15" s="388" t="s">
        <v>422</v>
      </c>
      <c r="C15" s="388"/>
      <c r="D15" s="388"/>
      <c r="E15" s="388"/>
      <c r="F15" s="7">
        <v>69000</v>
      </c>
      <c r="G15" s="10">
        <v>75000</v>
      </c>
      <c r="H15" s="351"/>
      <c r="I15" s="200"/>
    </row>
    <row r="16" spans="1:10" s="151" customFormat="1" ht="14.55" x14ac:dyDescent="0.35">
      <c r="A16" s="1">
        <v>4722</v>
      </c>
      <c r="B16" s="388" t="s">
        <v>423</v>
      </c>
      <c r="C16" s="388"/>
      <c r="D16" s="388"/>
      <c r="E16" s="388"/>
      <c r="F16" s="7"/>
      <c r="G16" s="10"/>
      <c r="H16" s="351"/>
      <c r="I16" s="200"/>
    </row>
    <row r="17" spans="1:11" s="151" customFormat="1" x14ac:dyDescent="0.3">
      <c r="A17" s="1">
        <v>4723</v>
      </c>
      <c r="B17" s="388" t="s">
        <v>424</v>
      </c>
      <c r="C17" s="388"/>
      <c r="D17" s="388"/>
      <c r="E17" s="388"/>
      <c r="F17" s="7">
        <v>69000</v>
      </c>
      <c r="G17" s="10">
        <v>75000</v>
      </c>
      <c r="H17" s="351"/>
      <c r="I17" s="200"/>
    </row>
    <row r="18" spans="1:11" x14ac:dyDescent="0.3">
      <c r="A18" s="1">
        <v>4730</v>
      </c>
      <c r="B18" s="388" t="s">
        <v>10</v>
      </c>
      <c r="C18" s="388"/>
      <c r="D18" s="388"/>
      <c r="E18" s="388"/>
      <c r="F18" s="7">
        <v>600</v>
      </c>
      <c r="G18" s="10">
        <v>660</v>
      </c>
      <c r="H18" s="353"/>
      <c r="I18" s="200"/>
      <c r="J18" s="199"/>
    </row>
    <row r="19" spans="1:11" x14ac:dyDescent="0.3">
      <c r="A19" s="1">
        <v>4745</v>
      </c>
      <c r="B19" s="389" t="s">
        <v>11</v>
      </c>
      <c r="C19" s="389"/>
      <c r="D19" s="389"/>
      <c r="E19" s="389"/>
      <c r="F19" s="7"/>
      <c r="H19" s="48"/>
      <c r="I19" s="200"/>
      <c r="J19" s="199"/>
    </row>
    <row r="20" spans="1:11" x14ac:dyDescent="0.3">
      <c r="A20" s="1">
        <v>4780</v>
      </c>
      <c r="B20" s="389" t="s">
        <v>12</v>
      </c>
      <c r="C20" s="389"/>
      <c r="D20" s="389"/>
      <c r="E20" s="389"/>
      <c r="F20" s="7">
        <v>16000</v>
      </c>
      <c r="G20" s="10">
        <v>16000</v>
      </c>
      <c r="H20" s="353"/>
      <c r="I20" s="200"/>
      <c r="J20" s="199"/>
    </row>
    <row r="21" spans="1:11" s="216" customFormat="1" x14ac:dyDescent="0.3">
      <c r="A21" s="1">
        <v>4781</v>
      </c>
      <c r="B21" s="217" t="s">
        <v>443</v>
      </c>
      <c r="C21" s="217"/>
      <c r="D21" s="217"/>
      <c r="E21" s="217"/>
      <c r="F21" s="7">
        <v>500</v>
      </c>
      <c r="G21" s="10">
        <v>0</v>
      </c>
      <c r="H21" s="48"/>
      <c r="I21" s="200"/>
      <c r="J21" s="199"/>
    </row>
    <row r="22" spans="1:11" x14ac:dyDescent="0.3">
      <c r="A22" s="1">
        <v>4785</v>
      </c>
      <c r="B22" s="389" t="s">
        <v>13</v>
      </c>
      <c r="C22" s="389"/>
      <c r="D22" s="389"/>
      <c r="E22" s="389"/>
      <c r="F22" s="7">
        <v>8000</v>
      </c>
      <c r="G22" s="10">
        <v>10000</v>
      </c>
      <c r="H22" s="353"/>
      <c r="I22" s="200"/>
      <c r="J22" s="199"/>
    </row>
    <row r="23" spans="1:11" x14ac:dyDescent="0.3">
      <c r="A23" s="1">
        <v>4790</v>
      </c>
      <c r="B23" s="389" t="s">
        <v>14</v>
      </c>
      <c r="C23" s="389"/>
      <c r="D23" s="389"/>
      <c r="E23" s="389"/>
      <c r="F23" s="7">
        <v>20000</v>
      </c>
      <c r="G23" s="10">
        <v>25000</v>
      </c>
      <c r="H23" s="352"/>
      <c r="I23" s="200"/>
    </row>
    <row r="24" spans="1:11" x14ac:dyDescent="0.3">
      <c r="A24" s="1">
        <v>4792</v>
      </c>
      <c r="B24" s="389" t="s">
        <v>15</v>
      </c>
      <c r="C24" s="389"/>
      <c r="D24" s="389"/>
      <c r="E24" s="389"/>
      <c r="F24" s="7">
        <v>1200</v>
      </c>
      <c r="G24" s="10">
        <v>1200</v>
      </c>
      <c r="H24" s="353"/>
      <c r="I24" s="296"/>
      <c r="J24" s="297"/>
      <c r="K24" s="298"/>
    </row>
    <row r="25" spans="1:11" x14ac:dyDescent="0.3">
      <c r="A25" s="1">
        <v>4810</v>
      </c>
      <c r="B25" s="389" t="s">
        <v>16</v>
      </c>
      <c r="C25" s="389"/>
      <c r="D25" s="389"/>
      <c r="E25" s="389"/>
      <c r="F25" s="7"/>
      <c r="H25" s="299" t="s">
        <v>490</v>
      </c>
      <c r="I25" s="296"/>
      <c r="J25" s="298"/>
      <c r="K25" s="298"/>
    </row>
    <row r="26" spans="1:11" x14ac:dyDescent="0.3">
      <c r="A26" s="18">
        <v>4811</v>
      </c>
      <c r="B26" s="394" t="s">
        <v>17</v>
      </c>
      <c r="C26" s="394"/>
      <c r="D26" s="394"/>
      <c r="E26" s="394"/>
      <c r="F26" s="24"/>
      <c r="G26" s="48"/>
      <c r="H26" s="48"/>
    </row>
    <row r="27" spans="1:11" x14ac:dyDescent="0.3">
      <c r="A27" s="1">
        <v>4812</v>
      </c>
      <c r="B27" s="389" t="s">
        <v>382</v>
      </c>
      <c r="C27" s="389"/>
      <c r="D27" s="389"/>
      <c r="E27" s="389"/>
      <c r="F27" s="7"/>
      <c r="H27" s="127"/>
    </row>
    <row r="28" spans="1:11" x14ac:dyDescent="0.3">
      <c r="A28" s="3">
        <v>4813</v>
      </c>
      <c r="B28" s="392" t="s">
        <v>319</v>
      </c>
      <c r="C28" s="392"/>
      <c r="D28" s="392"/>
      <c r="E28" s="392"/>
      <c r="F28" s="8"/>
      <c r="G28" s="11"/>
      <c r="H28" s="354"/>
      <c r="I28" s="223"/>
    </row>
    <row r="29" spans="1:11" x14ac:dyDescent="0.3">
      <c r="A29" s="387" t="s">
        <v>18</v>
      </c>
      <c r="B29" s="387"/>
      <c r="C29" s="387"/>
      <c r="D29" s="387"/>
      <c r="E29" s="387"/>
      <c r="F29" s="12">
        <f>SUM(F6:F28)</f>
        <v>974530</v>
      </c>
      <c r="G29" s="12">
        <f>SUM(G6:G28)</f>
        <v>1063582</v>
      </c>
      <c r="H29" s="355"/>
      <c r="I29" s="201"/>
    </row>
    <row r="30" spans="1:11" x14ac:dyDescent="0.3">
      <c r="H30" s="48"/>
    </row>
    <row r="31" spans="1:11" x14ac:dyDescent="0.3">
      <c r="F31" s="14" t="s">
        <v>19</v>
      </c>
      <c r="G31" s="14"/>
      <c r="H31" s="350"/>
    </row>
    <row r="32" spans="1:11" x14ac:dyDescent="0.3">
      <c r="A32" s="390" t="s">
        <v>21</v>
      </c>
      <c r="B32" s="390"/>
      <c r="C32" s="390"/>
      <c r="D32" s="390"/>
      <c r="E32" s="390"/>
      <c r="F32" s="15" t="s">
        <v>487</v>
      </c>
      <c r="G32" s="349" t="s">
        <v>551</v>
      </c>
      <c r="H32" s="350"/>
      <c r="I32" s="223"/>
      <c r="J32" s="49"/>
    </row>
    <row r="33" spans="1:10" x14ac:dyDescent="0.3">
      <c r="A33" s="123" t="s">
        <v>22</v>
      </c>
      <c r="B33" s="391" t="s">
        <v>23</v>
      </c>
      <c r="C33" s="391"/>
      <c r="D33" s="391"/>
      <c r="E33" s="391"/>
      <c r="F33" s="7">
        <v>1200</v>
      </c>
      <c r="G33" s="10">
        <v>1200</v>
      </c>
      <c r="H33" s="24"/>
      <c r="I33" s="200"/>
      <c r="J33" s="199"/>
    </row>
    <row r="34" spans="1:10" x14ac:dyDescent="0.3">
      <c r="A34" s="123" t="s">
        <v>321</v>
      </c>
      <c r="B34" s="393" t="s">
        <v>50</v>
      </c>
      <c r="C34" s="393"/>
      <c r="D34" s="393"/>
      <c r="E34" s="393"/>
      <c r="F34" s="7"/>
      <c r="H34" s="24"/>
      <c r="I34" s="200"/>
      <c r="J34" s="199"/>
    </row>
    <row r="35" spans="1:10" x14ac:dyDescent="0.3">
      <c r="A35" s="123" t="s">
        <v>322</v>
      </c>
      <c r="B35" s="393" t="s">
        <v>68</v>
      </c>
      <c r="C35" s="393"/>
      <c r="D35" s="393"/>
      <c r="E35" s="393"/>
      <c r="F35" s="7"/>
      <c r="H35" s="24"/>
      <c r="I35" s="200"/>
      <c r="J35" s="199"/>
    </row>
    <row r="36" spans="1:10" x14ac:dyDescent="0.3">
      <c r="A36" s="123" t="s">
        <v>323</v>
      </c>
      <c r="B36" s="393" t="s">
        <v>54</v>
      </c>
      <c r="C36" s="393"/>
      <c r="D36" s="393"/>
      <c r="E36" s="393"/>
      <c r="F36" s="7"/>
      <c r="H36" s="24"/>
      <c r="I36" s="200"/>
      <c r="J36" s="199"/>
    </row>
    <row r="37" spans="1:10" x14ac:dyDescent="0.3">
      <c r="A37" s="2" t="s">
        <v>24</v>
      </c>
      <c r="B37" s="389" t="s">
        <v>25</v>
      </c>
      <c r="C37" s="389"/>
      <c r="D37" s="389"/>
      <c r="E37" s="389"/>
      <c r="F37" s="7">
        <v>1500</v>
      </c>
      <c r="G37" s="10">
        <v>1500</v>
      </c>
      <c r="H37" s="24"/>
      <c r="I37" s="200"/>
      <c r="J37" s="199"/>
    </row>
    <row r="38" spans="1:10" x14ac:dyDescent="0.3">
      <c r="A38" s="2" t="s">
        <v>26</v>
      </c>
      <c r="B38" s="389" t="s">
        <v>27</v>
      </c>
      <c r="C38" s="389"/>
      <c r="D38" s="389"/>
      <c r="E38" s="389"/>
      <c r="F38" s="7">
        <v>1500</v>
      </c>
      <c r="G38" s="10">
        <v>1500</v>
      </c>
      <c r="H38" s="24"/>
      <c r="I38" s="200"/>
      <c r="J38" s="199"/>
    </row>
    <row r="39" spans="1:10" s="291" customFormat="1" x14ac:dyDescent="0.3">
      <c r="A39" s="292" t="s">
        <v>488</v>
      </c>
      <c r="B39" s="292" t="s">
        <v>489</v>
      </c>
      <c r="C39" s="292"/>
      <c r="D39" s="292"/>
      <c r="E39" s="292"/>
      <c r="F39" s="7"/>
      <c r="G39" s="10"/>
      <c r="H39" s="24"/>
      <c r="I39" s="200"/>
      <c r="J39" s="199"/>
    </row>
    <row r="40" spans="1:10" x14ac:dyDescent="0.3">
      <c r="A40" s="2" t="s">
        <v>28</v>
      </c>
      <c r="B40" s="389" t="s">
        <v>29</v>
      </c>
      <c r="C40" s="389"/>
      <c r="D40" s="389"/>
      <c r="E40" s="389"/>
      <c r="F40" s="7">
        <v>4500</v>
      </c>
      <c r="G40" s="10">
        <v>5000</v>
      </c>
      <c r="H40" s="24"/>
      <c r="I40" s="200"/>
      <c r="J40" s="199"/>
    </row>
    <row r="41" spans="1:10" x14ac:dyDescent="0.3">
      <c r="A41" s="2" t="s">
        <v>30</v>
      </c>
      <c r="B41" s="389" t="s">
        <v>31</v>
      </c>
      <c r="C41" s="389"/>
      <c r="D41" s="389"/>
      <c r="E41" s="389"/>
      <c r="F41" s="7">
        <v>5000</v>
      </c>
      <c r="G41" s="10">
        <v>6000</v>
      </c>
      <c r="H41" s="24"/>
      <c r="I41" s="200"/>
      <c r="J41" s="199"/>
    </row>
    <row r="42" spans="1:10" x14ac:dyDescent="0.3">
      <c r="A42" s="2" t="s">
        <v>32</v>
      </c>
      <c r="B42" s="389" t="s">
        <v>33</v>
      </c>
      <c r="C42" s="389"/>
      <c r="D42" s="389"/>
      <c r="E42" s="389"/>
      <c r="F42" s="7"/>
      <c r="H42" s="24"/>
      <c r="I42" s="200"/>
      <c r="J42" s="199"/>
    </row>
    <row r="43" spans="1:10" x14ac:dyDescent="0.3">
      <c r="A43" s="2" t="s">
        <v>34</v>
      </c>
      <c r="B43" s="389" t="s">
        <v>35</v>
      </c>
      <c r="C43" s="389"/>
      <c r="D43" s="389"/>
      <c r="E43" s="389"/>
      <c r="F43" s="7">
        <v>55500</v>
      </c>
      <c r="G43" s="10">
        <v>62670</v>
      </c>
      <c r="H43" s="24"/>
      <c r="I43" s="200"/>
      <c r="J43" s="199"/>
    </row>
    <row r="44" spans="1:10" x14ac:dyDescent="0.3">
      <c r="A44" s="2" t="s">
        <v>36</v>
      </c>
      <c r="B44" s="389" t="s">
        <v>37</v>
      </c>
      <c r="C44" s="389"/>
      <c r="D44" s="389"/>
      <c r="E44" s="389"/>
      <c r="F44" s="7"/>
      <c r="H44" s="24"/>
      <c r="I44" s="200"/>
      <c r="J44" s="199"/>
    </row>
    <row r="45" spans="1:10" x14ac:dyDescent="0.3">
      <c r="A45" s="2" t="s">
        <v>38</v>
      </c>
      <c r="B45" s="389" t="s">
        <v>39</v>
      </c>
      <c r="C45" s="389"/>
      <c r="D45" s="389"/>
      <c r="E45" s="389"/>
      <c r="F45" s="7">
        <v>500</v>
      </c>
      <c r="G45" s="10">
        <v>500</v>
      </c>
      <c r="H45" s="24"/>
      <c r="I45" s="200"/>
      <c r="J45" s="199"/>
    </row>
    <row r="46" spans="1:10" s="151" customFormat="1" x14ac:dyDescent="0.3">
      <c r="A46" s="152" t="s">
        <v>425</v>
      </c>
      <c r="B46" s="389" t="s">
        <v>428</v>
      </c>
      <c r="C46" s="389"/>
      <c r="D46" s="389"/>
      <c r="E46" s="389"/>
      <c r="F46" s="7">
        <v>69000</v>
      </c>
      <c r="G46" s="10">
        <v>75000</v>
      </c>
      <c r="H46" s="24"/>
      <c r="I46" s="200"/>
      <c r="J46" s="199"/>
    </row>
    <row r="47" spans="1:10" s="151" customFormat="1" x14ac:dyDescent="0.3">
      <c r="A47" s="152" t="s">
        <v>426</v>
      </c>
      <c r="B47" s="389" t="s">
        <v>429</v>
      </c>
      <c r="C47" s="389"/>
      <c r="D47" s="389"/>
      <c r="E47" s="389"/>
      <c r="F47" s="7"/>
      <c r="G47" s="10"/>
      <c r="H47" s="24"/>
      <c r="I47" s="200"/>
      <c r="J47" s="199"/>
    </row>
    <row r="48" spans="1:10" s="151" customFormat="1" x14ac:dyDescent="0.3">
      <c r="A48" s="152" t="s">
        <v>427</v>
      </c>
      <c r="B48" s="389" t="s">
        <v>430</v>
      </c>
      <c r="C48" s="389"/>
      <c r="D48" s="389"/>
      <c r="E48" s="389"/>
      <c r="F48" s="7">
        <v>69000</v>
      </c>
      <c r="G48" s="10">
        <v>75000</v>
      </c>
      <c r="H48" s="24"/>
      <c r="I48" s="200"/>
      <c r="J48" s="199"/>
    </row>
    <row r="49" spans="1:10" x14ac:dyDescent="0.3">
      <c r="A49" s="4" t="s">
        <v>40</v>
      </c>
      <c r="B49" s="392" t="s">
        <v>41</v>
      </c>
      <c r="C49" s="392"/>
      <c r="D49" s="392"/>
      <c r="E49" s="392"/>
      <c r="F49" s="8">
        <v>1600</v>
      </c>
      <c r="G49" s="11"/>
      <c r="H49" s="356"/>
      <c r="I49" s="226"/>
      <c r="J49" s="199"/>
    </row>
    <row r="50" spans="1:10" x14ac:dyDescent="0.3">
      <c r="A50" s="387" t="s">
        <v>42</v>
      </c>
      <c r="B50" s="387"/>
      <c r="C50" s="387"/>
      <c r="D50" s="387"/>
      <c r="E50" s="387"/>
      <c r="F50" s="12">
        <f>SUM(F33:F49)</f>
        <v>209300</v>
      </c>
      <c r="G50" s="12">
        <f>SUM(G33:G49)</f>
        <v>228370</v>
      </c>
      <c r="H50" s="12"/>
      <c r="I50" s="201"/>
    </row>
    <row r="52" spans="1:10" x14ac:dyDescent="0.3">
      <c r="F52" s="14" t="s">
        <v>19</v>
      </c>
      <c r="G52" s="14"/>
      <c r="H52" s="294"/>
    </row>
    <row r="53" spans="1:10" x14ac:dyDescent="0.3">
      <c r="A53" s="390" t="s">
        <v>43</v>
      </c>
      <c r="B53" s="390"/>
      <c r="C53" s="390"/>
      <c r="D53" s="390"/>
      <c r="E53" s="390"/>
      <c r="F53" s="15" t="s">
        <v>487</v>
      </c>
      <c r="G53" s="349" t="s">
        <v>551</v>
      </c>
      <c r="H53" s="350"/>
      <c r="I53" s="223"/>
      <c r="J53" s="49"/>
    </row>
    <row r="54" spans="1:10" x14ac:dyDescent="0.3">
      <c r="A54" s="2" t="s">
        <v>44</v>
      </c>
      <c r="B54" s="389" t="s">
        <v>23</v>
      </c>
      <c r="C54" s="389"/>
      <c r="D54" s="389"/>
      <c r="E54" s="389"/>
      <c r="F54" s="7"/>
      <c r="H54" s="24"/>
      <c r="I54" s="121"/>
    </row>
    <row r="55" spans="1:10" x14ac:dyDescent="0.3">
      <c r="A55" s="2" t="s">
        <v>45</v>
      </c>
      <c r="B55" s="389" t="s">
        <v>46</v>
      </c>
      <c r="C55" s="389"/>
      <c r="D55" s="389"/>
      <c r="E55" s="389"/>
      <c r="F55" s="7"/>
      <c r="H55" s="24"/>
      <c r="I55" s="121"/>
    </row>
    <row r="56" spans="1:10" x14ac:dyDescent="0.3">
      <c r="A56" s="2" t="s">
        <v>47</v>
      </c>
      <c r="B56" s="389" t="s">
        <v>48</v>
      </c>
      <c r="C56" s="389"/>
      <c r="D56" s="389"/>
      <c r="E56" s="389"/>
      <c r="F56" s="7">
        <v>250</v>
      </c>
      <c r="G56" s="10">
        <v>250</v>
      </c>
      <c r="H56" s="24"/>
      <c r="I56" s="200"/>
    </row>
    <row r="57" spans="1:10" x14ac:dyDescent="0.3">
      <c r="A57" s="2" t="s">
        <v>49</v>
      </c>
      <c r="B57" s="389" t="s">
        <v>50</v>
      </c>
      <c r="C57" s="389"/>
      <c r="D57" s="389"/>
      <c r="E57" s="389"/>
      <c r="F57" s="7">
        <v>25</v>
      </c>
      <c r="G57" s="10">
        <v>0</v>
      </c>
      <c r="H57" s="24"/>
      <c r="I57" s="200"/>
    </row>
    <row r="58" spans="1:10" x14ac:dyDescent="0.3">
      <c r="A58" s="2" t="s">
        <v>51</v>
      </c>
      <c r="B58" s="389" t="s">
        <v>52</v>
      </c>
      <c r="C58" s="389"/>
      <c r="D58" s="389"/>
      <c r="E58" s="389"/>
      <c r="F58" s="7"/>
      <c r="H58" s="24"/>
      <c r="I58" s="200"/>
    </row>
    <row r="59" spans="1:10" x14ac:dyDescent="0.3">
      <c r="A59" s="2" t="s">
        <v>53</v>
      </c>
      <c r="B59" s="389" t="s">
        <v>54</v>
      </c>
      <c r="C59" s="389"/>
      <c r="D59" s="389"/>
      <c r="E59" s="389"/>
      <c r="F59" s="7"/>
      <c r="H59" s="24"/>
      <c r="I59" s="200"/>
    </row>
    <row r="60" spans="1:10" x14ac:dyDescent="0.3">
      <c r="A60" s="2" t="s">
        <v>55</v>
      </c>
      <c r="B60" s="389" t="s">
        <v>56</v>
      </c>
      <c r="C60" s="389"/>
      <c r="D60" s="389"/>
      <c r="E60" s="389"/>
      <c r="F60" s="7">
        <v>25000</v>
      </c>
      <c r="G60" s="10">
        <v>30000</v>
      </c>
      <c r="H60" s="356"/>
      <c r="I60" s="200"/>
    </row>
    <row r="61" spans="1:10" x14ac:dyDescent="0.3">
      <c r="A61" s="2" t="s">
        <v>57</v>
      </c>
      <c r="B61" s="389" t="s">
        <v>58</v>
      </c>
      <c r="C61" s="389"/>
      <c r="D61" s="389"/>
      <c r="E61" s="389"/>
      <c r="F61" s="7"/>
      <c r="H61" s="24"/>
      <c r="I61" s="200"/>
    </row>
    <row r="62" spans="1:10" x14ac:dyDescent="0.3">
      <c r="A62" s="2" t="s">
        <v>59</v>
      </c>
      <c r="B62" s="389" t="s">
        <v>60</v>
      </c>
      <c r="C62" s="389"/>
      <c r="D62" s="389"/>
      <c r="E62" s="389"/>
      <c r="F62" s="7"/>
      <c r="H62" s="24"/>
      <c r="I62" s="200"/>
    </row>
    <row r="63" spans="1:10" x14ac:dyDescent="0.3">
      <c r="A63" s="2" t="s">
        <v>61</v>
      </c>
      <c r="B63" s="389" t="s">
        <v>62</v>
      </c>
      <c r="C63" s="389"/>
      <c r="D63" s="389"/>
      <c r="E63" s="389"/>
      <c r="F63" s="7">
        <v>60000</v>
      </c>
      <c r="G63" s="10">
        <v>50000</v>
      </c>
      <c r="H63" s="24"/>
      <c r="I63" s="200"/>
    </row>
    <row r="64" spans="1:10" x14ac:dyDescent="0.3">
      <c r="A64" s="4" t="s">
        <v>63</v>
      </c>
      <c r="B64" s="392" t="s">
        <v>64</v>
      </c>
      <c r="C64" s="392"/>
      <c r="D64" s="392"/>
      <c r="E64" s="392"/>
      <c r="F64" s="17"/>
      <c r="G64" s="11"/>
      <c r="H64" s="24"/>
      <c r="I64" s="226"/>
    </row>
    <row r="65" spans="1:10" x14ac:dyDescent="0.3">
      <c r="A65" s="387" t="s">
        <v>65</v>
      </c>
      <c r="B65" s="387"/>
      <c r="C65" s="387"/>
      <c r="D65" s="387"/>
      <c r="E65" s="387"/>
      <c r="F65" s="12">
        <f>SUM(F54:F64)</f>
        <v>85275</v>
      </c>
      <c r="G65" s="12">
        <f>SUM(G54:G64)</f>
        <v>80250</v>
      </c>
      <c r="H65" s="355"/>
      <c r="I65" s="201"/>
    </row>
    <row r="67" spans="1:10" x14ac:dyDescent="0.3">
      <c r="F67" s="14" t="s">
        <v>19</v>
      </c>
      <c r="G67" s="14"/>
      <c r="H67" s="294"/>
    </row>
    <row r="68" spans="1:10" x14ac:dyDescent="0.3">
      <c r="A68" s="390" t="s">
        <v>66</v>
      </c>
      <c r="B68" s="390"/>
      <c r="C68" s="390"/>
      <c r="D68" s="390"/>
      <c r="E68" s="390"/>
      <c r="F68" s="15" t="s">
        <v>487</v>
      </c>
      <c r="G68" s="349" t="s">
        <v>551</v>
      </c>
      <c r="H68" s="350"/>
      <c r="I68" s="223"/>
      <c r="J68" s="49"/>
    </row>
    <row r="69" spans="1:10" x14ac:dyDescent="0.3">
      <c r="A69" s="2" t="s">
        <v>67</v>
      </c>
      <c r="B69" s="389" t="s">
        <v>68</v>
      </c>
      <c r="C69" s="389"/>
      <c r="D69" s="389"/>
      <c r="E69" s="389"/>
      <c r="F69" s="7">
        <v>5000</v>
      </c>
      <c r="G69" s="10">
        <v>5000</v>
      </c>
      <c r="H69" s="24"/>
      <c r="I69" s="200"/>
      <c r="J69" s="199"/>
    </row>
    <row r="70" spans="1:10" x14ac:dyDescent="0.3">
      <c r="A70" s="2" t="s">
        <v>69</v>
      </c>
      <c r="B70" s="389" t="s">
        <v>70</v>
      </c>
      <c r="C70" s="389"/>
      <c r="D70" s="389"/>
      <c r="E70" s="389"/>
      <c r="F70" s="7">
        <v>2000</v>
      </c>
      <c r="G70" s="10">
        <v>2500</v>
      </c>
      <c r="H70" s="24"/>
      <c r="I70" s="200"/>
      <c r="J70" s="199"/>
    </row>
    <row r="71" spans="1:10" x14ac:dyDescent="0.3">
      <c r="A71" s="2" t="s">
        <v>71</v>
      </c>
      <c r="B71" s="389" t="s">
        <v>58</v>
      </c>
      <c r="C71" s="389"/>
      <c r="D71" s="389"/>
      <c r="E71" s="389"/>
      <c r="F71" s="7">
        <v>5000</v>
      </c>
      <c r="G71" s="10">
        <v>5000</v>
      </c>
      <c r="H71" s="24"/>
      <c r="I71" s="200"/>
      <c r="J71" s="199"/>
    </row>
    <row r="72" spans="1:10" x14ac:dyDescent="0.3">
      <c r="A72" s="2" t="s">
        <v>72</v>
      </c>
      <c r="B72" s="389" t="s">
        <v>25</v>
      </c>
      <c r="C72" s="389"/>
      <c r="D72" s="389"/>
      <c r="E72" s="389"/>
      <c r="F72" s="7">
        <v>2500</v>
      </c>
      <c r="G72" s="10">
        <v>2000</v>
      </c>
      <c r="H72" s="24"/>
      <c r="I72" s="200"/>
      <c r="J72" s="199"/>
    </row>
    <row r="73" spans="1:10" x14ac:dyDescent="0.3">
      <c r="A73" s="2" t="s">
        <v>73</v>
      </c>
      <c r="B73" s="389" t="s">
        <v>60</v>
      </c>
      <c r="C73" s="389"/>
      <c r="D73" s="389"/>
      <c r="E73" s="389"/>
      <c r="F73" s="7">
        <v>10000</v>
      </c>
      <c r="G73" s="10">
        <v>10000</v>
      </c>
      <c r="H73" s="356"/>
      <c r="I73" s="200"/>
      <c r="J73" s="199"/>
    </row>
    <row r="74" spans="1:10" x14ac:dyDescent="0.3">
      <c r="A74" s="2" t="s">
        <v>74</v>
      </c>
      <c r="B74" s="389" t="s">
        <v>75</v>
      </c>
      <c r="C74" s="389"/>
      <c r="D74" s="389"/>
      <c r="E74" s="389"/>
      <c r="F74" s="7">
        <v>3000</v>
      </c>
      <c r="G74" s="10">
        <v>2500</v>
      </c>
      <c r="H74" s="24"/>
      <c r="I74" s="200"/>
      <c r="J74" s="199"/>
    </row>
    <row r="75" spans="1:10" x14ac:dyDescent="0.3">
      <c r="A75" s="2" t="s">
        <v>76</v>
      </c>
      <c r="B75" s="389" t="s">
        <v>62</v>
      </c>
      <c r="C75" s="389"/>
      <c r="D75" s="389"/>
      <c r="E75" s="389"/>
      <c r="F75" s="7">
        <v>2500</v>
      </c>
      <c r="G75" s="10">
        <v>2500</v>
      </c>
      <c r="H75" s="24"/>
      <c r="I75" s="200"/>
      <c r="J75" s="199"/>
    </row>
    <row r="76" spans="1:10" x14ac:dyDescent="0.3">
      <c r="A76" s="2" t="s">
        <v>77</v>
      </c>
      <c r="B76" s="389" t="s">
        <v>39</v>
      </c>
      <c r="C76" s="389"/>
      <c r="D76" s="389"/>
      <c r="E76" s="389"/>
      <c r="F76" s="7"/>
      <c r="H76" s="24"/>
      <c r="I76" s="200"/>
    </row>
    <row r="77" spans="1:10" x14ac:dyDescent="0.3">
      <c r="A77" s="13" t="s">
        <v>78</v>
      </c>
      <c r="B77" s="392" t="s">
        <v>41</v>
      </c>
      <c r="C77" s="392"/>
      <c r="D77" s="392"/>
      <c r="E77" s="392"/>
      <c r="F77" s="8"/>
      <c r="G77" s="11"/>
      <c r="H77" s="24"/>
      <c r="I77" s="226"/>
    </row>
    <row r="78" spans="1:10" x14ac:dyDescent="0.3">
      <c r="A78" s="395" t="s">
        <v>79</v>
      </c>
      <c r="B78" s="395"/>
      <c r="C78" s="395"/>
      <c r="D78" s="395"/>
      <c r="E78" s="395"/>
      <c r="F78" s="12">
        <f>SUM(F69:F77)</f>
        <v>30000</v>
      </c>
      <c r="G78" s="12">
        <f>SUM(G69:G77)</f>
        <v>29500</v>
      </c>
      <c r="H78" s="355"/>
      <c r="I78" s="201"/>
    </row>
    <row r="80" spans="1:10" x14ac:dyDescent="0.3">
      <c r="F80" s="14" t="s">
        <v>19</v>
      </c>
      <c r="G80" s="14"/>
      <c r="H80" s="294"/>
    </row>
    <row r="81" spans="1:10" x14ac:dyDescent="0.3">
      <c r="A81" s="390" t="s">
        <v>80</v>
      </c>
      <c r="B81" s="390"/>
      <c r="C81" s="390"/>
      <c r="D81" s="390"/>
      <c r="E81" s="390"/>
      <c r="F81" s="15" t="s">
        <v>487</v>
      </c>
      <c r="G81" s="349" t="s">
        <v>551</v>
      </c>
      <c r="H81" s="350"/>
      <c r="I81" s="223"/>
      <c r="J81" s="49"/>
    </row>
    <row r="82" spans="1:10" x14ac:dyDescent="0.3">
      <c r="A82" s="2" t="s">
        <v>81</v>
      </c>
      <c r="B82" s="396" t="s">
        <v>23</v>
      </c>
      <c r="C82" s="396"/>
      <c r="D82" s="396"/>
      <c r="E82" s="396"/>
      <c r="F82" s="19">
        <v>275899</v>
      </c>
      <c r="G82" s="10">
        <v>289663</v>
      </c>
      <c r="H82" s="252"/>
      <c r="I82" s="200"/>
    </row>
    <row r="83" spans="1:10" x14ac:dyDescent="0.3">
      <c r="A83" s="2" t="s">
        <v>82</v>
      </c>
      <c r="B83" s="389" t="s">
        <v>46</v>
      </c>
      <c r="C83" s="389"/>
      <c r="D83" s="389"/>
      <c r="E83" s="389"/>
      <c r="F83" s="20"/>
      <c r="G83" s="10">
        <v>2500</v>
      </c>
      <c r="H83" s="357"/>
      <c r="I83" s="200"/>
    </row>
    <row r="84" spans="1:10" x14ac:dyDescent="0.3">
      <c r="A84" s="2" t="s">
        <v>83</v>
      </c>
      <c r="B84" s="389" t="s">
        <v>48</v>
      </c>
      <c r="C84" s="389"/>
      <c r="D84" s="389"/>
      <c r="E84" s="389"/>
      <c r="F84" s="20">
        <v>10000</v>
      </c>
      <c r="G84" s="10">
        <v>10000</v>
      </c>
      <c r="H84" s="252"/>
      <c r="I84" s="200"/>
      <c r="J84" s="199"/>
    </row>
    <row r="85" spans="1:10" x14ac:dyDescent="0.3">
      <c r="A85" s="2" t="s">
        <v>84</v>
      </c>
      <c r="B85" s="389" t="s">
        <v>497</v>
      </c>
      <c r="C85" s="389"/>
      <c r="D85" s="389"/>
      <c r="E85" s="389"/>
      <c r="F85" s="20">
        <v>21910</v>
      </c>
      <c r="G85" s="10">
        <v>23115</v>
      </c>
      <c r="H85" s="252"/>
      <c r="I85" s="200"/>
    </row>
    <row r="86" spans="1:10" x14ac:dyDescent="0.3">
      <c r="A86" s="2" t="s">
        <v>85</v>
      </c>
      <c r="B86" s="393" t="s">
        <v>86</v>
      </c>
      <c r="C86" s="393"/>
      <c r="D86" s="393"/>
      <c r="E86" s="393"/>
      <c r="F86" s="20">
        <v>38377</v>
      </c>
      <c r="G86" s="10">
        <v>41457</v>
      </c>
      <c r="H86" s="252"/>
      <c r="I86" s="200"/>
    </row>
    <row r="87" spans="1:10" x14ac:dyDescent="0.3">
      <c r="A87" s="2" t="s">
        <v>87</v>
      </c>
      <c r="B87" s="389" t="s">
        <v>54</v>
      </c>
      <c r="C87" s="389"/>
      <c r="D87" s="389"/>
      <c r="E87" s="389"/>
      <c r="F87" s="20">
        <v>59182</v>
      </c>
      <c r="G87" s="10">
        <v>52107</v>
      </c>
      <c r="H87" s="252"/>
      <c r="I87" s="200"/>
    </row>
    <row r="88" spans="1:10" x14ac:dyDescent="0.3">
      <c r="A88" s="2" t="s">
        <v>88</v>
      </c>
      <c r="B88" s="389" t="s">
        <v>89</v>
      </c>
      <c r="C88" s="389"/>
      <c r="D88" s="389"/>
      <c r="E88" s="389"/>
      <c r="F88" s="20">
        <v>4500</v>
      </c>
      <c r="G88" s="10">
        <v>4500</v>
      </c>
      <c r="H88" s="252"/>
      <c r="I88" s="200"/>
      <c r="J88" s="199"/>
    </row>
    <row r="89" spans="1:10" x14ac:dyDescent="0.3">
      <c r="A89" s="2" t="s">
        <v>90</v>
      </c>
      <c r="B89" s="389" t="s">
        <v>56</v>
      </c>
      <c r="C89" s="389"/>
      <c r="D89" s="389"/>
      <c r="E89" s="389"/>
      <c r="F89" s="20">
        <v>3000</v>
      </c>
      <c r="G89" s="10">
        <v>3500</v>
      </c>
      <c r="H89" s="252"/>
      <c r="I89" s="200"/>
      <c r="J89" s="199"/>
    </row>
    <row r="90" spans="1:10" x14ac:dyDescent="0.3">
      <c r="A90" s="2" t="s">
        <v>91</v>
      </c>
      <c r="B90" s="389" t="s">
        <v>92</v>
      </c>
      <c r="C90" s="389"/>
      <c r="D90" s="389"/>
      <c r="E90" s="389"/>
      <c r="F90" s="20">
        <v>2000</v>
      </c>
      <c r="G90" s="10">
        <v>2000</v>
      </c>
      <c r="H90" s="252"/>
      <c r="I90" s="200"/>
      <c r="J90" s="199"/>
    </row>
    <row r="91" spans="1:10" x14ac:dyDescent="0.3">
      <c r="A91" s="2" t="s">
        <v>93</v>
      </c>
      <c r="B91" s="389" t="s">
        <v>103</v>
      </c>
      <c r="C91" s="389"/>
      <c r="D91" s="389"/>
      <c r="E91" s="389"/>
      <c r="F91" s="20">
        <v>6500</v>
      </c>
      <c r="G91" s="10">
        <v>6500</v>
      </c>
      <c r="H91" s="252"/>
      <c r="I91" s="200"/>
      <c r="J91" s="199"/>
    </row>
    <row r="92" spans="1:10" x14ac:dyDescent="0.3">
      <c r="A92" s="2" t="s">
        <v>94</v>
      </c>
      <c r="B92" s="389" t="s">
        <v>25</v>
      </c>
      <c r="C92" s="389"/>
      <c r="D92" s="389"/>
      <c r="E92" s="389"/>
      <c r="F92" s="20">
        <v>6500</v>
      </c>
      <c r="G92" s="10">
        <v>6500</v>
      </c>
      <c r="H92" s="252"/>
      <c r="I92" s="200"/>
    </row>
    <row r="93" spans="1:10" x14ac:dyDescent="0.3">
      <c r="A93" s="2" t="s">
        <v>95</v>
      </c>
      <c r="B93" s="389" t="s">
        <v>96</v>
      </c>
      <c r="C93" s="389"/>
      <c r="D93" s="389"/>
      <c r="E93" s="389"/>
      <c r="F93" s="20">
        <v>3000</v>
      </c>
      <c r="G93" s="10">
        <v>3000</v>
      </c>
      <c r="H93" s="252"/>
      <c r="I93" s="200"/>
      <c r="J93" s="199"/>
    </row>
    <row r="94" spans="1:10" s="85" customFormat="1" x14ac:dyDescent="0.3">
      <c r="A94" s="84" t="s">
        <v>405</v>
      </c>
      <c r="B94" s="389" t="s">
        <v>406</v>
      </c>
      <c r="C94" s="389"/>
      <c r="D94" s="389"/>
      <c r="E94" s="389"/>
      <c r="F94" s="20">
        <v>4000</v>
      </c>
      <c r="G94" s="10">
        <v>4500</v>
      </c>
      <c r="H94" s="357"/>
      <c r="I94" s="200"/>
    </row>
    <row r="95" spans="1:10" x14ac:dyDescent="0.3">
      <c r="A95" s="2" t="s">
        <v>97</v>
      </c>
      <c r="B95" s="389" t="s">
        <v>98</v>
      </c>
      <c r="C95" s="389"/>
      <c r="D95" s="389"/>
      <c r="E95" s="389"/>
      <c r="F95" s="20">
        <v>5000</v>
      </c>
      <c r="G95" s="10">
        <v>5000</v>
      </c>
      <c r="H95" s="252"/>
      <c r="I95" s="200"/>
      <c r="J95" s="199"/>
    </row>
    <row r="96" spans="1:10" x14ac:dyDescent="0.3">
      <c r="A96" s="2" t="s">
        <v>99</v>
      </c>
      <c r="B96" s="389" t="s">
        <v>60</v>
      </c>
      <c r="C96" s="389"/>
      <c r="D96" s="389"/>
      <c r="E96" s="389"/>
      <c r="F96" s="20">
        <v>15000</v>
      </c>
      <c r="G96" s="10">
        <v>15000</v>
      </c>
      <c r="H96" s="252"/>
      <c r="I96" s="200"/>
      <c r="J96" s="199"/>
    </row>
    <row r="97" spans="1:10" x14ac:dyDescent="0.3">
      <c r="A97" s="2" t="s">
        <v>100</v>
      </c>
      <c r="B97" s="389" t="s">
        <v>75</v>
      </c>
      <c r="C97" s="389"/>
      <c r="D97" s="389"/>
      <c r="E97" s="389"/>
      <c r="F97" s="20">
        <v>3000</v>
      </c>
      <c r="G97" s="10">
        <v>3000</v>
      </c>
      <c r="H97" s="252"/>
      <c r="I97" s="200"/>
      <c r="J97" s="199"/>
    </row>
    <row r="98" spans="1:10" x14ac:dyDescent="0.3">
      <c r="A98" s="2" t="s">
        <v>101</v>
      </c>
      <c r="B98" s="389" t="s">
        <v>39</v>
      </c>
      <c r="C98" s="389"/>
      <c r="D98" s="389"/>
      <c r="E98" s="389"/>
      <c r="F98" s="20">
        <v>500</v>
      </c>
      <c r="G98" s="10">
        <v>500</v>
      </c>
      <c r="H98" s="252"/>
      <c r="I98" s="200"/>
    </row>
    <row r="99" spans="1:10" x14ac:dyDescent="0.3">
      <c r="A99" s="13" t="s">
        <v>102</v>
      </c>
      <c r="B99" s="392" t="s">
        <v>41</v>
      </c>
      <c r="C99" s="392"/>
      <c r="D99" s="392"/>
      <c r="E99" s="392"/>
      <c r="F99" s="21"/>
      <c r="G99" s="11"/>
      <c r="H99" s="252"/>
      <c r="I99" s="226"/>
    </row>
    <row r="100" spans="1:10" x14ac:dyDescent="0.3">
      <c r="F100" s="22">
        <f>SUM(F82:F99)</f>
        <v>458368</v>
      </c>
      <c r="G100" s="12">
        <f>SUM(G82:G99)</f>
        <v>472842</v>
      </c>
      <c r="H100" s="358"/>
      <c r="I100" s="201"/>
    </row>
    <row r="102" spans="1:10" x14ac:dyDescent="0.3">
      <c r="F102" s="14" t="s">
        <v>19</v>
      </c>
      <c r="G102" s="14"/>
      <c r="H102" s="294"/>
    </row>
    <row r="103" spans="1:10" x14ac:dyDescent="0.3">
      <c r="A103" s="390" t="s">
        <v>122</v>
      </c>
      <c r="B103" s="390"/>
      <c r="C103" s="390"/>
      <c r="D103" s="390"/>
      <c r="E103" s="390"/>
      <c r="F103" s="15" t="s">
        <v>487</v>
      </c>
      <c r="G103" s="349" t="s">
        <v>551</v>
      </c>
      <c r="H103" s="350"/>
      <c r="J103" s="49"/>
    </row>
    <row r="104" spans="1:10" x14ac:dyDescent="0.3">
      <c r="A104" s="2" t="s">
        <v>104</v>
      </c>
      <c r="B104" s="396" t="s">
        <v>441</v>
      </c>
      <c r="C104" s="396"/>
      <c r="D104" s="396"/>
      <c r="E104" s="396"/>
      <c r="F104" s="7">
        <v>27040</v>
      </c>
      <c r="G104" s="10">
        <v>35360</v>
      </c>
      <c r="H104" s="24"/>
      <c r="I104" s="200"/>
    </row>
    <row r="105" spans="1:10" s="209" customFormat="1" x14ac:dyDescent="0.3">
      <c r="A105" s="210" t="s">
        <v>104</v>
      </c>
      <c r="B105" s="211" t="s">
        <v>442</v>
      </c>
      <c r="C105" s="211"/>
      <c r="D105" s="211"/>
      <c r="E105" s="211"/>
      <c r="F105" s="7">
        <v>46000</v>
      </c>
      <c r="G105" s="10">
        <v>46000</v>
      </c>
      <c r="H105" s="24"/>
      <c r="I105" s="200"/>
    </row>
    <row r="106" spans="1:10" x14ac:dyDescent="0.3">
      <c r="A106" s="2" t="s">
        <v>105</v>
      </c>
      <c r="B106" s="389" t="s">
        <v>46</v>
      </c>
      <c r="C106" s="389"/>
      <c r="D106" s="389"/>
      <c r="E106" s="389"/>
      <c r="F106" s="7"/>
      <c r="G106" s="10">
        <v>0</v>
      </c>
      <c r="H106" s="356"/>
      <c r="I106" s="200"/>
    </row>
    <row r="107" spans="1:10" x14ac:dyDescent="0.3">
      <c r="A107" s="2" t="s">
        <v>106</v>
      </c>
      <c r="B107" s="389" t="s">
        <v>48</v>
      </c>
      <c r="C107" s="389"/>
      <c r="D107" s="389"/>
      <c r="E107" s="389"/>
      <c r="F107" s="7">
        <v>2000</v>
      </c>
      <c r="G107" s="10">
        <v>2500</v>
      </c>
      <c r="H107" s="356"/>
      <c r="I107" s="200"/>
      <c r="J107" s="199"/>
    </row>
    <row r="108" spans="1:10" x14ac:dyDescent="0.3">
      <c r="A108" s="2" t="s">
        <v>107</v>
      </c>
      <c r="B108" s="389" t="s">
        <v>50</v>
      </c>
      <c r="C108" s="389"/>
      <c r="D108" s="389"/>
      <c r="E108" s="389"/>
      <c r="F108" s="7">
        <v>5588</v>
      </c>
      <c r="G108" s="10">
        <v>5899</v>
      </c>
      <c r="H108" s="359"/>
      <c r="I108" s="200"/>
    </row>
    <row r="109" spans="1:10" x14ac:dyDescent="0.3">
      <c r="A109" s="2" t="s">
        <v>108</v>
      </c>
      <c r="B109" s="389" t="s">
        <v>52</v>
      </c>
      <c r="C109" s="389"/>
      <c r="D109" s="389"/>
      <c r="E109" s="389"/>
      <c r="F109" s="7">
        <v>3978</v>
      </c>
      <c r="G109" s="10">
        <v>5195</v>
      </c>
      <c r="H109" s="24"/>
      <c r="I109" s="200"/>
    </row>
    <row r="110" spans="1:10" x14ac:dyDescent="0.3">
      <c r="A110" s="2" t="s">
        <v>109</v>
      </c>
      <c r="B110" s="389" t="s">
        <v>54</v>
      </c>
      <c r="C110" s="389"/>
      <c r="D110" s="389"/>
      <c r="E110" s="389"/>
      <c r="F110" s="7">
        <v>17114</v>
      </c>
      <c r="G110" s="10">
        <v>6478</v>
      </c>
      <c r="H110" s="24"/>
      <c r="I110" s="200"/>
    </row>
    <row r="111" spans="1:10" x14ac:dyDescent="0.3">
      <c r="A111" s="2" t="s">
        <v>110</v>
      </c>
      <c r="B111" s="389" t="s">
        <v>111</v>
      </c>
      <c r="C111" s="389"/>
      <c r="D111" s="389"/>
      <c r="E111" s="389"/>
      <c r="F111" s="7">
        <v>15000</v>
      </c>
      <c r="G111" s="10">
        <v>17500</v>
      </c>
      <c r="H111" s="24"/>
      <c r="I111" s="200"/>
      <c r="J111" s="199"/>
    </row>
    <row r="112" spans="1:10" x14ac:dyDescent="0.3">
      <c r="A112" s="2" t="s">
        <v>112</v>
      </c>
      <c r="B112" s="389" t="s">
        <v>113</v>
      </c>
      <c r="C112" s="389"/>
      <c r="D112" s="389"/>
      <c r="E112" s="389"/>
      <c r="F112" s="7">
        <v>5000</v>
      </c>
      <c r="G112" s="10">
        <v>5000</v>
      </c>
      <c r="H112" s="356"/>
      <c r="I112" s="200"/>
      <c r="J112" s="199"/>
    </row>
    <row r="113" spans="1:10" x14ac:dyDescent="0.3">
      <c r="A113" s="2" t="s">
        <v>114</v>
      </c>
      <c r="B113" s="389" t="s">
        <v>60</v>
      </c>
      <c r="C113" s="389"/>
      <c r="D113" s="389"/>
      <c r="E113" s="389"/>
      <c r="F113" s="7">
        <v>3000</v>
      </c>
      <c r="G113" s="10">
        <v>3000</v>
      </c>
      <c r="H113" s="356"/>
      <c r="I113" s="200"/>
      <c r="J113" s="199"/>
    </row>
    <row r="114" spans="1:10" x14ac:dyDescent="0.3">
      <c r="A114" s="2" t="s">
        <v>115</v>
      </c>
      <c r="B114" s="389" t="s">
        <v>116</v>
      </c>
      <c r="C114" s="389"/>
      <c r="D114" s="389"/>
      <c r="E114" s="389"/>
      <c r="F114" s="7">
        <v>35000</v>
      </c>
      <c r="G114" s="10">
        <v>30000</v>
      </c>
      <c r="H114" s="24"/>
      <c r="I114" s="200"/>
      <c r="J114" s="199"/>
    </row>
    <row r="115" spans="1:10" x14ac:dyDescent="0.3">
      <c r="A115" s="2" t="s">
        <v>117</v>
      </c>
      <c r="B115" s="389" t="s">
        <v>118</v>
      </c>
      <c r="C115" s="389"/>
      <c r="D115" s="389"/>
      <c r="E115" s="389"/>
      <c r="F115" s="7">
        <v>45000</v>
      </c>
      <c r="G115" s="10">
        <v>30000</v>
      </c>
      <c r="H115" s="24"/>
      <c r="I115" s="200"/>
      <c r="J115" s="199"/>
    </row>
    <row r="116" spans="1:10" x14ac:dyDescent="0.3">
      <c r="A116" s="2" t="s">
        <v>119</v>
      </c>
      <c r="B116" s="389" t="s">
        <v>39</v>
      </c>
      <c r="C116" s="389"/>
      <c r="D116" s="389"/>
      <c r="E116" s="389"/>
      <c r="F116" s="7"/>
      <c r="H116" s="24"/>
      <c r="I116" s="200"/>
    </row>
    <row r="117" spans="1:10" x14ac:dyDescent="0.3">
      <c r="A117" s="4" t="s">
        <v>120</v>
      </c>
      <c r="B117" s="392" t="s">
        <v>41</v>
      </c>
      <c r="C117" s="392"/>
      <c r="D117" s="392"/>
      <c r="E117" s="392"/>
      <c r="F117" s="8"/>
      <c r="G117" s="11"/>
      <c r="H117" s="360"/>
      <c r="I117" s="226"/>
    </row>
    <row r="118" spans="1:10" x14ac:dyDescent="0.3">
      <c r="A118" s="387" t="s">
        <v>121</v>
      </c>
      <c r="B118" s="387"/>
      <c r="C118" s="387"/>
      <c r="D118" s="387"/>
      <c r="E118" s="387"/>
      <c r="F118" s="12">
        <f>SUM(F104:F117)</f>
        <v>204720</v>
      </c>
      <c r="G118" s="12">
        <f>SUM(G104:G117)</f>
        <v>186932</v>
      </c>
      <c r="H118" s="12"/>
      <c r="I118" s="201"/>
    </row>
    <row r="120" spans="1:10" x14ac:dyDescent="0.3">
      <c r="F120" s="14" t="s">
        <v>19</v>
      </c>
      <c r="G120" s="14"/>
      <c r="H120" s="294"/>
    </row>
    <row r="121" spans="1:10" x14ac:dyDescent="0.3">
      <c r="A121" s="390" t="s">
        <v>123</v>
      </c>
      <c r="B121" s="390"/>
      <c r="C121" s="390"/>
      <c r="D121" s="390"/>
      <c r="E121" s="390"/>
      <c r="F121" s="15" t="s">
        <v>487</v>
      </c>
      <c r="G121" s="349" t="s">
        <v>551</v>
      </c>
      <c r="H121" s="350"/>
      <c r="J121" s="49"/>
    </row>
    <row r="122" spans="1:10" x14ac:dyDescent="0.3">
      <c r="A122" s="2" t="s">
        <v>124</v>
      </c>
      <c r="B122" s="396" t="s">
        <v>444</v>
      </c>
      <c r="C122" s="396"/>
      <c r="D122" s="396"/>
      <c r="E122" s="396"/>
      <c r="F122" s="7">
        <v>39975</v>
      </c>
      <c r="G122" s="10">
        <v>42344</v>
      </c>
      <c r="H122" s="356"/>
      <c r="I122" s="200"/>
      <c r="J122" s="199"/>
    </row>
    <row r="123" spans="1:10" s="209" customFormat="1" x14ac:dyDescent="0.3">
      <c r="A123" s="210" t="s">
        <v>124</v>
      </c>
      <c r="B123" s="211" t="s">
        <v>445</v>
      </c>
      <c r="C123" s="211"/>
      <c r="D123" s="211"/>
      <c r="E123" s="211"/>
      <c r="F123" s="7">
        <v>7500</v>
      </c>
      <c r="G123" s="10">
        <v>11323</v>
      </c>
      <c r="H123" s="24"/>
      <c r="I123" s="200"/>
      <c r="J123" s="199"/>
    </row>
    <row r="124" spans="1:10" x14ac:dyDescent="0.3">
      <c r="A124" s="2" t="s">
        <v>125</v>
      </c>
      <c r="B124" s="389" t="s">
        <v>126</v>
      </c>
      <c r="C124" s="389"/>
      <c r="D124" s="389"/>
      <c r="E124" s="389"/>
      <c r="F124" s="7">
        <v>4500</v>
      </c>
      <c r="G124" s="10">
        <v>5000</v>
      </c>
      <c r="H124" s="24"/>
      <c r="I124" s="200"/>
      <c r="J124" s="199"/>
    </row>
    <row r="125" spans="1:10" x14ac:dyDescent="0.3">
      <c r="A125" s="2" t="s">
        <v>127</v>
      </c>
      <c r="B125" s="389" t="s">
        <v>48</v>
      </c>
      <c r="C125" s="389"/>
      <c r="D125" s="389"/>
      <c r="E125" s="389"/>
      <c r="F125" s="7">
        <v>1500</v>
      </c>
      <c r="G125" s="10">
        <v>1500</v>
      </c>
      <c r="H125" s="356"/>
      <c r="I125" s="200"/>
      <c r="J125" s="199"/>
    </row>
    <row r="126" spans="1:10" x14ac:dyDescent="0.3">
      <c r="A126" s="2" t="s">
        <v>128</v>
      </c>
      <c r="B126" s="389" t="s">
        <v>50</v>
      </c>
      <c r="C126" s="389"/>
      <c r="D126" s="389"/>
      <c r="E126" s="389"/>
      <c r="F126" s="7">
        <v>4091</v>
      </c>
      <c r="G126" s="10">
        <v>4362</v>
      </c>
      <c r="H126" s="359"/>
      <c r="I126" s="200"/>
      <c r="J126" s="199"/>
    </row>
    <row r="127" spans="1:10" x14ac:dyDescent="0.3">
      <c r="A127" s="2" t="s">
        <v>129</v>
      </c>
      <c r="B127" s="389" t="s">
        <v>86</v>
      </c>
      <c r="C127" s="389"/>
      <c r="D127" s="389"/>
      <c r="E127" s="389"/>
      <c r="F127" s="7">
        <v>6763</v>
      </c>
      <c r="G127" s="10">
        <v>6701</v>
      </c>
      <c r="H127" s="359"/>
      <c r="I127" s="200"/>
      <c r="J127" s="199"/>
    </row>
    <row r="128" spans="1:10" x14ac:dyDescent="0.3">
      <c r="A128" s="2" t="s">
        <v>130</v>
      </c>
      <c r="B128" s="389" t="s">
        <v>54</v>
      </c>
      <c r="C128" s="389"/>
      <c r="D128" s="389"/>
      <c r="E128" s="389"/>
      <c r="F128" s="7">
        <v>17114</v>
      </c>
      <c r="G128" s="10">
        <v>18304</v>
      </c>
      <c r="H128" s="24"/>
      <c r="I128" s="200"/>
      <c r="J128" s="199"/>
    </row>
    <row r="129" spans="1:10" x14ac:dyDescent="0.3">
      <c r="A129" s="2" t="s">
        <v>131</v>
      </c>
      <c r="B129" s="389" t="s">
        <v>132</v>
      </c>
      <c r="C129" s="389"/>
      <c r="D129" s="389"/>
      <c r="E129" s="389"/>
      <c r="F129" s="7"/>
      <c r="H129" s="24"/>
      <c r="I129" s="200"/>
      <c r="J129" s="199"/>
    </row>
    <row r="130" spans="1:10" x14ac:dyDescent="0.3">
      <c r="A130" s="2" t="s">
        <v>133</v>
      </c>
      <c r="B130" s="389" t="s">
        <v>25</v>
      </c>
      <c r="C130" s="389"/>
      <c r="D130" s="389"/>
      <c r="E130" s="389"/>
      <c r="F130" s="7"/>
      <c r="H130" s="24"/>
      <c r="I130" s="200"/>
      <c r="J130" s="199"/>
    </row>
    <row r="131" spans="1:10" x14ac:dyDescent="0.3">
      <c r="A131" s="2" t="s">
        <v>134</v>
      </c>
      <c r="B131" s="389" t="s">
        <v>60</v>
      </c>
      <c r="C131" s="389"/>
      <c r="D131" s="389"/>
      <c r="E131" s="389"/>
      <c r="F131" s="7">
        <v>20000</v>
      </c>
      <c r="G131" s="10">
        <v>25000</v>
      </c>
      <c r="H131" s="356"/>
      <c r="I131" s="200"/>
      <c r="J131" s="199"/>
    </row>
    <row r="132" spans="1:10" x14ac:dyDescent="0.3">
      <c r="A132" s="2" t="s">
        <v>135</v>
      </c>
      <c r="B132" s="389" t="s">
        <v>136</v>
      </c>
      <c r="C132" s="389"/>
      <c r="D132" s="389"/>
      <c r="E132" s="389"/>
      <c r="F132" s="7">
        <v>20000</v>
      </c>
      <c r="G132" s="10">
        <v>20000</v>
      </c>
      <c r="H132" s="24"/>
      <c r="I132" s="200"/>
      <c r="J132" s="199"/>
    </row>
    <row r="133" spans="1:10" x14ac:dyDescent="0.3">
      <c r="A133" s="2" t="s">
        <v>137</v>
      </c>
      <c r="B133" s="389" t="s">
        <v>138</v>
      </c>
      <c r="C133" s="389"/>
      <c r="D133" s="389"/>
      <c r="E133" s="389"/>
      <c r="F133" s="7">
        <v>110000</v>
      </c>
      <c r="G133" s="10">
        <v>115000</v>
      </c>
      <c r="H133" s="360"/>
      <c r="I133" s="200"/>
      <c r="J133" s="199"/>
    </row>
    <row r="134" spans="1:10" x14ac:dyDescent="0.3">
      <c r="A134" s="2" t="s">
        <v>139</v>
      </c>
      <c r="B134" s="389" t="s">
        <v>62</v>
      </c>
      <c r="C134" s="389"/>
      <c r="D134" s="389"/>
      <c r="E134" s="389"/>
      <c r="F134" s="7">
        <v>3500</v>
      </c>
      <c r="G134" s="10">
        <v>3500</v>
      </c>
      <c r="H134" s="24"/>
      <c r="I134" s="200"/>
      <c r="J134" s="199"/>
    </row>
    <row r="135" spans="1:10" x14ac:dyDescent="0.3">
      <c r="A135" s="2" t="s">
        <v>140</v>
      </c>
      <c r="B135" s="389" t="s">
        <v>141</v>
      </c>
      <c r="C135" s="389"/>
      <c r="D135" s="389"/>
      <c r="E135" s="389"/>
      <c r="F135" s="7">
        <v>1000</v>
      </c>
      <c r="G135" s="10">
        <v>1000</v>
      </c>
      <c r="H135" s="24"/>
      <c r="I135" s="200"/>
      <c r="J135" s="199"/>
    </row>
    <row r="136" spans="1:10" x14ac:dyDescent="0.3">
      <c r="A136" s="2" t="s">
        <v>142</v>
      </c>
      <c r="B136" s="389" t="s">
        <v>39</v>
      </c>
      <c r="C136" s="389"/>
      <c r="D136" s="389"/>
      <c r="E136" s="389"/>
      <c r="F136" s="7"/>
      <c r="H136" s="24"/>
      <c r="I136" s="200"/>
      <c r="J136" s="199"/>
    </row>
    <row r="137" spans="1:10" x14ac:dyDescent="0.3">
      <c r="A137" s="4" t="s">
        <v>143</v>
      </c>
      <c r="B137" s="392" t="s">
        <v>41</v>
      </c>
      <c r="C137" s="392"/>
      <c r="D137" s="392"/>
      <c r="E137" s="392"/>
      <c r="F137" s="8">
        <v>4800</v>
      </c>
      <c r="G137" s="11"/>
      <c r="H137" s="356"/>
      <c r="I137" s="226"/>
      <c r="J137" s="199"/>
    </row>
    <row r="138" spans="1:10" x14ac:dyDescent="0.3">
      <c r="A138" s="387" t="s">
        <v>155</v>
      </c>
      <c r="B138" s="387"/>
      <c r="C138" s="387"/>
      <c r="D138" s="387"/>
      <c r="E138" s="387"/>
      <c r="F138" s="12">
        <f>SUM(F122:F137)</f>
        <v>240743</v>
      </c>
      <c r="G138" s="12">
        <f>SUM(G122:G137)</f>
        <v>254034</v>
      </c>
      <c r="H138" s="355"/>
      <c r="I138" s="201"/>
      <c r="J138" s="199"/>
    </row>
    <row r="140" spans="1:10" x14ac:dyDescent="0.3">
      <c r="F140" s="14" t="s">
        <v>19</v>
      </c>
      <c r="G140" s="14" t="s">
        <v>20</v>
      </c>
      <c r="H140" s="14"/>
    </row>
    <row r="141" spans="1:10" x14ac:dyDescent="0.3">
      <c r="A141" s="390" t="s">
        <v>144</v>
      </c>
      <c r="B141" s="390"/>
      <c r="C141" s="390"/>
      <c r="D141" s="390"/>
      <c r="E141" s="390"/>
      <c r="F141" s="15" t="s">
        <v>460</v>
      </c>
      <c r="G141" s="16"/>
      <c r="H141" s="362"/>
      <c r="J141" s="49"/>
    </row>
    <row r="142" spans="1:10" x14ac:dyDescent="0.3">
      <c r="A142" s="23" t="s">
        <v>145</v>
      </c>
      <c r="B142" s="396" t="s">
        <v>23</v>
      </c>
      <c r="C142" s="396"/>
      <c r="D142" s="396"/>
      <c r="E142" s="396"/>
      <c r="F142" s="24"/>
      <c r="H142" s="24"/>
      <c r="I142" s="200"/>
      <c r="J142" s="199"/>
    </row>
    <row r="143" spans="1:10" x14ac:dyDescent="0.3">
      <c r="A143" s="23" t="s">
        <v>146</v>
      </c>
      <c r="B143" s="394" t="s">
        <v>50</v>
      </c>
      <c r="C143" s="394"/>
      <c r="D143" s="394"/>
      <c r="E143" s="394"/>
      <c r="F143" s="24"/>
      <c r="H143" s="24"/>
      <c r="I143" s="200"/>
      <c r="J143" s="199"/>
    </row>
    <row r="144" spans="1:10" x14ac:dyDescent="0.3">
      <c r="A144" s="2" t="s">
        <v>147</v>
      </c>
      <c r="B144" s="389" t="s">
        <v>58</v>
      </c>
      <c r="C144" s="389"/>
      <c r="D144" s="389"/>
      <c r="E144" s="389"/>
      <c r="F144" s="7"/>
      <c r="H144" s="7"/>
      <c r="I144" s="200"/>
      <c r="J144" s="199"/>
    </row>
    <row r="145" spans="1:10" x14ac:dyDescent="0.3">
      <c r="A145" s="2" t="s">
        <v>148</v>
      </c>
      <c r="B145" s="389" t="s">
        <v>149</v>
      </c>
      <c r="C145" s="389"/>
      <c r="D145" s="389"/>
      <c r="E145" s="389"/>
      <c r="F145" s="7"/>
      <c r="H145" s="7"/>
      <c r="I145" s="200"/>
      <c r="J145" s="199"/>
    </row>
    <row r="146" spans="1:10" x14ac:dyDescent="0.3">
      <c r="A146" s="2" t="s">
        <v>150</v>
      </c>
      <c r="B146" s="389" t="s">
        <v>11</v>
      </c>
      <c r="C146" s="389"/>
      <c r="D146" s="389"/>
      <c r="E146" s="389"/>
      <c r="F146" s="7"/>
      <c r="H146" s="7"/>
      <c r="I146" s="200"/>
      <c r="J146" s="199"/>
    </row>
    <row r="147" spans="1:10" x14ac:dyDescent="0.3">
      <c r="A147" s="2" t="s">
        <v>151</v>
      </c>
      <c r="B147" s="389" t="s">
        <v>152</v>
      </c>
      <c r="C147" s="389"/>
      <c r="D147" s="389"/>
      <c r="E147" s="389"/>
      <c r="F147" s="7"/>
      <c r="H147" s="7"/>
      <c r="I147" s="200"/>
      <c r="J147" s="199"/>
    </row>
    <row r="148" spans="1:10" x14ac:dyDescent="0.3">
      <c r="A148" s="2" t="s">
        <v>153</v>
      </c>
      <c r="B148" s="389" t="s">
        <v>39</v>
      </c>
      <c r="C148" s="389"/>
      <c r="D148" s="389"/>
      <c r="E148" s="389"/>
      <c r="F148" s="7"/>
      <c r="H148" s="7"/>
      <c r="I148" s="200"/>
      <c r="J148" s="199"/>
    </row>
    <row r="149" spans="1:10" x14ac:dyDescent="0.3">
      <c r="A149" s="4" t="s">
        <v>154</v>
      </c>
      <c r="B149" s="392" t="s">
        <v>41</v>
      </c>
      <c r="C149" s="392"/>
      <c r="D149" s="392"/>
      <c r="E149" s="392"/>
      <c r="F149" s="8"/>
      <c r="G149" s="11"/>
      <c r="H149" s="24"/>
      <c r="I149" s="226"/>
      <c r="J149" s="199"/>
    </row>
    <row r="150" spans="1:10" x14ac:dyDescent="0.3">
      <c r="A150" s="387" t="s">
        <v>156</v>
      </c>
      <c r="B150" s="387"/>
      <c r="C150" s="387"/>
      <c r="D150" s="387"/>
      <c r="E150" s="387"/>
      <c r="F150" s="12">
        <f>SUM(F142:F149)</f>
        <v>0</v>
      </c>
      <c r="G150" s="12">
        <f>SUM(G142:G149)</f>
        <v>0</v>
      </c>
      <c r="H150" s="12"/>
      <c r="I150" s="201"/>
    </row>
    <row r="152" spans="1:10" x14ac:dyDescent="0.3">
      <c r="F152" s="14" t="s">
        <v>19</v>
      </c>
      <c r="G152" s="14"/>
      <c r="H152" s="294"/>
    </row>
    <row r="153" spans="1:10" x14ac:dyDescent="0.3">
      <c r="A153" s="390" t="s">
        <v>157</v>
      </c>
      <c r="B153" s="399"/>
      <c r="C153" s="399"/>
      <c r="D153" s="399"/>
      <c r="E153" s="399"/>
      <c r="F153" s="15" t="s">
        <v>487</v>
      </c>
      <c r="G153" s="349" t="s">
        <v>551</v>
      </c>
      <c r="H153" s="350"/>
    </row>
    <row r="154" spans="1:10" s="154" customFormat="1" x14ac:dyDescent="0.3">
      <c r="A154" s="155" t="s">
        <v>432</v>
      </c>
      <c r="B154" s="394" t="s">
        <v>433</v>
      </c>
      <c r="C154" s="394"/>
      <c r="D154" s="394"/>
      <c r="E154" s="394"/>
      <c r="F154" s="197"/>
      <c r="G154" s="173"/>
      <c r="H154" s="174"/>
      <c r="I154" s="200"/>
    </row>
    <row r="155" spans="1:10" x14ac:dyDescent="0.3">
      <c r="A155" s="2" t="s">
        <v>158</v>
      </c>
      <c r="B155" s="394" t="s">
        <v>159</v>
      </c>
      <c r="C155" s="394"/>
      <c r="D155" s="394"/>
      <c r="E155" s="394"/>
      <c r="F155" s="7">
        <v>3600</v>
      </c>
      <c r="G155" s="10">
        <v>3600</v>
      </c>
      <c r="H155" s="24"/>
      <c r="I155" s="200"/>
    </row>
    <row r="156" spans="1:10" x14ac:dyDescent="0.3">
      <c r="A156" s="4" t="s">
        <v>160</v>
      </c>
      <c r="B156" s="392" t="s">
        <v>161</v>
      </c>
      <c r="C156" s="392"/>
      <c r="D156" s="392"/>
      <c r="E156" s="392"/>
      <c r="F156" s="8">
        <v>24100</v>
      </c>
      <c r="G156" s="11">
        <v>32360</v>
      </c>
      <c r="H156" s="24"/>
      <c r="I156" s="226"/>
    </row>
    <row r="157" spans="1:10" x14ac:dyDescent="0.3">
      <c r="A157" s="387" t="s">
        <v>162</v>
      </c>
      <c r="B157" s="387"/>
      <c r="C157" s="387"/>
      <c r="D157" s="387"/>
      <c r="E157" s="387"/>
      <c r="F157" s="12">
        <f>SUM(F154:F156)</f>
        <v>27700</v>
      </c>
      <c r="G157" s="253">
        <f>G155+G156</f>
        <v>35960</v>
      </c>
      <c r="H157" s="355"/>
      <c r="I157" s="201"/>
    </row>
    <row r="161" spans="1:9" x14ac:dyDescent="0.3">
      <c r="F161" s="14" t="s">
        <v>19</v>
      </c>
      <c r="G161" s="14"/>
      <c r="H161" s="294"/>
    </row>
    <row r="162" spans="1:9" x14ac:dyDescent="0.3">
      <c r="A162" s="390" t="s">
        <v>163</v>
      </c>
      <c r="B162" s="390"/>
      <c r="C162" s="390"/>
      <c r="D162" s="390"/>
      <c r="E162" s="390"/>
      <c r="F162" s="15" t="s">
        <v>487</v>
      </c>
      <c r="G162" s="349" t="s">
        <v>551</v>
      </c>
      <c r="H162" s="350"/>
    </row>
    <row r="163" spans="1:9" x14ac:dyDescent="0.3">
      <c r="A163" s="2" t="s">
        <v>164</v>
      </c>
      <c r="B163" s="396" t="s">
        <v>165</v>
      </c>
      <c r="C163" s="396"/>
      <c r="D163" s="396"/>
      <c r="E163" s="396"/>
      <c r="F163" s="7">
        <v>1500</v>
      </c>
      <c r="G163" s="10">
        <v>1500</v>
      </c>
      <c r="H163" s="24"/>
      <c r="I163" s="200"/>
    </row>
    <row r="164" spans="1:9" x14ac:dyDescent="0.3">
      <c r="A164" s="4" t="s">
        <v>166</v>
      </c>
      <c r="B164" s="392" t="s">
        <v>41</v>
      </c>
      <c r="C164" s="392"/>
      <c r="D164" s="392"/>
      <c r="E164" s="392"/>
      <c r="F164" s="8"/>
      <c r="G164" s="11"/>
      <c r="H164" s="24"/>
      <c r="I164" s="226"/>
    </row>
    <row r="165" spans="1:9" x14ac:dyDescent="0.3">
      <c r="A165" s="387" t="s">
        <v>167</v>
      </c>
      <c r="B165" s="387"/>
      <c r="C165" s="387"/>
      <c r="D165" s="387"/>
      <c r="E165" s="387"/>
      <c r="F165" s="12">
        <f>SUM(F163:F164)</f>
        <v>1500</v>
      </c>
      <c r="G165" s="12">
        <v>1500</v>
      </c>
      <c r="H165" s="355"/>
      <c r="I165" s="227"/>
    </row>
    <row r="169" spans="1:9" x14ac:dyDescent="0.3">
      <c r="F169" s="14" t="s">
        <v>19</v>
      </c>
      <c r="G169" s="14"/>
      <c r="H169" s="14"/>
    </row>
    <row r="170" spans="1:9" x14ac:dyDescent="0.3">
      <c r="A170" s="390" t="s">
        <v>168</v>
      </c>
      <c r="B170" s="390"/>
      <c r="C170" s="390"/>
      <c r="D170" s="390"/>
      <c r="E170" s="390"/>
      <c r="F170" s="15" t="s">
        <v>460</v>
      </c>
      <c r="G170" s="16"/>
      <c r="H170" s="362"/>
    </row>
    <row r="171" spans="1:9" x14ac:dyDescent="0.3">
      <c r="A171" s="2" t="s">
        <v>169</v>
      </c>
      <c r="B171" s="396" t="s">
        <v>170</v>
      </c>
      <c r="C171" s="396"/>
      <c r="D171" s="396"/>
      <c r="E171" s="396"/>
      <c r="F171" s="6">
        <v>0</v>
      </c>
      <c r="H171" s="48"/>
    </row>
    <row r="172" spans="1:9" x14ac:dyDescent="0.3">
      <c r="A172" s="4" t="s">
        <v>171</v>
      </c>
      <c r="B172" s="392" t="s">
        <v>172</v>
      </c>
      <c r="C172" s="392"/>
      <c r="D172" s="392"/>
      <c r="E172" s="392"/>
      <c r="F172" s="9">
        <v>0</v>
      </c>
      <c r="G172" s="11"/>
      <c r="H172" s="48"/>
    </row>
    <row r="173" spans="1:9" x14ac:dyDescent="0.3">
      <c r="A173" s="387" t="s">
        <v>173</v>
      </c>
      <c r="B173" s="387"/>
      <c r="C173" s="387"/>
      <c r="D173" s="387"/>
      <c r="E173" s="387"/>
      <c r="F173" s="6">
        <f>SUM(F171:F172)</f>
        <v>0</v>
      </c>
      <c r="H173" s="48"/>
    </row>
    <row r="174" spans="1:9" x14ac:dyDescent="0.3">
      <c r="A174" s="5"/>
      <c r="B174" s="5"/>
      <c r="C174" s="5"/>
      <c r="D174" s="5"/>
      <c r="E174" s="5"/>
    </row>
    <row r="175" spans="1:9" x14ac:dyDescent="0.3">
      <c r="A175" s="5"/>
      <c r="B175" s="5"/>
      <c r="C175" s="5"/>
      <c r="D175" s="5"/>
      <c r="E175" s="5"/>
    </row>
    <row r="176" spans="1:9" x14ac:dyDescent="0.3">
      <c r="A176" s="5"/>
      <c r="B176" s="5"/>
      <c r="C176" s="5"/>
      <c r="D176" s="5"/>
      <c r="E176" s="5"/>
    </row>
    <row r="177" spans="1:10" x14ac:dyDescent="0.3">
      <c r="F177" s="14" t="s">
        <v>19</v>
      </c>
      <c r="G177" s="14"/>
      <c r="H177" s="295"/>
    </row>
    <row r="178" spans="1:10" x14ac:dyDescent="0.3">
      <c r="A178" s="5"/>
      <c r="B178" s="5"/>
      <c r="C178" s="5"/>
      <c r="D178" s="5"/>
      <c r="E178" s="5"/>
      <c r="F178" s="15" t="s">
        <v>487</v>
      </c>
      <c r="G178" s="349" t="s">
        <v>551</v>
      </c>
      <c r="H178" s="361"/>
    </row>
    <row r="179" spans="1:10" x14ac:dyDescent="0.3">
      <c r="A179" s="387" t="s">
        <v>174</v>
      </c>
      <c r="B179" s="387"/>
      <c r="C179" s="387"/>
      <c r="D179" s="387"/>
      <c r="E179" s="387"/>
      <c r="F179" s="12">
        <f>SUM(F29)</f>
        <v>974530</v>
      </c>
      <c r="G179" s="12">
        <f>SUM(G29)</f>
        <v>1063582</v>
      </c>
      <c r="H179" s="355"/>
      <c r="I179" s="201"/>
    </row>
    <row r="180" spans="1:10" ht="15" thickBot="1" x14ac:dyDescent="0.35">
      <c r="A180" s="387" t="s">
        <v>176</v>
      </c>
      <c r="B180" s="387"/>
      <c r="C180" s="387"/>
      <c r="D180" s="387"/>
      <c r="E180" s="387"/>
      <c r="F180" s="25">
        <f>SUM(F50+F65+F78+F100+F118+F138+F150+F157+F165+F173)</f>
        <v>1257606</v>
      </c>
      <c r="G180" s="25">
        <f>SUM(G50+G65+G78+G100+G118+G138+G150+G157+G165+G173)</f>
        <v>1289388</v>
      </c>
      <c r="H180" s="355"/>
      <c r="I180" s="227"/>
    </row>
    <row r="181" spans="1:10" ht="15" thickTop="1" x14ac:dyDescent="0.3">
      <c r="A181" s="387" t="s">
        <v>175</v>
      </c>
      <c r="B181" s="387"/>
      <c r="C181" s="387"/>
      <c r="D181" s="387"/>
      <c r="E181" s="387"/>
      <c r="F181" s="347">
        <f>SUM(F179-F180)</f>
        <v>-283076</v>
      </c>
      <c r="G181" s="327">
        <f>SUM(G179-G180)</f>
        <v>-225806</v>
      </c>
      <c r="H181" s="26"/>
      <c r="I181" s="203"/>
    </row>
    <row r="183" spans="1:10" x14ac:dyDescent="0.3">
      <c r="F183" s="14" t="s">
        <v>19</v>
      </c>
      <c r="G183" s="14"/>
      <c r="H183" s="295"/>
    </row>
    <row r="184" spans="1:10" x14ac:dyDescent="0.3">
      <c r="A184" s="390" t="s">
        <v>178</v>
      </c>
      <c r="B184" s="390"/>
      <c r="C184" s="390"/>
      <c r="D184" s="390"/>
      <c r="E184" s="390"/>
      <c r="F184" s="15" t="s">
        <v>487</v>
      </c>
      <c r="G184" s="349" t="s">
        <v>551</v>
      </c>
      <c r="H184" s="361"/>
      <c r="I184" s="301"/>
    </row>
    <row r="185" spans="1:10" x14ac:dyDescent="0.3">
      <c r="A185" s="1">
        <v>4600</v>
      </c>
      <c r="B185" s="396" t="s">
        <v>179</v>
      </c>
      <c r="C185" s="396"/>
      <c r="D185" s="396"/>
      <c r="E185" s="396"/>
      <c r="F185" s="7">
        <v>525000</v>
      </c>
      <c r="G185" s="10">
        <v>554450</v>
      </c>
      <c r="H185" s="354"/>
      <c r="I185" s="226"/>
      <c r="J185" s="199"/>
    </row>
    <row r="186" spans="1:10" x14ac:dyDescent="0.3">
      <c r="A186" s="1">
        <v>4610</v>
      </c>
      <c r="B186" s="389" t="s">
        <v>180</v>
      </c>
      <c r="C186" s="389"/>
      <c r="D186" s="389"/>
      <c r="E186" s="389"/>
      <c r="F186" s="7">
        <v>7500</v>
      </c>
      <c r="G186" s="10">
        <v>10000</v>
      </c>
      <c r="H186" s="363"/>
      <c r="I186" s="226"/>
      <c r="J186" s="199"/>
    </row>
    <row r="187" spans="1:10" s="233" customFormat="1" x14ac:dyDescent="0.3">
      <c r="A187" s="1">
        <v>4615</v>
      </c>
      <c r="B187" s="234" t="s">
        <v>453</v>
      </c>
      <c r="C187" s="234"/>
      <c r="D187" s="234"/>
      <c r="E187" s="234"/>
      <c r="F187" s="7">
        <v>360</v>
      </c>
      <c r="G187" s="10">
        <v>500</v>
      </c>
      <c r="H187" s="363"/>
      <c r="I187" s="226"/>
      <c r="J187" s="199"/>
    </row>
    <row r="188" spans="1:10" x14ac:dyDescent="0.3">
      <c r="A188" s="1">
        <v>4620</v>
      </c>
      <c r="B188" s="389" t="s">
        <v>181</v>
      </c>
      <c r="C188" s="389"/>
      <c r="D188" s="389"/>
      <c r="E188" s="389"/>
      <c r="F188" s="7">
        <v>500</v>
      </c>
      <c r="G188" s="10">
        <v>500</v>
      </c>
      <c r="H188" s="363"/>
      <c r="I188" s="226"/>
      <c r="J188" s="199"/>
    </row>
    <row r="189" spans="1:10" x14ac:dyDescent="0.3">
      <c r="A189" s="1">
        <v>4630</v>
      </c>
      <c r="B189" s="389" t="s">
        <v>182</v>
      </c>
      <c r="C189" s="389"/>
      <c r="D189" s="389"/>
      <c r="E189" s="389"/>
      <c r="F189" s="7"/>
      <c r="H189" s="354"/>
      <c r="I189" s="226"/>
      <c r="J189" s="199"/>
    </row>
    <row r="190" spans="1:10" x14ac:dyDescent="0.3">
      <c r="A190" s="1">
        <v>4640</v>
      </c>
      <c r="B190" s="389" t="s">
        <v>183</v>
      </c>
      <c r="C190" s="389"/>
      <c r="D190" s="389"/>
      <c r="E190" s="389"/>
      <c r="F190" s="7">
        <v>45000</v>
      </c>
      <c r="G190" s="10">
        <v>165000</v>
      </c>
      <c r="H190" s="363"/>
      <c r="I190" s="226"/>
      <c r="J190" s="199"/>
    </row>
    <row r="191" spans="1:10" x14ac:dyDescent="0.3">
      <c r="A191" s="1">
        <v>4650</v>
      </c>
      <c r="B191" s="389" t="s">
        <v>184</v>
      </c>
      <c r="C191" s="389"/>
      <c r="D191" s="389"/>
      <c r="E191" s="389"/>
      <c r="F191" s="7">
        <v>450000</v>
      </c>
      <c r="G191" s="10">
        <v>471200</v>
      </c>
      <c r="H191" s="354"/>
      <c r="I191" s="226"/>
      <c r="J191" s="199"/>
    </row>
    <row r="192" spans="1:10" x14ac:dyDescent="0.3">
      <c r="A192" s="1">
        <v>4660</v>
      </c>
      <c r="B192" s="389" t="s">
        <v>185</v>
      </c>
      <c r="C192" s="389"/>
      <c r="D192" s="389"/>
      <c r="E192" s="389"/>
      <c r="F192" s="7">
        <v>165000</v>
      </c>
      <c r="G192" s="10">
        <v>165000</v>
      </c>
      <c r="H192" s="354"/>
      <c r="I192" s="226"/>
      <c r="J192" s="199"/>
    </row>
    <row r="193" spans="1:10" x14ac:dyDescent="0.3">
      <c r="A193" s="1">
        <v>4680</v>
      </c>
      <c r="B193" s="389" t="s">
        <v>186</v>
      </c>
      <c r="C193" s="389"/>
      <c r="D193" s="389"/>
      <c r="E193" s="389"/>
      <c r="F193" s="7">
        <v>365</v>
      </c>
      <c r="G193" s="10">
        <v>365</v>
      </c>
      <c r="H193" s="363"/>
      <c r="I193" s="226"/>
      <c r="J193" s="199"/>
    </row>
    <row r="194" spans="1:10" x14ac:dyDescent="0.3">
      <c r="A194" s="1">
        <v>4705</v>
      </c>
      <c r="B194" s="389" t="s">
        <v>138</v>
      </c>
      <c r="C194" s="389"/>
      <c r="D194" s="389"/>
      <c r="E194" s="389"/>
      <c r="F194" s="7"/>
      <c r="H194" s="354"/>
      <c r="I194" s="226"/>
      <c r="J194" s="199"/>
    </row>
    <row r="195" spans="1:10" x14ac:dyDescent="0.3">
      <c r="A195" s="1">
        <v>4710</v>
      </c>
      <c r="B195" s="389" t="s">
        <v>187</v>
      </c>
      <c r="C195" s="389"/>
      <c r="D195" s="389"/>
      <c r="E195" s="389"/>
      <c r="F195" s="7"/>
      <c r="G195" s="10">
        <v>0</v>
      </c>
      <c r="H195" s="363"/>
      <c r="I195" s="226"/>
      <c r="J195" s="199"/>
    </row>
    <row r="196" spans="1:10" x14ac:dyDescent="0.3">
      <c r="A196" s="1">
        <v>4715</v>
      </c>
      <c r="B196" s="389" t="s">
        <v>188</v>
      </c>
      <c r="C196" s="389"/>
      <c r="D196" s="389"/>
      <c r="E196" s="389"/>
      <c r="F196" s="7"/>
      <c r="H196" s="354"/>
      <c r="I196" s="226"/>
      <c r="J196" s="199"/>
    </row>
    <row r="197" spans="1:10" x14ac:dyDescent="0.3">
      <c r="A197" s="1">
        <v>4720</v>
      </c>
      <c r="B197" s="389" t="s">
        <v>189</v>
      </c>
      <c r="C197" s="389"/>
      <c r="D197" s="389"/>
      <c r="E197" s="389"/>
      <c r="F197" s="7">
        <v>370800</v>
      </c>
      <c r="G197" s="10">
        <v>382600</v>
      </c>
      <c r="H197" s="354"/>
      <c r="I197" s="226"/>
      <c r="J197" s="199"/>
    </row>
    <row r="198" spans="1:10" x14ac:dyDescent="0.3">
      <c r="A198" s="1">
        <v>4730</v>
      </c>
      <c r="B198" s="389" t="s">
        <v>190</v>
      </c>
      <c r="C198" s="389"/>
      <c r="D198" s="389"/>
      <c r="E198" s="389"/>
      <c r="F198" s="7"/>
      <c r="H198" s="48"/>
      <c r="I198" s="226"/>
      <c r="J198" s="199"/>
    </row>
    <row r="199" spans="1:10" x14ac:dyDescent="0.3">
      <c r="A199" s="1">
        <v>4740</v>
      </c>
      <c r="B199" s="389" t="s">
        <v>191</v>
      </c>
      <c r="C199" s="389"/>
      <c r="D199" s="389"/>
      <c r="E199" s="389"/>
      <c r="F199" s="7"/>
      <c r="H199" s="48"/>
      <c r="I199" s="226"/>
      <c r="J199" s="199"/>
    </row>
    <row r="200" spans="1:10" x14ac:dyDescent="0.3">
      <c r="A200" s="1">
        <v>4750</v>
      </c>
      <c r="B200" s="389" t="s">
        <v>192</v>
      </c>
      <c r="C200" s="389"/>
      <c r="D200" s="389"/>
      <c r="E200" s="389"/>
      <c r="F200" s="7"/>
      <c r="H200" s="48"/>
      <c r="I200" s="226"/>
      <c r="J200" s="199"/>
    </row>
    <row r="201" spans="1:10" x14ac:dyDescent="0.3">
      <c r="A201" s="1">
        <v>4760</v>
      </c>
      <c r="B201" s="389" t="s">
        <v>8</v>
      </c>
      <c r="C201" s="389"/>
      <c r="D201" s="389"/>
      <c r="E201" s="389"/>
      <c r="F201" s="7">
        <v>2000</v>
      </c>
      <c r="G201" s="10">
        <v>2000</v>
      </c>
      <c r="H201" s="48"/>
      <c r="I201" s="226"/>
      <c r="J201" s="199"/>
    </row>
    <row r="202" spans="1:10" x14ac:dyDescent="0.3">
      <c r="A202" s="1">
        <v>4770</v>
      </c>
      <c r="B202" s="389" t="s">
        <v>14</v>
      </c>
      <c r="C202" s="389"/>
      <c r="D202" s="389"/>
      <c r="E202" s="389"/>
      <c r="F202" s="7">
        <v>1500</v>
      </c>
      <c r="G202" s="10">
        <v>500</v>
      </c>
      <c r="H202" s="48"/>
      <c r="I202" s="226"/>
      <c r="J202" s="199"/>
    </row>
    <row r="203" spans="1:10" x14ac:dyDescent="0.3">
      <c r="A203" s="1">
        <v>4780</v>
      </c>
      <c r="B203" s="389" t="s">
        <v>193</v>
      </c>
      <c r="C203" s="389"/>
      <c r="D203" s="389"/>
      <c r="E203" s="389"/>
      <c r="F203" s="7">
        <v>30000</v>
      </c>
      <c r="G203" s="10">
        <v>30000</v>
      </c>
      <c r="H203" s="48"/>
      <c r="I203" s="226"/>
      <c r="J203" s="199"/>
    </row>
    <row r="204" spans="1:10" x14ac:dyDescent="0.3">
      <c r="A204" s="1">
        <v>4785</v>
      </c>
      <c r="B204" s="389" t="s">
        <v>194</v>
      </c>
      <c r="C204" s="389"/>
      <c r="D204" s="389"/>
      <c r="E204" s="389"/>
      <c r="F204" s="7">
        <v>200</v>
      </c>
      <c r="G204" s="10">
        <v>250</v>
      </c>
      <c r="H204" s="353"/>
      <c r="I204" s="226"/>
      <c r="J204" s="199"/>
    </row>
    <row r="205" spans="1:10" x14ac:dyDescent="0.3">
      <c r="A205" s="1">
        <v>4786</v>
      </c>
      <c r="B205" s="389" t="s">
        <v>320</v>
      </c>
      <c r="C205" s="389"/>
      <c r="D205" s="389"/>
      <c r="E205" s="389"/>
      <c r="F205" s="7"/>
      <c r="H205" s="48"/>
      <c r="I205" s="226"/>
      <c r="J205" s="199"/>
    </row>
    <row r="206" spans="1:10" x14ac:dyDescent="0.3">
      <c r="A206" s="3">
        <v>4790</v>
      </c>
      <c r="B206" s="392" t="s">
        <v>195</v>
      </c>
      <c r="C206" s="392"/>
      <c r="D206" s="392"/>
      <c r="E206" s="392"/>
      <c r="F206" s="8">
        <v>12000</v>
      </c>
      <c r="G206" s="11">
        <v>10000</v>
      </c>
      <c r="H206" s="48"/>
      <c r="I206" s="226"/>
      <c r="J206" s="199"/>
    </row>
    <row r="207" spans="1:10" x14ac:dyDescent="0.3">
      <c r="A207" s="400" t="s">
        <v>196</v>
      </c>
      <c r="B207" s="400"/>
      <c r="C207" s="400"/>
      <c r="D207" s="400"/>
      <c r="E207" s="400"/>
      <c r="F207" s="12">
        <f>SUM(F185:F206)</f>
        <v>1610225</v>
      </c>
      <c r="G207" s="12">
        <f>SUM(G185:G206)</f>
        <v>1792365</v>
      </c>
      <c r="H207" s="355"/>
      <c r="I207" s="227"/>
    </row>
    <row r="209" spans="1:10" x14ac:dyDescent="0.3">
      <c r="F209" s="14" t="s">
        <v>19</v>
      </c>
      <c r="G209" s="14"/>
      <c r="H209" s="295"/>
    </row>
    <row r="210" spans="1:10" x14ac:dyDescent="0.3">
      <c r="A210" s="401" t="s">
        <v>197</v>
      </c>
      <c r="B210" s="401"/>
      <c r="C210" s="401"/>
      <c r="D210" s="401"/>
      <c r="E210" s="401"/>
      <c r="F210" s="15" t="s">
        <v>487</v>
      </c>
      <c r="G210" s="349" t="s">
        <v>551</v>
      </c>
      <c r="H210" s="361"/>
    </row>
    <row r="211" spans="1:10" x14ac:dyDescent="0.3">
      <c r="A211" s="123" t="s">
        <v>198</v>
      </c>
      <c r="B211" s="396" t="s">
        <v>446</v>
      </c>
      <c r="C211" s="396"/>
      <c r="D211" s="396"/>
      <c r="E211" s="396"/>
      <c r="F211" s="7">
        <v>179850</v>
      </c>
      <c r="G211" s="10">
        <v>190408</v>
      </c>
      <c r="H211" s="24"/>
      <c r="I211" s="200"/>
      <c r="J211" s="199"/>
    </row>
    <row r="212" spans="1:10" x14ac:dyDescent="0.3">
      <c r="A212" s="123" t="s">
        <v>199</v>
      </c>
      <c r="B212" s="389" t="s">
        <v>46</v>
      </c>
      <c r="C212" s="389"/>
      <c r="D212" s="389"/>
      <c r="E212" s="389"/>
      <c r="F212" s="7"/>
      <c r="H212" s="24"/>
      <c r="I212" s="200"/>
      <c r="J212" s="199"/>
    </row>
    <row r="213" spans="1:10" x14ac:dyDescent="0.3">
      <c r="A213" s="123" t="s">
        <v>200</v>
      </c>
      <c r="B213" s="389" t="s">
        <v>48</v>
      </c>
      <c r="C213" s="389"/>
      <c r="D213" s="389"/>
      <c r="E213" s="389"/>
      <c r="F213" s="7"/>
      <c r="H213" s="24"/>
      <c r="I213" s="200"/>
      <c r="J213" s="199"/>
    </row>
    <row r="214" spans="1:10" x14ac:dyDescent="0.3">
      <c r="A214" s="123" t="s">
        <v>201</v>
      </c>
      <c r="B214" s="389" t="s">
        <v>50</v>
      </c>
      <c r="C214" s="389"/>
      <c r="D214" s="389"/>
      <c r="E214" s="389"/>
      <c r="F214" s="7">
        <v>13759</v>
      </c>
      <c r="G214" s="10">
        <v>13805</v>
      </c>
      <c r="H214" s="24"/>
      <c r="I214" s="200"/>
      <c r="J214" s="199"/>
    </row>
    <row r="215" spans="1:10" x14ac:dyDescent="0.3">
      <c r="A215" s="123" t="s">
        <v>202</v>
      </c>
      <c r="B215" s="389" t="s">
        <v>203</v>
      </c>
      <c r="C215" s="389"/>
      <c r="D215" s="389"/>
      <c r="E215" s="389"/>
      <c r="F215" s="7">
        <v>26456</v>
      </c>
      <c r="G215" s="10">
        <v>26124</v>
      </c>
      <c r="H215" s="24"/>
      <c r="I215" s="200"/>
      <c r="J215" s="199"/>
    </row>
    <row r="216" spans="1:10" x14ac:dyDescent="0.3">
      <c r="A216" s="2" t="s">
        <v>204</v>
      </c>
      <c r="B216" s="389" t="s">
        <v>205</v>
      </c>
      <c r="C216" s="389"/>
      <c r="D216" s="389"/>
      <c r="E216" s="389"/>
      <c r="F216" s="7">
        <v>8000</v>
      </c>
      <c r="G216" s="10">
        <v>5000</v>
      </c>
      <c r="H216" s="24"/>
      <c r="I216" s="200"/>
      <c r="J216" s="199"/>
    </row>
    <row r="217" spans="1:10" x14ac:dyDescent="0.3">
      <c r="A217" s="123" t="s">
        <v>206</v>
      </c>
      <c r="B217" s="389" t="s">
        <v>54</v>
      </c>
      <c r="C217" s="389"/>
      <c r="D217" s="389"/>
      <c r="E217" s="389"/>
      <c r="F217" s="7">
        <v>38415</v>
      </c>
      <c r="G217" s="10">
        <v>41747</v>
      </c>
      <c r="H217" s="24"/>
      <c r="I217" s="200"/>
      <c r="J217" s="199"/>
    </row>
    <row r="218" spans="1:10" s="233" customFormat="1" x14ac:dyDescent="0.3">
      <c r="A218" s="234" t="s">
        <v>450</v>
      </c>
      <c r="B218" s="234" t="s">
        <v>451</v>
      </c>
      <c r="C218" s="234"/>
      <c r="D218" s="234"/>
      <c r="E218" s="234"/>
      <c r="F218" s="7">
        <v>275</v>
      </c>
      <c r="G218" s="10">
        <v>275</v>
      </c>
      <c r="H218" s="24"/>
      <c r="I218" s="200"/>
      <c r="J218" s="199"/>
    </row>
    <row r="219" spans="1:10" x14ac:dyDescent="0.3">
      <c r="A219" s="2" t="s">
        <v>207</v>
      </c>
      <c r="B219" s="389" t="s">
        <v>208</v>
      </c>
      <c r="C219" s="389"/>
      <c r="D219" s="389"/>
      <c r="E219" s="389"/>
      <c r="F219" s="7">
        <v>5500</v>
      </c>
      <c r="G219" s="10">
        <v>5500</v>
      </c>
      <c r="H219" s="24"/>
      <c r="I219" s="200"/>
      <c r="J219" s="199"/>
    </row>
    <row r="220" spans="1:10" x14ac:dyDescent="0.3">
      <c r="A220" s="2" t="s">
        <v>209</v>
      </c>
      <c r="B220" s="389" t="s">
        <v>210</v>
      </c>
      <c r="C220" s="389"/>
      <c r="D220" s="389"/>
      <c r="E220" s="389"/>
      <c r="F220" s="7">
        <v>12000</v>
      </c>
      <c r="G220" s="10">
        <v>12000</v>
      </c>
      <c r="H220" s="24"/>
      <c r="I220" s="200"/>
      <c r="J220" s="199"/>
    </row>
    <row r="221" spans="1:10" x14ac:dyDescent="0.3">
      <c r="A221" s="2" t="s">
        <v>211</v>
      </c>
      <c r="B221" s="389" t="s">
        <v>212</v>
      </c>
      <c r="C221" s="389"/>
      <c r="D221" s="389"/>
      <c r="E221" s="389"/>
      <c r="F221" s="7">
        <v>2000</v>
      </c>
      <c r="G221" s="10">
        <v>2000</v>
      </c>
      <c r="H221" s="24"/>
      <c r="I221" s="200"/>
      <c r="J221" s="199"/>
    </row>
    <row r="222" spans="1:10" x14ac:dyDescent="0.3">
      <c r="A222" s="2" t="s">
        <v>213</v>
      </c>
      <c r="B222" s="389" t="s">
        <v>214</v>
      </c>
      <c r="C222" s="389"/>
      <c r="D222" s="389"/>
      <c r="E222" s="389"/>
      <c r="F222" s="7">
        <v>25000</v>
      </c>
      <c r="G222" s="10">
        <v>15000</v>
      </c>
      <c r="H222" s="24"/>
      <c r="I222" s="200"/>
      <c r="J222" s="199"/>
    </row>
    <row r="223" spans="1:10" x14ac:dyDescent="0.3">
      <c r="A223" s="2" t="s">
        <v>215</v>
      </c>
      <c r="B223" s="389" t="s">
        <v>216</v>
      </c>
      <c r="C223" s="389"/>
      <c r="D223" s="389"/>
      <c r="E223" s="389"/>
      <c r="F223" s="7">
        <v>32000</v>
      </c>
      <c r="G223" s="10">
        <v>35000</v>
      </c>
      <c r="H223" s="24"/>
      <c r="I223" s="200"/>
      <c r="J223" s="199"/>
    </row>
    <row r="224" spans="1:10" x14ac:dyDescent="0.3">
      <c r="A224" s="2" t="s">
        <v>217</v>
      </c>
      <c r="B224" s="389" t="s">
        <v>218</v>
      </c>
      <c r="C224" s="389"/>
      <c r="D224" s="389"/>
      <c r="E224" s="389"/>
      <c r="F224" s="7">
        <v>12000</v>
      </c>
      <c r="G224" s="10">
        <v>10000</v>
      </c>
      <c r="H224" s="24"/>
      <c r="I224" s="200"/>
      <c r="J224" s="199"/>
    </row>
    <row r="225" spans="1:10" x14ac:dyDescent="0.3">
      <c r="A225" s="2" t="s">
        <v>219</v>
      </c>
      <c r="B225" s="389" t="s">
        <v>152</v>
      </c>
      <c r="C225" s="389"/>
      <c r="D225" s="389"/>
      <c r="E225" s="389"/>
      <c r="F225" s="7">
        <v>8400</v>
      </c>
      <c r="G225" s="10">
        <v>8400</v>
      </c>
      <c r="H225" s="24"/>
      <c r="I225" s="200"/>
      <c r="J225" s="199"/>
    </row>
    <row r="226" spans="1:10" x14ac:dyDescent="0.3">
      <c r="A226" s="2" t="s">
        <v>220</v>
      </c>
      <c r="B226" s="389" t="s">
        <v>75</v>
      </c>
      <c r="C226" s="389"/>
      <c r="D226" s="389"/>
      <c r="E226" s="389"/>
      <c r="F226" s="7">
        <v>10000</v>
      </c>
      <c r="G226" s="10">
        <v>10000</v>
      </c>
      <c r="H226" s="24"/>
      <c r="I226" s="200"/>
      <c r="J226" s="199"/>
    </row>
    <row r="227" spans="1:10" x14ac:dyDescent="0.3">
      <c r="A227" s="2" t="s">
        <v>221</v>
      </c>
      <c r="B227" s="389" t="s">
        <v>35</v>
      </c>
      <c r="C227" s="389"/>
      <c r="D227" s="389"/>
      <c r="E227" s="389"/>
      <c r="F227" s="7">
        <v>20000</v>
      </c>
      <c r="G227" s="10">
        <v>23835</v>
      </c>
      <c r="H227" s="24"/>
      <c r="I227" s="200"/>
      <c r="J227" s="199"/>
    </row>
    <row r="228" spans="1:10" x14ac:dyDescent="0.3">
      <c r="A228" s="2" t="s">
        <v>222</v>
      </c>
      <c r="B228" s="389" t="s">
        <v>223</v>
      </c>
      <c r="C228" s="389"/>
      <c r="D228" s="389"/>
      <c r="E228" s="389"/>
      <c r="F228" s="7">
        <v>25000</v>
      </c>
      <c r="G228" s="10">
        <v>25000</v>
      </c>
      <c r="H228" s="24"/>
      <c r="I228" s="200"/>
      <c r="J228" s="199"/>
    </row>
    <row r="229" spans="1:10" x14ac:dyDescent="0.3">
      <c r="A229" s="2" t="s">
        <v>224</v>
      </c>
      <c r="B229" s="389" t="s">
        <v>37</v>
      </c>
      <c r="C229" s="389"/>
      <c r="D229" s="389"/>
      <c r="E229" s="389"/>
      <c r="F229" s="24">
        <v>5000</v>
      </c>
      <c r="G229" s="10">
        <v>5000</v>
      </c>
      <c r="H229" s="24"/>
      <c r="I229" s="200"/>
      <c r="J229" s="199"/>
    </row>
    <row r="230" spans="1:10" x14ac:dyDescent="0.3">
      <c r="A230" s="23" t="s">
        <v>225</v>
      </c>
      <c r="B230" s="394" t="s">
        <v>39</v>
      </c>
      <c r="C230" s="394"/>
      <c r="D230" s="394"/>
      <c r="E230" s="394"/>
      <c r="F230" s="24">
        <v>6000</v>
      </c>
      <c r="G230" s="10">
        <v>2500</v>
      </c>
      <c r="H230" s="24"/>
      <c r="I230" s="200"/>
      <c r="J230" s="199"/>
    </row>
    <row r="231" spans="1:10" x14ac:dyDescent="0.3">
      <c r="A231" s="4" t="s">
        <v>226</v>
      </c>
      <c r="B231" s="392" t="s">
        <v>41</v>
      </c>
      <c r="C231" s="392"/>
      <c r="D231" s="392"/>
      <c r="E231" s="392"/>
      <c r="F231" s="8"/>
      <c r="G231" s="11"/>
      <c r="H231" s="24"/>
      <c r="I231" s="226"/>
      <c r="J231" s="199"/>
    </row>
    <row r="232" spans="1:10" x14ac:dyDescent="0.3">
      <c r="A232" s="400" t="s">
        <v>227</v>
      </c>
      <c r="B232" s="400"/>
      <c r="C232" s="400"/>
      <c r="D232" s="400"/>
      <c r="E232" s="400"/>
      <c r="F232" s="12">
        <f>SUM(F211:F231)</f>
        <v>429655</v>
      </c>
      <c r="G232" s="12">
        <f>SUM(G211:G231)</f>
        <v>431594</v>
      </c>
      <c r="H232" s="355"/>
      <c r="I232" s="201"/>
      <c r="J232" s="199"/>
    </row>
    <row r="234" spans="1:10" x14ac:dyDescent="0.3">
      <c r="F234" s="14" t="s">
        <v>19</v>
      </c>
      <c r="G234" s="14"/>
      <c r="H234" s="361"/>
    </row>
    <row r="235" spans="1:10" x14ac:dyDescent="0.3">
      <c r="A235" s="390" t="s">
        <v>228</v>
      </c>
      <c r="B235" s="390"/>
      <c r="C235" s="390"/>
      <c r="D235" s="390"/>
      <c r="E235" s="390"/>
      <c r="F235" s="15" t="s">
        <v>487</v>
      </c>
      <c r="G235" s="349" t="s">
        <v>551</v>
      </c>
      <c r="H235" s="361"/>
    </row>
    <row r="236" spans="1:10" x14ac:dyDescent="0.3">
      <c r="A236" s="2" t="s">
        <v>229</v>
      </c>
      <c r="B236" s="396" t="s">
        <v>447</v>
      </c>
      <c r="C236" s="396"/>
      <c r="D236" s="396"/>
      <c r="E236" s="396"/>
      <c r="F236" s="7">
        <v>35017</v>
      </c>
      <c r="G236" s="10">
        <v>35360</v>
      </c>
      <c r="H236" s="360"/>
      <c r="I236" s="212"/>
      <c r="J236" s="199"/>
    </row>
    <row r="237" spans="1:10" x14ac:dyDescent="0.3">
      <c r="A237" s="2" t="s">
        <v>230</v>
      </c>
      <c r="B237" s="389" t="s">
        <v>46</v>
      </c>
      <c r="C237" s="389"/>
      <c r="D237" s="389"/>
      <c r="E237" s="389"/>
      <c r="F237" s="7">
        <v>7600</v>
      </c>
      <c r="G237" s="10">
        <v>7600</v>
      </c>
      <c r="H237" s="24"/>
      <c r="I237" s="212"/>
      <c r="J237" s="199"/>
    </row>
    <row r="238" spans="1:10" x14ac:dyDescent="0.3">
      <c r="A238" s="2" t="s">
        <v>231</v>
      </c>
      <c r="B238" s="389" t="s">
        <v>48</v>
      </c>
      <c r="C238" s="389"/>
      <c r="D238" s="389"/>
      <c r="E238" s="389"/>
      <c r="F238" s="7">
        <v>2000</v>
      </c>
      <c r="G238" s="10">
        <v>2500</v>
      </c>
      <c r="H238" s="24"/>
      <c r="I238" s="212"/>
      <c r="J238" s="199"/>
    </row>
    <row r="239" spans="1:10" x14ac:dyDescent="0.3">
      <c r="A239" s="2" t="s">
        <v>232</v>
      </c>
      <c r="B239" s="389" t="s">
        <v>50</v>
      </c>
      <c r="C239" s="389"/>
      <c r="D239" s="389"/>
      <c r="E239" s="389"/>
      <c r="F239" s="7">
        <v>3413</v>
      </c>
      <c r="G239" s="10">
        <v>3300</v>
      </c>
      <c r="H239" s="24"/>
      <c r="I239" s="212"/>
      <c r="J239" s="199"/>
    </row>
    <row r="240" spans="1:10" x14ac:dyDescent="0.3">
      <c r="A240" s="2" t="s">
        <v>233</v>
      </c>
      <c r="B240" s="389" t="s">
        <v>68</v>
      </c>
      <c r="C240" s="389"/>
      <c r="D240" s="389"/>
      <c r="E240" s="389"/>
      <c r="F240" s="7">
        <v>6563</v>
      </c>
      <c r="G240" s="10">
        <v>6240</v>
      </c>
      <c r="H240" s="24"/>
      <c r="I240" s="212"/>
      <c r="J240" s="199"/>
    </row>
    <row r="241" spans="1:13" x14ac:dyDescent="0.3">
      <c r="A241" s="2" t="s">
        <v>234</v>
      </c>
      <c r="B241" s="389" t="s">
        <v>54</v>
      </c>
      <c r="C241" s="389"/>
      <c r="D241" s="389"/>
      <c r="E241" s="389"/>
      <c r="F241" s="7">
        <v>10805</v>
      </c>
      <c r="G241" s="10">
        <v>6478</v>
      </c>
      <c r="H241" s="24"/>
      <c r="I241" s="212"/>
      <c r="J241" s="199"/>
    </row>
    <row r="242" spans="1:13" x14ac:dyDescent="0.3">
      <c r="A242" s="2" t="s">
        <v>235</v>
      </c>
      <c r="B242" s="389" t="s">
        <v>208</v>
      </c>
      <c r="C242" s="389"/>
      <c r="D242" s="389"/>
      <c r="E242" s="389"/>
      <c r="F242" s="7">
        <v>36000</v>
      </c>
      <c r="G242" s="10">
        <v>40000</v>
      </c>
      <c r="H242" s="356"/>
      <c r="I242" s="212"/>
      <c r="J242" s="199"/>
    </row>
    <row r="243" spans="1:13" x14ac:dyDescent="0.3">
      <c r="A243" s="2" t="s">
        <v>236</v>
      </c>
      <c r="B243" s="389" t="s">
        <v>25</v>
      </c>
      <c r="C243" s="389"/>
      <c r="D243" s="389"/>
      <c r="E243" s="389"/>
      <c r="F243" s="7">
        <v>4000</v>
      </c>
      <c r="G243" s="10">
        <v>2000</v>
      </c>
      <c r="H243" s="24"/>
      <c r="I243" s="212"/>
      <c r="J243" s="199"/>
    </row>
    <row r="244" spans="1:13" x14ac:dyDescent="0.3">
      <c r="A244" s="2" t="s">
        <v>237</v>
      </c>
      <c r="B244" s="389" t="s">
        <v>60</v>
      </c>
      <c r="C244" s="389"/>
      <c r="D244" s="389"/>
      <c r="E244" s="389"/>
      <c r="F244" s="7">
        <v>2500</v>
      </c>
      <c r="G244" s="10">
        <v>3000</v>
      </c>
      <c r="H244" s="356"/>
      <c r="I244" s="212"/>
      <c r="J244" s="199"/>
    </row>
    <row r="245" spans="1:13" x14ac:dyDescent="0.3">
      <c r="A245" s="2" t="s">
        <v>238</v>
      </c>
      <c r="B245" s="389" t="s">
        <v>239</v>
      </c>
      <c r="C245" s="389"/>
      <c r="D245" s="389"/>
      <c r="E245" s="389"/>
      <c r="F245" s="7">
        <v>65000</v>
      </c>
      <c r="G245" s="10">
        <v>65000</v>
      </c>
      <c r="H245" s="24"/>
      <c r="I245" s="212"/>
      <c r="J245" s="199"/>
    </row>
    <row r="246" spans="1:13" x14ac:dyDescent="0.3">
      <c r="A246" s="2" t="s">
        <v>240</v>
      </c>
      <c r="B246" s="389" t="s">
        <v>39</v>
      </c>
      <c r="C246" s="389"/>
      <c r="D246" s="389"/>
      <c r="E246" s="389"/>
      <c r="F246" s="7">
        <v>500</v>
      </c>
      <c r="G246" s="10">
        <v>500</v>
      </c>
      <c r="H246" s="24"/>
      <c r="I246" s="212"/>
      <c r="J246" s="199"/>
    </row>
    <row r="247" spans="1:13" x14ac:dyDescent="0.3">
      <c r="A247" s="4" t="s">
        <v>241</v>
      </c>
      <c r="B247" s="392" t="s">
        <v>41</v>
      </c>
      <c r="C247" s="392"/>
      <c r="D247" s="392"/>
      <c r="E247" s="392"/>
      <c r="F247" s="8">
        <v>58195</v>
      </c>
      <c r="G247" s="11">
        <v>57765</v>
      </c>
      <c r="H247" s="24"/>
      <c r="I247" s="228"/>
      <c r="J247" s="199"/>
      <c r="K247" s="114"/>
      <c r="L247" s="114"/>
      <c r="M247" s="114"/>
    </row>
    <row r="248" spans="1:13" x14ac:dyDescent="0.3">
      <c r="A248" s="387" t="s">
        <v>242</v>
      </c>
      <c r="B248" s="387"/>
      <c r="C248" s="387"/>
      <c r="D248" s="387"/>
      <c r="E248" s="387"/>
      <c r="F248" s="12">
        <f>SUM(F236:F247)</f>
        <v>231593</v>
      </c>
      <c r="G248" s="12">
        <f>SUM(G236:G247)</f>
        <v>229743</v>
      </c>
      <c r="H248" s="355"/>
      <c r="I248" s="213"/>
    </row>
    <row r="250" spans="1:13" x14ac:dyDescent="0.3">
      <c r="F250" s="14" t="s">
        <v>19</v>
      </c>
      <c r="G250" s="14"/>
      <c r="H250" s="295"/>
    </row>
    <row r="251" spans="1:13" x14ac:dyDescent="0.3">
      <c r="A251" s="390" t="s">
        <v>243</v>
      </c>
      <c r="B251" s="390"/>
      <c r="C251" s="390"/>
      <c r="D251" s="390"/>
      <c r="E251" s="390"/>
      <c r="F251" s="15" t="s">
        <v>487</v>
      </c>
      <c r="G251" s="370" t="s">
        <v>551</v>
      </c>
      <c r="H251" s="361"/>
    </row>
    <row r="252" spans="1:13" x14ac:dyDescent="0.3">
      <c r="A252" s="2" t="s">
        <v>244</v>
      </c>
      <c r="B252" s="396" t="s">
        <v>447</v>
      </c>
      <c r="C252" s="396"/>
      <c r="D252" s="396"/>
      <c r="E252" s="396"/>
      <c r="F252" s="7">
        <v>82222</v>
      </c>
      <c r="G252" s="10">
        <v>100399</v>
      </c>
      <c r="H252" s="24"/>
      <c r="I252" s="212"/>
      <c r="J252" s="199"/>
    </row>
    <row r="253" spans="1:13" x14ac:dyDescent="0.3">
      <c r="A253" s="2" t="s">
        <v>245</v>
      </c>
      <c r="B253" s="389" t="s">
        <v>46</v>
      </c>
      <c r="C253" s="389"/>
      <c r="D253" s="389"/>
      <c r="E253" s="389"/>
      <c r="F253" s="7">
        <v>8000</v>
      </c>
      <c r="G253" s="10">
        <v>8000</v>
      </c>
      <c r="H253" s="24"/>
      <c r="I253" s="212"/>
      <c r="J253" s="199"/>
    </row>
    <row r="254" spans="1:13" x14ac:dyDescent="0.3">
      <c r="A254" s="2" t="s">
        <v>246</v>
      </c>
      <c r="B254" s="389" t="s">
        <v>48</v>
      </c>
      <c r="C254" s="389"/>
      <c r="D254" s="389"/>
      <c r="E254" s="389"/>
      <c r="F254" s="7">
        <v>1500</v>
      </c>
      <c r="G254" s="10">
        <v>1500</v>
      </c>
      <c r="H254" s="24"/>
      <c r="I254" s="212"/>
      <c r="J254" s="199"/>
    </row>
    <row r="255" spans="1:13" x14ac:dyDescent="0.3">
      <c r="A255" s="2" t="s">
        <v>247</v>
      </c>
      <c r="B255" s="389" t="s">
        <v>50</v>
      </c>
      <c r="C255" s="389"/>
      <c r="D255" s="389"/>
      <c r="E255" s="389"/>
      <c r="F255" s="7">
        <v>7017</v>
      </c>
      <c r="G255" s="10">
        <v>7968</v>
      </c>
      <c r="H255" s="24"/>
      <c r="I255" s="212"/>
      <c r="J255" s="199"/>
    </row>
    <row r="256" spans="1:13" x14ac:dyDescent="0.3">
      <c r="A256" s="2" t="s">
        <v>248</v>
      </c>
      <c r="B256" s="389" t="s">
        <v>68</v>
      </c>
      <c r="C256" s="389"/>
      <c r="D256" s="389"/>
      <c r="E256" s="389"/>
      <c r="F256" s="7">
        <v>13492</v>
      </c>
      <c r="G256" s="10">
        <v>15078</v>
      </c>
      <c r="H256" s="24"/>
      <c r="I256" s="212"/>
      <c r="J256" s="199"/>
    </row>
    <row r="257" spans="1:10" x14ac:dyDescent="0.3">
      <c r="A257" s="2" t="s">
        <v>249</v>
      </c>
      <c r="B257" s="389" t="s">
        <v>54</v>
      </c>
      <c r="C257" s="389"/>
      <c r="D257" s="389"/>
      <c r="E257" s="389"/>
      <c r="F257" s="7">
        <v>16880</v>
      </c>
      <c r="G257" s="10">
        <v>25483</v>
      </c>
      <c r="H257" s="24"/>
      <c r="I257" s="212"/>
      <c r="J257" s="199"/>
    </row>
    <row r="258" spans="1:10" x14ac:dyDescent="0.3">
      <c r="A258" s="2" t="s">
        <v>250</v>
      </c>
      <c r="B258" s="389" t="s">
        <v>56</v>
      </c>
      <c r="C258" s="389"/>
      <c r="D258" s="389"/>
      <c r="E258" s="389"/>
      <c r="F258" s="7">
        <v>5000</v>
      </c>
      <c r="G258" s="10">
        <v>15000</v>
      </c>
      <c r="H258" s="364"/>
      <c r="I258" s="212"/>
      <c r="J258" s="199"/>
    </row>
    <row r="259" spans="1:10" x14ac:dyDescent="0.3">
      <c r="A259" s="2" t="s">
        <v>251</v>
      </c>
      <c r="B259" s="389" t="s">
        <v>25</v>
      </c>
      <c r="C259" s="389"/>
      <c r="D259" s="389"/>
      <c r="E259" s="389"/>
      <c r="F259" s="7">
        <v>4000</v>
      </c>
      <c r="G259" s="10">
        <v>3000</v>
      </c>
      <c r="H259" s="24"/>
      <c r="I259" s="212"/>
      <c r="J259" s="199"/>
    </row>
    <row r="260" spans="1:10" x14ac:dyDescent="0.3">
      <c r="A260" s="2" t="s">
        <v>252</v>
      </c>
      <c r="B260" s="389" t="s">
        <v>60</v>
      </c>
      <c r="C260" s="389"/>
      <c r="D260" s="389"/>
      <c r="E260" s="389"/>
      <c r="F260" s="7">
        <v>7000</v>
      </c>
      <c r="G260" s="10">
        <v>6000</v>
      </c>
      <c r="H260" s="24"/>
      <c r="I260" s="212"/>
      <c r="J260" s="199"/>
    </row>
    <row r="261" spans="1:10" x14ac:dyDescent="0.3">
      <c r="A261" s="2" t="s">
        <v>253</v>
      </c>
      <c r="B261" s="389" t="s">
        <v>254</v>
      </c>
      <c r="C261" s="389"/>
      <c r="D261" s="389"/>
      <c r="E261" s="389"/>
      <c r="F261" s="7">
        <v>225000</v>
      </c>
      <c r="G261" s="10">
        <v>425000</v>
      </c>
      <c r="H261" s="364"/>
      <c r="J261" s="199"/>
    </row>
    <row r="262" spans="1:10" x14ac:dyDescent="0.3">
      <c r="A262" s="2" t="s">
        <v>255</v>
      </c>
      <c r="B262" s="389" t="s">
        <v>256</v>
      </c>
      <c r="C262" s="389"/>
      <c r="D262" s="389"/>
      <c r="E262" s="389"/>
      <c r="F262" s="7">
        <v>30000</v>
      </c>
      <c r="G262" s="10">
        <v>35000</v>
      </c>
      <c r="H262" s="364"/>
      <c r="I262" s="213"/>
      <c r="J262" s="199"/>
    </row>
    <row r="263" spans="1:10" x14ac:dyDescent="0.3">
      <c r="A263" s="2" t="s">
        <v>257</v>
      </c>
      <c r="B263" s="389" t="s">
        <v>258</v>
      </c>
      <c r="C263" s="389"/>
      <c r="D263" s="389"/>
      <c r="E263" s="389"/>
      <c r="F263" s="7">
        <v>10000</v>
      </c>
      <c r="G263" s="10">
        <v>7500</v>
      </c>
      <c r="H263" s="24"/>
      <c r="I263" s="212"/>
      <c r="J263" s="199"/>
    </row>
    <row r="264" spans="1:10" x14ac:dyDescent="0.3">
      <c r="A264" s="2" t="s">
        <v>259</v>
      </c>
      <c r="B264" s="389" t="s">
        <v>260</v>
      </c>
      <c r="C264" s="389"/>
      <c r="D264" s="389"/>
      <c r="E264" s="389"/>
      <c r="F264" s="7"/>
      <c r="H264" s="24"/>
      <c r="I264" s="212"/>
      <c r="J264" s="199"/>
    </row>
    <row r="265" spans="1:10" x14ac:dyDescent="0.3">
      <c r="A265" s="2" t="s">
        <v>261</v>
      </c>
      <c r="B265" s="389" t="s">
        <v>262</v>
      </c>
      <c r="C265" s="389"/>
      <c r="D265" s="389"/>
      <c r="E265" s="389"/>
      <c r="F265" s="7">
        <v>10000</v>
      </c>
      <c r="G265" s="10">
        <v>25000</v>
      </c>
      <c r="H265" s="364"/>
      <c r="I265" s="212"/>
      <c r="J265" s="199"/>
    </row>
    <row r="266" spans="1:10" x14ac:dyDescent="0.3">
      <c r="A266" s="2" t="s">
        <v>263</v>
      </c>
      <c r="B266" s="389" t="s">
        <v>39</v>
      </c>
      <c r="C266" s="389"/>
      <c r="D266" s="389"/>
      <c r="E266" s="389"/>
      <c r="F266" s="7">
        <v>750</v>
      </c>
      <c r="G266" s="10">
        <v>500</v>
      </c>
      <c r="H266" s="24"/>
      <c r="I266" s="212"/>
      <c r="J266" s="199"/>
    </row>
    <row r="267" spans="1:10" x14ac:dyDescent="0.3">
      <c r="A267" s="4" t="s">
        <v>264</v>
      </c>
      <c r="B267" s="392" t="s">
        <v>41</v>
      </c>
      <c r="C267" s="392"/>
      <c r="D267" s="392"/>
      <c r="E267" s="392"/>
      <c r="F267" s="8"/>
      <c r="G267" s="11"/>
      <c r="H267" s="360"/>
      <c r="I267" s="228"/>
      <c r="J267" s="199"/>
    </row>
    <row r="268" spans="1:10" x14ac:dyDescent="0.3">
      <c r="A268" s="387" t="s">
        <v>265</v>
      </c>
      <c r="B268" s="387"/>
      <c r="C268" s="387"/>
      <c r="D268" s="387"/>
      <c r="E268" s="387"/>
      <c r="F268" s="12">
        <f>SUM(F252:F267)</f>
        <v>420861</v>
      </c>
      <c r="G268" s="12">
        <f>SUM(G252:G267)</f>
        <v>675428</v>
      </c>
      <c r="H268" s="365"/>
      <c r="I268" s="213"/>
    </row>
    <row r="270" spans="1:10" x14ac:dyDescent="0.3">
      <c r="F270" s="14" t="s">
        <v>19</v>
      </c>
      <c r="G270" s="14"/>
      <c r="H270" s="295"/>
    </row>
    <row r="271" spans="1:10" x14ac:dyDescent="0.3">
      <c r="A271" s="390" t="s">
        <v>266</v>
      </c>
      <c r="B271" s="390"/>
      <c r="C271" s="390"/>
      <c r="D271" s="390"/>
      <c r="E271" s="390"/>
      <c r="F271" s="15" t="s">
        <v>487</v>
      </c>
      <c r="G271" s="349" t="s">
        <v>551</v>
      </c>
      <c r="H271" s="361"/>
    </row>
    <row r="272" spans="1:10" x14ac:dyDescent="0.3">
      <c r="A272" s="2" t="s">
        <v>267</v>
      </c>
      <c r="B272" s="396" t="s">
        <v>447</v>
      </c>
      <c r="C272" s="396"/>
      <c r="D272" s="396"/>
      <c r="E272" s="396"/>
      <c r="F272" s="7">
        <v>37700</v>
      </c>
      <c r="G272" s="10">
        <v>35360</v>
      </c>
      <c r="H272" s="24"/>
      <c r="I272" s="212"/>
      <c r="J272" s="199"/>
    </row>
    <row r="273" spans="1:10" x14ac:dyDescent="0.3">
      <c r="A273" s="2" t="s">
        <v>268</v>
      </c>
      <c r="B273" s="389" t="s">
        <v>46</v>
      </c>
      <c r="C273" s="389"/>
      <c r="D273" s="389"/>
      <c r="E273" s="389"/>
      <c r="F273" s="7"/>
      <c r="G273" s="10">
        <v>0</v>
      </c>
      <c r="H273" s="364"/>
      <c r="I273" s="212"/>
      <c r="J273" s="199"/>
    </row>
    <row r="274" spans="1:10" x14ac:dyDescent="0.3">
      <c r="A274" s="2" t="s">
        <v>269</v>
      </c>
      <c r="B274" s="389" t="s">
        <v>48</v>
      </c>
      <c r="C274" s="389"/>
      <c r="D274" s="389"/>
      <c r="E274" s="389"/>
      <c r="F274" s="7">
        <v>1500</v>
      </c>
      <c r="G274" s="10">
        <v>1500</v>
      </c>
      <c r="H274" s="24"/>
      <c r="I274" s="212"/>
      <c r="J274" s="199"/>
    </row>
    <row r="275" spans="1:10" x14ac:dyDescent="0.3">
      <c r="A275" s="2" t="s">
        <v>270</v>
      </c>
      <c r="B275" s="389" t="s">
        <v>50</v>
      </c>
      <c r="C275" s="389"/>
      <c r="D275" s="389"/>
      <c r="E275" s="389"/>
      <c r="F275" s="7">
        <v>2999</v>
      </c>
      <c r="G275" s="10">
        <v>2672</v>
      </c>
      <c r="H275" s="24"/>
      <c r="I275" s="212"/>
      <c r="J275" s="199"/>
    </row>
    <row r="276" spans="1:10" x14ac:dyDescent="0.3">
      <c r="A276" s="2" t="s">
        <v>271</v>
      </c>
      <c r="B276" s="389" t="s">
        <v>68</v>
      </c>
      <c r="C276" s="389"/>
      <c r="D276" s="389"/>
      <c r="E276" s="389"/>
      <c r="F276" s="7">
        <v>5766</v>
      </c>
      <c r="G276" s="10">
        <v>5057</v>
      </c>
      <c r="H276" s="24"/>
      <c r="I276" s="212"/>
      <c r="J276" s="199"/>
    </row>
    <row r="277" spans="1:10" x14ac:dyDescent="0.3">
      <c r="A277" s="2" t="s">
        <v>272</v>
      </c>
      <c r="B277" s="389" t="s">
        <v>54</v>
      </c>
      <c r="C277" s="389"/>
      <c r="D277" s="389"/>
      <c r="E277" s="389"/>
      <c r="F277" s="7">
        <v>17114</v>
      </c>
      <c r="G277" s="10">
        <v>7178</v>
      </c>
      <c r="H277" s="24"/>
      <c r="I277" s="212"/>
      <c r="J277" s="199"/>
    </row>
    <row r="278" spans="1:10" x14ac:dyDescent="0.3">
      <c r="A278" s="2" t="s">
        <v>273</v>
      </c>
      <c r="B278" s="389" t="s">
        <v>56</v>
      </c>
      <c r="C278" s="389"/>
      <c r="D278" s="389"/>
      <c r="E278" s="389"/>
      <c r="F278" s="7">
        <v>1500</v>
      </c>
      <c r="G278" s="10">
        <v>1500</v>
      </c>
      <c r="H278" s="24"/>
      <c r="I278" s="212"/>
      <c r="J278" s="199"/>
    </row>
    <row r="279" spans="1:10" x14ac:dyDescent="0.3">
      <c r="A279" s="2" t="s">
        <v>274</v>
      </c>
      <c r="B279" s="389" t="s">
        <v>25</v>
      </c>
      <c r="C279" s="389"/>
      <c r="D279" s="389"/>
      <c r="E279" s="389"/>
      <c r="F279" s="7">
        <v>2500</v>
      </c>
      <c r="G279" s="10">
        <v>2500</v>
      </c>
      <c r="H279" s="364"/>
      <c r="I279" s="212"/>
      <c r="J279" s="199"/>
    </row>
    <row r="280" spans="1:10" x14ac:dyDescent="0.3">
      <c r="A280" s="2" t="s">
        <v>275</v>
      </c>
      <c r="B280" s="389" t="s">
        <v>60</v>
      </c>
      <c r="C280" s="389"/>
      <c r="D280" s="389"/>
      <c r="E280" s="389"/>
      <c r="F280" s="7">
        <v>3000</v>
      </c>
      <c r="G280" s="10">
        <v>3000</v>
      </c>
      <c r="H280" s="24"/>
      <c r="I280" s="212"/>
      <c r="J280" s="199"/>
    </row>
    <row r="281" spans="1:10" x14ac:dyDescent="0.3">
      <c r="A281" s="2" t="s">
        <v>276</v>
      </c>
      <c r="B281" s="389" t="s">
        <v>239</v>
      </c>
      <c r="C281" s="389"/>
      <c r="D281" s="389"/>
      <c r="E281" s="389"/>
      <c r="F281" s="7">
        <v>55000</v>
      </c>
      <c r="G281" s="10">
        <v>55000</v>
      </c>
      <c r="H281" s="24"/>
      <c r="I281" s="212"/>
      <c r="J281" s="199"/>
    </row>
    <row r="282" spans="1:10" x14ac:dyDescent="0.3">
      <c r="A282" s="2" t="s">
        <v>277</v>
      </c>
      <c r="B282" s="389" t="s">
        <v>39</v>
      </c>
      <c r="C282" s="389"/>
      <c r="D282" s="389"/>
      <c r="E282" s="389"/>
      <c r="F282" s="7"/>
      <c r="H282" s="24"/>
      <c r="I282" s="212"/>
      <c r="J282" s="199"/>
    </row>
    <row r="283" spans="1:10" x14ac:dyDescent="0.3">
      <c r="A283" s="4" t="s">
        <v>278</v>
      </c>
      <c r="B283" s="392" t="s">
        <v>41</v>
      </c>
      <c r="C283" s="392"/>
      <c r="D283" s="392"/>
      <c r="E283" s="392"/>
      <c r="F283" s="8">
        <v>116800</v>
      </c>
      <c r="G283" s="11">
        <v>116000</v>
      </c>
      <c r="H283" s="360"/>
      <c r="I283" s="228"/>
      <c r="J283" s="199"/>
    </row>
    <row r="284" spans="1:10" x14ac:dyDescent="0.3">
      <c r="A284" s="387" t="s">
        <v>279</v>
      </c>
      <c r="B284" s="387"/>
      <c r="C284" s="387"/>
      <c r="D284" s="387"/>
      <c r="E284" s="387"/>
      <c r="F284" s="12">
        <f>SUM(F272:F283)</f>
        <v>243879</v>
      </c>
      <c r="G284" s="12">
        <f>SUM(G272:G283)</f>
        <v>229767</v>
      </c>
      <c r="H284" s="355"/>
      <c r="I284" s="213"/>
    </row>
    <row r="286" spans="1:10" x14ac:dyDescent="0.3">
      <c r="F286" s="14" t="s">
        <v>19</v>
      </c>
      <c r="G286" s="14"/>
      <c r="H286" s="294"/>
    </row>
    <row r="287" spans="1:10" x14ac:dyDescent="0.3">
      <c r="F287" s="15" t="s">
        <v>487</v>
      </c>
      <c r="G287" s="16"/>
      <c r="H287" s="350"/>
    </row>
    <row r="288" spans="1:10" x14ac:dyDescent="0.3">
      <c r="A288" s="387" t="s">
        <v>280</v>
      </c>
      <c r="B288" s="387"/>
      <c r="C288" s="387"/>
      <c r="D288" s="387"/>
      <c r="E288" s="387"/>
      <c r="F288" s="12">
        <f>F207</f>
        <v>1610225</v>
      </c>
      <c r="G288" s="12">
        <f>G207</f>
        <v>1792365</v>
      </c>
      <c r="H288" s="355"/>
      <c r="I288" s="214"/>
    </row>
    <row r="289" spans="1:9" ht="15" thickBot="1" x14ac:dyDescent="0.35">
      <c r="A289" s="387" t="s">
        <v>281</v>
      </c>
      <c r="B289" s="387"/>
      <c r="C289" s="387"/>
      <c r="D289" s="387"/>
      <c r="E289" s="387"/>
      <c r="F289" s="25">
        <f>SUM(F232+F248+F268+F284)</f>
        <v>1325988</v>
      </c>
      <c r="G289" s="25">
        <f>SUM(G232+G248+G268+G284)</f>
        <v>1566532</v>
      </c>
      <c r="H289" s="355"/>
      <c r="I289" s="214"/>
    </row>
    <row r="290" spans="1:9" ht="15" thickTop="1" x14ac:dyDescent="0.3">
      <c r="A290" s="387" t="s">
        <v>175</v>
      </c>
      <c r="B290" s="387"/>
      <c r="C290" s="387"/>
      <c r="D290" s="387"/>
      <c r="E290" s="387"/>
      <c r="F290" s="12">
        <f>SUM(F288-F289)</f>
        <v>284237</v>
      </c>
      <c r="G290" s="12">
        <f>SUM(G288-G289)</f>
        <v>225833</v>
      </c>
      <c r="H290" s="366"/>
      <c r="I290" s="214"/>
    </row>
    <row r="291" spans="1:9" x14ac:dyDescent="0.3">
      <c r="A291" s="5"/>
      <c r="B291" s="5"/>
      <c r="C291" s="5"/>
      <c r="D291" s="5"/>
      <c r="E291" s="5"/>
      <c r="F291" s="12"/>
      <c r="G291" s="12"/>
      <c r="H291" s="365"/>
    </row>
    <row r="292" spans="1:9" x14ac:dyDescent="0.3">
      <c r="F292" s="14" t="s">
        <v>19</v>
      </c>
      <c r="G292" s="295"/>
      <c r="H292" s="350"/>
    </row>
    <row r="293" spans="1:9" x14ac:dyDescent="0.3">
      <c r="F293" s="15" t="s">
        <v>487</v>
      </c>
      <c r="G293" s="370" t="s">
        <v>551</v>
      </c>
      <c r="H293" s="350"/>
    </row>
    <row r="294" spans="1:9" x14ac:dyDescent="0.3">
      <c r="A294" s="387" t="s">
        <v>282</v>
      </c>
      <c r="B294" s="387"/>
      <c r="C294" s="387"/>
      <c r="D294" s="387"/>
      <c r="E294" s="387"/>
      <c r="F294" s="28">
        <f>SUM(F29+F207)</f>
        <v>2584755</v>
      </c>
      <c r="G294" s="28">
        <f>SUM(G29+G207)</f>
        <v>2855947</v>
      </c>
      <c r="H294" s="367"/>
      <c r="I294" s="215"/>
    </row>
    <row r="295" spans="1:9" ht="15" thickBot="1" x14ac:dyDescent="0.35">
      <c r="A295" s="387" t="s">
        <v>283</v>
      </c>
      <c r="B295" s="387"/>
      <c r="C295" s="387"/>
      <c r="D295" s="387"/>
      <c r="E295" s="387"/>
      <c r="F295" s="64">
        <f>SUM(F180+F289)</f>
        <v>2583594</v>
      </c>
      <c r="G295" s="64">
        <f>SUM(G180+G289)</f>
        <v>2855920</v>
      </c>
      <c r="H295" s="367"/>
      <c r="I295" s="229"/>
    </row>
    <row r="296" spans="1:9" x14ac:dyDescent="0.3">
      <c r="A296" s="387" t="s">
        <v>175</v>
      </c>
      <c r="B296" s="387"/>
      <c r="C296" s="387"/>
      <c r="D296" s="387"/>
      <c r="E296" s="387"/>
      <c r="F296" s="29">
        <f>SUM(F294-F295)</f>
        <v>1161</v>
      </c>
      <c r="G296" s="28">
        <f>SUM(G294-G295)</f>
        <v>27</v>
      </c>
      <c r="H296" s="322"/>
      <c r="I296" s="214"/>
    </row>
    <row r="297" spans="1:9" x14ac:dyDescent="0.3">
      <c r="A297" s="235" t="s">
        <v>452</v>
      </c>
      <c r="F297" s="230"/>
      <c r="H297" s="28"/>
    </row>
    <row r="298" spans="1:9" x14ac:dyDescent="0.3">
      <c r="A298" s="235"/>
    </row>
  </sheetData>
  <mergeCells count="243">
    <mergeCell ref="B154:E154"/>
    <mergeCell ref="A290:E290"/>
    <mergeCell ref="A294:E294"/>
    <mergeCell ref="A295:E295"/>
    <mergeCell ref="A296:E296"/>
    <mergeCell ref="B281:E281"/>
    <mergeCell ref="B282:E282"/>
    <mergeCell ref="B283:E283"/>
    <mergeCell ref="A284:E284"/>
    <mergeCell ref="A288:E288"/>
    <mergeCell ref="A289:E289"/>
    <mergeCell ref="B275:E275"/>
    <mergeCell ref="B276:E276"/>
    <mergeCell ref="B277:E277"/>
    <mergeCell ref="B278:E278"/>
    <mergeCell ref="B279:E279"/>
    <mergeCell ref="B280:E280"/>
    <mergeCell ref="B267:E267"/>
    <mergeCell ref="A268:E268"/>
    <mergeCell ref="A271:E271"/>
    <mergeCell ref="B272:E272"/>
    <mergeCell ref="B273:E273"/>
    <mergeCell ref="B274:E274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7:E247"/>
    <mergeCell ref="A248:E248"/>
    <mergeCell ref="A251:E251"/>
    <mergeCell ref="B252:E252"/>
    <mergeCell ref="B253:E253"/>
    <mergeCell ref="B254:E254"/>
    <mergeCell ref="B241:E241"/>
    <mergeCell ref="B242:E242"/>
    <mergeCell ref="B243:E243"/>
    <mergeCell ref="B244:E244"/>
    <mergeCell ref="B245:E245"/>
    <mergeCell ref="B246:E246"/>
    <mergeCell ref="A235:E235"/>
    <mergeCell ref="B236:E236"/>
    <mergeCell ref="B237:E237"/>
    <mergeCell ref="B238:E238"/>
    <mergeCell ref="B239:E239"/>
    <mergeCell ref="B240:E240"/>
    <mergeCell ref="B227:E227"/>
    <mergeCell ref="B228:E228"/>
    <mergeCell ref="B229:E229"/>
    <mergeCell ref="B230:E230"/>
    <mergeCell ref="B231:E231"/>
    <mergeCell ref="A232:E232"/>
    <mergeCell ref="B221:E221"/>
    <mergeCell ref="B222:E222"/>
    <mergeCell ref="B223:E223"/>
    <mergeCell ref="B224:E224"/>
    <mergeCell ref="B225:E225"/>
    <mergeCell ref="B226:E226"/>
    <mergeCell ref="B215:E215"/>
    <mergeCell ref="B216:E216"/>
    <mergeCell ref="B217:E217"/>
    <mergeCell ref="B219:E219"/>
    <mergeCell ref="B220:E220"/>
    <mergeCell ref="A207:E207"/>
    <mergeCell ref="A210:E210"/>
    <mergeCell ref="B211:E211"/>
    <mergeCell ref="B212:E212"/>
    <mergeCell ref="B213:E213"/>
    <mergeCell ref="B214:E214"/>
    <mergeCell ref="B200:E200"/>
    <mergeCell ref="B201:E201"/>
    <mergeCell ref="B202:E202"/>
    <mergeCell ref="B203:E203"/>
    <mergeCell ref="B204:E204"/>
    <mergeCell ref="B206:E206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A1:H1"/>
    <mergeCell ref="A2:H2"/>
    <mergeCell ref="A3:H3"/>
    <mergeCell ref="A184:E184"/>
    <mergeCell ref="B185:E185"/>
    <mergeCell ref="B186:E186"/>
    <mergeCell ref="A173:E173"/>
    <mergeCell ref="A179:E179"/>
    <mergeCell ref="A180:E180"/>
    <mergeCell ref="A181:E181"/>
    <mergeCell ref="B163:E163"/>
    <mergeCell ref="B164:E164"/>
    <mergeCell ref="A165:E165"/>
    <mergeCell ref="A170:E170"/>
    <mergeCell ref="B171:E171"/>
    <mergeCell ref="B172:E172"/>
    <mergeCell ref="A150:E150"/>
    <mergeCell ref="A153:E153"/>
    <mergeCell ref="B155:E155"/>
    <mergeCell ref="B156:E156"/>
    <mergeCell ref="A157:E157"/>
    <mergeCell ref="A162:E162"/>
    <mergeCell ref="B144:E144"/>
    <mergeCell ref="B145:E145"/>
    <mergeCell ref="B146:E146"/>
    <mergeCell ref="B147:E147"/>
    <mergeCell ref="B148:E148"/>
    <mergeCell ref="B149:E149"/>
    <mergeCell ref="B135:E135"/>
    <mergeCell ref="B136:E136"/>
    <mergeCell ref="B137:E137"/>
    <mergeCell ref="A141:E141"/>
    <mergeCell ref="B142:E142"/>
    <mergeCell ref="B143:E143"/>
    <mergeCell ref="A138:E138"/>
    <mergeCell ref="B129:E129"/>
    <mergeCell ref="B130:E130"/>
    <mergeCell ref="B131:E131"/>
    <mergeCell ref="B132:E132"/>
    <mergeCell ref="B133:E133"/>
    <mergeCell ref="B134:E134"/>
    <mergeCell ref="B122:E122"/>
    <mergeCell ref="B124:E124"/>
    <mergeCell ref="B125:E125"/>
    <mergeCell ref="B126:E126"/>
    <mergeCell ref="B127:E127"/>
    <mergeCell ref="B128:E128"/>
    <mergeCell ref="B114:E114"/>
    <mergeCell ref="B115:E115"/>
    <mergeCell ref="B116:E116"/>
    <mergeCell ref="B117:E117"/>
    <mergeCell ref="A118:E118"/>
    <mergeCell ref="A121:E121"/>
    <mergeCell ref="B108:E108"/>
    <mergeCell ref="B109:E109"/>
    <mergeCell ref="B110:E110"/>
    <mergeCell ref="B111:E111"/>
    <mergeCell ref="B112:E112"/>
    <mergeCell ref="B113:E113"/>
    <mergeCell ref="B98:E98"/>
    <mergeCell ref="B99:E99"/>
    <mergeCell ref="A103:E103"/>
    <mergeCell ref="B104:E104"/>
    <mergeCell ref="B106:E106"/>
    <mergeCell ref="B107:E107"/>
    <mergeCell ref="B91:E91"/>
    <mergeCell ref="B92:E92"/>
    <mergeCell ref="B93:E93"/>
    <mergeCell ref="B95:E95"/>
    <mergeCell ref="B96:E96"/>
    <mergeCell ref="B97:E97"/>
    <mergeCell ref="B94:E94"/>
    <mergeCell ref="B85:E85"/>
    <mergeCell ref="B86:E86"/>
    <mergeCell ref="B87:E87"/>
    <mergeCell ref="B88:E88"/>
    <mergeCell ref="B89:E89"/>
    <mergeCell ref="B90:E90"/>
    <mergeCell ref="B77:E77"/>
    <mergeCell ref="A78:E78"/>
    <mergeCell ref="A81:E81"/>
    <mergeCell ref="B82:E82"/>
    <mergeCell ref="B83:E83"/>
    <mergeCell ref="B84:E84"/>
    <mergeCell ref="B71:E71"/>
    <mergeCell ref="B72:E72"/>
    <mergeCell ref="B73:E73"/>
    <mergeCell ref="B74:E74"/>
    <mergeCell ref="B75:E75"/>
    <mergeCell ref="B76:E76"/>
    <mergeCell ref="A65:E65"/>
    <mergeCell ref="A53:E53"/>
    <mergeCell ref="A68:E68"/>
    <mergeCell ref="B69:E69"/>
    <mergeCell ref="B70:E70"/>
    <mergeCell ref="B59:E59"/>
    <mergeCell ref="B60:E60"/>
    <mergeCell ref="B61:E61"/>
    <mergeCell ref="B62:E62"/>
    <mergeCell ref="B63:E63"/>
    <mergeCell ref="B64:E64"/>
    <mergeCell ref="B49:E49"/>
    <mergeCell ref="A50:E50"/>
    <mergeCell ref="B54:E54"/>
    <mergeCell ref="B55:E55"/>
    <mergeCell ref="B56:E56"/>
    <mergeCell ref="B57:E57"/>
    <mergeCell ref="B58:E58"/>
    <mergeCell ref="B47:E47"/>
    <mergeCell ref="B48:E48"/>
    <mergeCell ref="A32:E32"/>
    <mergeCell ref="B33:E33"/>
    <mergeCell ref="B37:E37"/>
    <mergeCell ref="B38:E38"/>
    <mergeCell ref="B40:E40"/>
    <mergeCell ref="B17:E17"/>
    <mergeCell ref="B46:E46"/>
    <mergeCell ref="B41:E41"/>
    <mergeCell ref="B42:E42"/>
    <mergeCell ref="B43:E43"/>
    <mergeCell ref="B23:E23"/>
    <mergeCell ref="B24:E24"/>
    <mergeCell ref="B25:E25"/>
    <mergeCell ref="B28:E28"/>
    <mergeCell ref="B34:E34"/>
    <mergeCell ref="B35:E35"/>
    <mergeCell ref="B36:E36"/>
    <mergeCell ref="B26:E26"/>
    <mergeCell ref="B27:E27"/>
    <mergeCell ref="B44:E44"/>
    <mergeCell ref="B45:E45"/>
    <mergeCell ref="A5:E5"/>
    <mergeCell ref="A29:E29"/>
    <mergeCell ref="B18:E18"/>
    <mergeCell ref="B19:E19"/>
    <mergeCell ref="B20:E20"/>
    <mergeCell ref="B22:E22"/>
    <mergeCell ref="B12:E12"/>
    <mergeCell ref="B13:E13"/>
    <mergeCell ref="B14:E14"/>
    <mergeCell ref="B6:E6"/>
    <mergeCell ref="B7:E7"/>
    <mergeCell ref="B8:E8"/>
    <mergeCell ref="B9:E9"/>
    <mergeCell ref="B10:E10"/>
    <mergeCell ref="B11:E11"/>
    <mergeCell ref="B15:E15"/>
    <mergeCell ref="B16:E16"/>
  </mergeCells>
  <pageMargins left="0.7" right="0.7" top="0.75" bottom="0.75" header="0.3" footer="0.3"/>
  <pageSetup fitToHeight="0" orientation="landscape" r:id="rId1"/>
  <rowBreaks count="15" manualBreakCount="15">
    <brk id="29" max="16383" man="1"/>
    <brk id="50" max="16383" man="1"/>
    <brk id="65" max="16383" man="1"/>
    <brk id="78" max="16383" man="1"/>
    <brk id="100" max="16383" man="1"/>
    <brk id="118" max="16383" man="1"/>
    <brk id="138" max="16383" man="1"/>
    <brk id="150" max="16383" man="1"/>
    <brk id="181" max="16383" man="1"/>
    <brk id="207" max="16383" man="1"/>
    <brk id="232" max="16383" man="1"/>
    <brk id="248" max="16383" man="1"/>
    <brk id="268" max="16383" man="1"/>
    <brk id="296" max="16383" man="1"/>
    <brk id="303" max="1638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workbookViewId="0">
      <selection activeCell="C13" sqref="C13"/>
    </sheetView>
  </sheetViews>
  <sheetFormatPr defaultRowHeight="14.4" x14ac:dyDescent="0.3"/>
  <cols>
    <col min="3" max="3" width="12.33203125" customWidth="1"/>
    <col min="4" max="4" width="10.6640625" style="6" customWidth="1"/>
    <col min="5" max="5" width="12.21875" style="6" customWidth="1"/>
    <col min="6" max="6" width="12.21875" style="157" customWidth="1"/>
    <col min="7" max="7" width="11.6640625" style="6" customWidth="1"/>
    <col min="8" max="8" width="13.21875" style="6" customWidth="1"/>
    <col min="9" max="9" width="2" style="153" customWidth="1"/>
    <col min="10" max="10" width="11.6640625" style="6" customWidth="1"/>
    <col min="11" max="11" width="12.44140625" style="6" customWidth="1"/>
    <col min="12" max="12" width="10.88671875" style="157" customWidth="1"/>
    <col min="13" max="13" width="11.109375" style="6" customWidth="1"/>
    <col min="14" max="14" width="15.109375" style="6" customWidth="1"/>
  </cols>
  <sheetData>
    <row r="1" spans="1:14" ht="14.55" x14ac:dyDescent="0.35">
      <c r="A1" s="381" t="s">
        <v>285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4.55" x14ac:dyDescent="0.35">
      <c r="A2" s="381" t="s">
        <v>539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</row>
    <row r="4" spans="1:14" ht="14.55" x14ac:dyDescent="0.35">
      <c r="A4" s="381" t="s">
        <v>286</v>
      </c>
      <c r="B4" s="381"/>
      <c r="C4" s="30" t="s">
        <v>287</v>
      </c>
      <c r="D4" s="381" t="s">
        <v>288</v>
      </c>
      <c r="E4" s="381"/>
      <c r="F4" s="156" t="s">
        <v>286</v>
      </c>
      <c r="G4" s="28" t="s">
        <v>290</v>
      </c>
      <c r="H4" s="28" t="s">
        <v>305</v>
      </c>
      <c r="I4" s="52"/>
      <c r="J4" s="381" t="s">
        <v>291</v>
      </c>
      <c r="K4" s="381"/>
      <c r="L4" s="156" t="s">
        <v>286</v>
      </c>
      <c r="M4" s="28" t="s">
        <v>290</v>
      </c>
      <c r="N4" s="28" t="s">
        <v>305</v>
      </c>
    </row>
    <row r="5" spans="1:14" ht="14.55" x14ac:dyDescent="0.35">
      <c r="A5" s="31"/>
      <c r="B5" s="31"/>
      <c r="C5" s="31"/>
      <c r="D5" s="32" t="s">
        <v>286</v>
      </c>
      <c r="E5" s="32" t="s">
        <v>289</v>
      </c>
      <c r="F5" s="162" t="s">
        <v>431</v>
      </c>
      <c r="G5" s="32"/>
      <c r="H5" s="32" t="s">
        <v>306</v>
      </c>
      <c r="I5" s="158"/>
      <c r="J5" s="32" t="s">
        <v>286</v>
      </c>
      <c r="K5" s="32" t="s">
        <v>289</v>
      </c>
      <c r="L5" s="162" t="s">
        <v>431</v>
      </c>
      <c r="M5" s="32"/>
      <c r="N5" s="32" t="s">
        <v>306</v>
      </c>
    </row>
    <row r="6" spans="1:14" s="236" customFormat="1" ht="14.55" x14ac:dyDescent="0.35">
      <c r="A6" s="240" t="s">
        <v>455</v>
      </c>
      <c r="B6" s="241"/>
      <c r="C6" s="75" t="s">
        <v>295</v>
      </c>
      <c r="D6" s="285">
        <v>441.84</v>
      </c>
      <c r="E6" s="285">
        <v>502.52</v>
      </c>
      <c r="F6" s="286">
        <v>2.34</v>
      </c>
      <c r="G6" s="285">
        <v>120.37</v>
      </c>
      <c r="H6" s="285">
        <f>SUM(D6:G6)*12</f>
        <v>12804.84</v>
      </c>
      <c r="I6" s="239"/>
      <c r="J6" s="285">
        <v>475.48</v>
      </c>
      <c r="K6" s="285">
        <v>540.78</v>
      </c>
      <c r="L6" s="286">
        <v>2.34</v>
      </c>
      <c r="M6" s="285">
        <v>120.37</v>
      </c>
      <c r="N6" s="287">
        <f>SUM(J6:M6)*12</f>
        <v>13667.64</v>
      </c>
    </row>
    <row r="7" spans="1:14" ht="14.55" x14ac:dyDescent="0.35">
      <c r="A7" s="403" t="s">
        <v>293</v>
      </c>
      <c r="B7" s="403"/>
      <c r="C7" s="154" t="s">
        <v>295</v>
      </c>
      <c r="D7" s="283">
        <v>441.84</v>
      </c>
      <c r="E7" s="283">
        <v>502.52</v>
      </c>
      <c r="F7" s="283">
        <v>2.34</v>
      </c>
      <c r="G7" s="283">
        <v>120.37</v>
      </c>
      <c r="H7" s="283">
        <f t="shared" ref="H7:H21" si="0">SUM(D7:G7)*12</f>
        <v>12804.84</v>
      </c>
      <c r="I7" s="122"/>
      <c r="J7" s="283">
        <v>475.48</v>
      </c>
      <c r="K7" s="283">
        <v>540.78</v>
      </c>
      <c r="L7" s="283">
        <v>2.34</v>
      </c>
      <c r="M7" s="283">
        <v>120.37</v>
      </c>
      <c r="N7" s="288">
        <f>SUM(J7:M7)*12</f>
        <v>13667.64</v>
      </c>
    </row>
    <row r="8" spans="1:14" ht="14.55" x14ac:dyDescent="0.35">
      <c r="A8" s="403" t="s">
        <v>294</v>
      </c>
      <c r="B8" s="403"/>
      <c r="C8" s="154" t="s">
        <v>295</v>
      </c>
      <c r="D8" s="283">
        <v>441.84</v>
      </c>
      <c r="E8" s="283">
        <v>502.52</v>
      </c>
      <c r="F8" s="283">
        <v>2.34</v>
      </c>
      <c r="G8" s="283">
        <v>120.37</v>
      </c>
      <c r="H8" s="283">
        <f t="shared" si="0"/>
        <v>12804.84</v>
      </c>
      <c r="I8" s="122"/>
      <c r="J8" s="283">
        <v>475.48</v>
      </c>
      <c r="K8" s="284">
        <v>540.78</v>
      </c>
      <c r="L8" s="283">
        <v>2.34</v>
      </c>
      <c r="M8" s="283">
        <v>120.37</v>
      </c>
      <c r="N8" s="288">
        <f>SUM(J8:M8)*12</f>
        <v>13667.64</v>
      </c>
    </row>
    <row r="9" spans="1:14" ht="14.55" x14ac:dyDescent="0.35">
      <c r="A9" s="403" t="s">
        <v>505</v>
      </c>
      <c r="B9" s="403"/>
      <c r="C9" s="154" t="s">
        <v>299</v>
      </c>
      <c r="D9" s="283">
        <v>441.84</v>
      </c>
      <c r="E9" s="283">
        <v>861.6</v>
      </c>
      <c r="F9" s="283">
        <v>2.34</v>
      </c>
      <c r="G9" s="283">
        <v>120.37</v>
      </c>
      <c r="H9" s="283">
        <f t="shared" si="0"/>
        <v>17113.800000000003</v>
      </c>
      <c r="I9" s="122"/>
      <c r="J9" s="283">
        <v>475.48</v>
      </c>
      <c r="K9" s="283"/>
      <c r="L9" s="283">
        <v>2.34</v>
      </c>
      <c r="M9" s="283">
        <v>120.37</v>
      </c>
      <c r="N9" s="289">
        <f>SUM(J9:M9)*12</f>
        <v>7178.2800000000007</v>
      </c>
    </row>
    <row r="10" spans="1:14" ht="14.55" x14ac:dyDescent="0.35">
      <c r="A10" s="403" t="s">
        <v>303</v>
      </c>
      <c r="B10" s="403"/>
      <c r="C10" s="154" t="s">
        <v>304</v>
      </c>
      <c r="D10" s="283">
        <v>441.84</v>
      </c>
      <c r="E10" s="283">
        <v>861.6</v>
      </c>
      <c r="F10" s="283">
        <v>2.34</v>
      </c>
      <c r="G10" s="283">
        <v>120.37</v>
      </c>
      <c r="H10" s="283">
        <f t="shared" si="0"/>
        <v>17113.800000000003</v>
      </c>
      <c r="I10" s="122"/>
      <c r="J10" s="283">
        <v>475.48</v>
      </c>
      <c r="K10" s="283">
        <v>927.18</v>
      </c>
      <c r="L10" s="283">
        <v>2.34</v>
      </c>
      <c r="M10" s="283">
        <v>120.37</v>
      </c>
      <c r="N10" s="288">
        <f t="shared" ref="N10:N21" si="1">SUM(J10:M10)*12</f>
        <v>18304.439999999999</v>
      </c>
    </row>
    <row r="11" spans="1:14" ht="14.55" x14ac:dyDescent="0.35">
      <c r="A11" s="403" t="s">
        <v>506</v>
      </c>
      <c r="B11" s="403"/>
      <c r="C11" s="154" t="s">
        <v>300</v>
      </c>
      <c r="D11" s="283">
        <v>441.84</v>
      </c>
      <c r="E11" s="283">
        <v>335.82</v>
      </c>
      <c r="F11" s="283">
        <v>2.34</v>
      </c>
      <c r="G11" s="283">
        <v>62.04</v>
      </c>
      <c r="H11" s="283">
        <f t="shared" si="0"/>
        <v>10104.48</v>
      </c>
      <c r="I11" s="122"/>
      <c r="J11" s="283">
        <v>475.48</v>
      </c>
      <c r="K11" s="283"/>
      <c r="L11" s="283">
        <v>2.34</v>
      </c>
      <c r="M11" s="283">
        <v>62.04</v>
      </c>
      <c r="N11" s="288">
        <f t="shared" si="1"/>
        <v>6478.32</v>
      </c>
    </row>
    <row r="12" spans="1:14" ht="14.55" x14ac:dyDescent="0.35">
      <c r="A12" s="403" t="s">
        <v>538</v>
      </c>
      <c r="B12" s="403"/>
      <c r="C12" s="154" t="s">
        <v>301</v>
      </c>
      <c r="D12" s="283">
        <v>441.84</v>
      </c>
      <c r="E12" s="283">
        <v>861.6</v>
      </c>
      <c r="F12" s="283">
        <v>2.34</v>
      </c>
      <c r="G12" s="283">
        <v>120.37</v>
      </c>
      <c r="H12" s="283">
        <f t="shared" si="0"/>
        <v>17113.800000000003</v>
      </c>
      <c r="I12" s="122"/>
      <c r="J12" s="283">
        <v>475.48</v>
      </c>
      <c r="K12" s="283"/>
      <c r="L12" s="283">
        <v>2.34</v>
      </c>
      <c r="M12" s="283">
        <v>120.37</v>
      </c>
      <c r="N12" s="288">
        <f t="shared" si="1"/>
        <v>7178.2800000000007</v>
      </c>
    </row>
    <row r="13" spans="1:14" ht="14.55" x14ac:dyDescent="0.35">
      <c r="A13" s="403" t="s">
        <v>552</v>
      </c>
      <c r="B13" s="403"/>
      <c r="C13" s="154" t="s">
        <v>302</v>
      </c>
      <c r="D13" s="283">
        <v>441.84</v>
      </c>
      <c r="E13" s="283"/>
      <c r="F13" s="283">
        <v>2.34</v>
      </c>
      <c r="G13" s="283">
        <v>62.04</v>
      </c>
      <c r="H13" s="283">
        <f t="shared" si="0"/>
        <v>6074.6399999999994</v>
      </c>
      <c r="I13" s="122"/>
      <c r="J13" s="283">
        <v>475.48</v>
      </c>
      <c r="K13" s="283"/>
      <c r="L13" s="283">
        <v>2.34</v>
      </c>
      <c r="M13" s="283">
        <v>62.04</v>
      </c>
      <c r="N13" s="288">
        <f t="shared" si="1"/>
        <v>6478.32</v>
      </c>
    </row>
    <row r="14" spans="1:14" ht="14.55" x14ac:dyDescent="0.35">
      <c r="A14" s="403" t="s">
        <v>504</v>
      </c>
      <c r="B14" s="403"/>
      <c r="C14" t="s">
        <v>299</v>
      </c>
      <c r="D14" s="283">
        <v>441.84</v>
      </c>
      <c r="E14" s="283">
        <v>861.6</v>
      </c>
      <c r="F14" s="283">
        <v>2.34</v>
      </c>
      <c r="G14" s="283">
        <v>120.37</v>
      </c>
      <c r="H14" s="283">
        <f t="shared" si="0"/>
        <v>17113.800000000003</v>
      </c>
      <c r="I14" s="122"/>
      <c r="J14" s="284">
        <v>475.48</v>
      </c>
      <c r="K14" s="284">
        <v>927.18</v>
      </c>
      <c r="L14" s="284">
        <v>2.34</v>
      </c>
      <c r="M14" s="284">
        <v>120.37</v>
      </c>
      <c r="N14" s="289">
        <f t="shared" si="1"/>
        <v>18304.439999999999</v>
      </c>
    </row>
    <row r="15" spans="1:14" ht="14.55" x14ac:dyDescent="0.35">
      <c r="A15" s="403" t="s">
        <v>297</v>
      </c>
      <c r="B15" s="403"/>
      <c r="C15" t="s">
        <v>304</v>
      </c>
      <c r="D15" s="283"/>
      <c r="E15" s="283"/>
      <c r="F15" s="283"/>
      <c r="G15" s="283">
        <v>62.04</v>
      </c>
      <c r="H15" s="283">
        <f t="shared" si="0"/>
        <v>744.48</v>
      </c>
      <c r="I15" s="122"/>
      <c r="J15" s="283"/>
      <c r="K15" s="283"/>
      <c r="L15" s="283"/>
      <c r="M15" s="283">
        <v>62.04</v>
      </c>
      <c r="N15" s="288">
        <f t="shared" si="1"/>
        <v>744.48</v>
      </c>
    </row>
    <row r="16" spans="1:14" ht="14.55" x14ac:dyDescent="0.35">
      <c r="A16" s="403" t="s">
        <v>456</v>
      </c>
      <c r="B16" s="403"/>
      <c r="C16" t="s">
        <v>296</v>
      </c>
      <c r="D16" s="283">
        <v>441.84</v>
      </c>
      <c r="E16" s="283">
        <v>861.6</v>
      </c>
      <c r="F16" s="283">
        <v>2.34</v>
      </c>
      <c r="G16" s="283">
        <v>120.37</v>
      </c>
      <c r="H16" s="283">
        <f t="shared" si="0"/>
        <v>17113.800000000003</v>
      </c>
      <c r="I16" s="122"/>
      <c r="J16" s="283">
        <v>475.48</v>
      </c>
      <c r="K16" s="283">
        <v>927.18</v>
      </c>
      <c r="L16" s="283">
        <v>2.34</v>
      </c>
      <c r="M16" s="283">
        <v>120.37</v>
      </c>
      <c r="N16" s="288">
        <f t="shared" si="1"/>
        <v>18304.439999999999</v>
      </c>
    </row>
    <row r="17" spans="1:14" ht="14.55" x14ac:dyDescent="0.35">
      <c r="A17" s="404" t="s">
        <v>457</v>
      </c>
      <c r="B17" s="404"/>
      <c r="C17" t="s">
        <v>296</v>
      </c>
      <c r="D17" s="283">
        <v>441.84</v>
      </c>
      <c r="E17" s="283"/>
      <c r="F17" s="283">
        <v>2.34</v>
      </c>
      <c r="G17" s="283">
        <v>62.04</v>
      </c>
      <c r="H17" s="283">
        <f t="shared" si="0"/>
        <v>6074.6399999999994</v>
      </c>
      <c r="I17" s="122"/>
      <c r="J17" s="283">
        <v>475.48</v>
      </c>
      <c r="K17" s="283"/>
      <c r="L17" s="283">
        <v>2.34</v>
      </c>
      <c r="M17" s="283">
        <v>62.04</v>
      </c>
      <c r="N17" s="288">
        <f t="shared" si="1"/>
        <v>6478.32</v>
      </c>
    </row>
    <row r="18" spans="1:14" x14ac:dyDescent="0.3">
      <c r="A18" s="404" t="s">
        <v>491</v>
      </c>
      <c r="B18" s="404"/>
      <c r="C18" t="s">
        <v>296</v>
      </c>
      <c r="D18" s="283">
        <v>441.84</v>
      </c>
      <c r="E18" s="283"/>
      <c r="F18" s="283">
        <v>2.34</v>
      </c>
      <c r="G18" s="283">
        <v>62.04</v>
      </c>
      <c r="H18" s="283">
        <f t="shared" si="0"/>
        <v>6074.6399999999994</v>
      </c>
      <c r="I18" s="122"/>
      <c r="J18" s="283">
        <v>475.48</v>
      </c>
      <c r="K18" s="283"/>
      <c r="L18" s="283">
        <v>2.34</v>
      </c>
      <c r="M18" s="283">
        <v>62.04</v>
      </c>
      <c r="N18" s="288">
        <f t="shared" si="1"/>
        <v>6478.32</v>
      </c>
    </row>
    <row r="19" spans="1:14" s="319" customFormat="1" x14ac:dyDescent="0.3">
      <c r="A19" s="320" t="s">
        <v>499</v>
      </c>
      <c r="B19" s="320"/>
      <c r="C19" s="319" t="s">
        <v>296</v>
      </c>
      <c r="D19" s="283">
        <v>441.84</v>
      </c>
      <c r="E19" s="283">
        <v>502.52</v>
      </c>
      <c r="F19" s="283">
        <v>2.34</v>
      </c>
      <c r="G19" s="283">
        <v>120.37</v>
      </c>
      <c r="H19" s="283">
        <f>SUM(D19:G19)*12</f>
        <v>12804.84</v>
      </c>
      <c r="I19" s="122"/>
      <c r="J19" s="283">
        <v>475.48</v>
      </c>
      <c r="K19" s="283">
        <v>540.78</v>
      </c>
      <c r="L19" s="283">
        <v>2.34</v>
      </c>
      <c r="M19" s="283">
        <v>120.37</v>
      </c>
      <c r="N19" s="288">
        <f>SUM(J19:M19)*12</f>
        <v>13667.64</v>
      </c>
    </row>
    <row r="20" spans="1:14" s="319" customFormat="1" x14ac:dyDescent="0.3">
      <c r="A20" s="320" t="s">
        <v>538</v>
      </c>
      <c r="B20" s="320"/>
      <c r="C20" s="319" t="s">
        <v>296</v>
      </c>
      <c r="D20" s="283">
        <v>441.84</v>
      </c>
      <c r="E20" s="283"/>
      <c r="F20" s="283">
        <v>2.34</v>
      </c>
      <c r="G20" s="283">
        <v>120.37</v>
      </c>
      <c r="H20" s="283">
        <f>SUM(D20:G20)*12</f>
        <v>6774.5999999999995</v>
      </c>
      <c r="I20" s="122"/>
      <c r="J20" s="283">
        <v>475.48</v>
      </c>
      <c r="K20" s="283"/>
      <c r="L20" s="283">
        <v>2.34</v>
      </c>
      <c r="M20" s="283">
        <v>120.37</v>
      </c>
      <c r="N20" s="288">
        <f>SUM(J20:M20)*12</f>
        <v>7178.2800000000007</v>
      </c>
    </row>
    <row r="21" spans="1:14" ht="15" thickBot="1" x14ac:dyDescent="0.35">
      <c r="A21" s="405"/>
      <c r="B21" s="405"/>
      <c r="C21" s="35"/>
      <c r="D21" s="36"/>
      <c r="E21" s="36"/>
      <c r="F21" s="36"/>
      <c r="G21" s="37"/>
      <c r="H21" s="38">
        <f t="shared" si="0"/>
        <v>0</v>
      </c>
      <c r="I21" s="51"/>
      <c r="J21" s="36"/>
      <c r="K21" s="36"/>
      <c r="L21" s="36"/>
      <c r="M21" s="37"/>
      <c r="N21" s="255">
        <f t="shared" si="1"/>
        <v>0</v>
      </c>
    </row>
    <row r="22" spans="1:14" ht="15" thickTop="1" x14ac:dyDescent="0.3">
      <c r="A22" s="402" t="s">
        <v>292</v>
      </c>
      <c r="B22" s="402"/>
      <c r="D22" s="28">
        <f>SUM(D6:D21)</f>
        <v>6185.7600000000011</v>
      </c>
      <c r="E22" s="28">
        <f>SUM(E6:E21)</f>
        <v>6653.9000000000015</v>
      </c>
      <c r="F22" s="28">
        <f>SUM(F6:F21)</f>
        <v>32.76</v>
      </c>
      <c r="G22" s="28">
        <f>SUM(G6:G21)</f>
        <v>1513.8999999999996</v>
      </c>
      <c r="H22" s="28">
        <f>SUM(H6:H21)</f>
        <v>172635.84000000003</v>
      </c>
      <c r="I22" s="52"/>
      <c r="J22" s="28">
        <f>SUM(J6:J21)</f>
        <v>6656.7199999999975</v>
      </c>
      <c r="K22" s="28">
        <f>SUM(K6:K21)</f>
        <v>4944.66</v>
      </c>
      <c r="L22" s="28">
        <f>SUM(L6:L21)</f>
        <v>32.76</v>
      </c>
      <c r="M22" s="34">
        <f>SUM(M6:M21)</f>
        <v>1513.8999999999996</v>
      </c>
      <c r="N22" s="28">
        <f>SUM(N6:N21)</f>
        <v>157776.48000000001</v>
      </c>
    </row>
    <row r="24" spans="1:14" ht="15" thickBot="1" x14ac:dyDescent="0.35">
      <c r="A24" s="383"/>
      <c r="B24" s="383"/>
      <c r="C24" s="39"/>
      <c r="F24" s="230" t="s">
        <v>462</v>
      </c>
      <c r="H24" s="254">
        <v>-3674.28</v>
      </c>
      <c r="L24" s="230" t="s">
        <v>462</v>
      </c>
      <c r="N24" s="254"/>
    </row>
    <row r="25" spans="1:14" x14ac:dyDescent="0.3">
      <c r="A25" s="383"/>
      <c r="B25" s="383"/>
      <c r="C25" s="39"/>
      <c r="H25" s="28">
        <v>168961.56</v>
      </c>
      <c r="N25" s="28">
        <f>SUM(N22+N24)</f>
        <v>157776.48000000001</v>
      </c>
    </row>
    <row r="26" spans="1:14" x14ac:dyDescent="0.3">
      <c r="A26" s="383"/>
      <c r="B26" s="383"/>
      <c r="C26" s="39"/>
    </row>
    <row r="27" spans="1:14" x14ac:dyDescent="0.3">
      <c r="A27" s="383" t="s">
        <v>295</v>
      </c>
      <c r="B27" s="383"/>
      <c r="C27" s="39">
        <f>SUM(H6+H7+H8+H15)</f>
        <v>39159.000000000007</v>
      </c>
      <c r="J27" s="28" t="s">
        <v>295</v>
      </c>
      <c r="K27" s="6">
        <f>SUM(N6+N7+N8+N15)</f>
        <v>41747.4</v>
      </c>
    </row>
    <row r="28" spans="1:14" x14ac:dyDescent="0.3">
      <c r="A28" s="383" t="s">
        <v>296</v>
      </c>
      <c r="B28" s="383"/>
      <c r="C28" s="39">
        <f>SUM(H16+H17+H18+H19+H20)</f>
        <v>48842.52</v>
      </c>
      <c r="J28" s="28" t="s">
        <v>296</v>
      </c>
      <c r="K28" s="6">
        <f>SUM(N16:N20)</f>
        <v>52107</v>
      </c>
    </row>
    <row r="29" spans="1:14" x14ac:dyDescent="0.3">
      <c r="A29" s="383" t="s">
        <v>299</v>
      </c>
      <c r="B29" s="383"/>
      <c r="C29" s="39">
        <f>SUM(H9+H14)</f>
        <v>34227.600000000006</v>
      </c>
      <c r="J29" s="28" t="s">
        <v>299</v>
      </c>
      <c r="K29" s="6">
        <f>SUM(N9+N14)</f>
        <v>25482.720000000001</v>
      </c>
    </row>
    <row r="30" spans="1:14" x14ac:dyDescent="0.3">
      <c r="A30" s="383" t="s">
        <v>300</v>
      </c>
      <c r="B30" s="383"/>
      <c r="C30" s="39">
        <f>H11</f>
        <v>10104.48</v>
      </c>
      <c r="J30" s="28" t="s">
        <v>300</v>
      </c>
      <c r="K30" s="6">
        <f>N11</f>
        <v>6478.32</v>
      </c>
    </row>
    <row r="31" spans="1:14" x14ac:dyDescent="0.3">
      <c r="A31" s="383" t="s">
        <v>301</v>
      </c>
      <c r="B31" s="383"/>
      <c r="C31" s="242">
        <f>H12</f>
        <v>17113.800000000003</v>
      </c>
      <c r="J31" s="28" t="s">
        <v>301</v>
      </c>
      <c r="K31" s="6">
        <f>N12</f>
        <v>7178.2800000000007</v>
      </c>
    </row>
    <row r="32" spans="1:14" x14ac:dyDescent="0.3">
      <c r="B32" s="248" t="s">
        <v>463</v>
      </c>
      <c r="C32" s="121">
        <f>H13</f>
        <v>6074.6399999999994</v>
      </c>
      <c r="J32" s="28" t="s">
        <v>302</v>
      </c>
      <c r="K32" s="6">
        <f>N13</f>
        <v>6478.32</v>
      </c>
    </row>
    <row r="33" spans="1:11" ht="15" thickBot="1" x14ac:dyDescent="0.35">
      <c r="A33" s="381" t="s">
        <v>304</v>
      </c>
      <c r="B33" s="398"/>
      <c r="C33" s="256">
        <f>H10</f>
        <v>17113.800000000003</v>
      </c>
      <c r="J33" s="28" t="s">
        <v>304</v>
      </c>
      <c r="K33" s="27">
        <f>N10</f>
        <v>18304.439999999999</v>
      </c>
    </row>
    <row r="35" spans="1:11" x14ac:dyDescent="0.3">
      <c r="A35" s="381" t="s">
        <v>466</v>
      </c>
      <c r="B35" s="398"/>
      <c r="C35" s="121">
        <f>SUM(C27:C33)</f>
        <v>172635.84000000003</v>
      </c>
      <c r="J35" s="28" t="s">
        <v>466</v>
      </c>
      <c r="K35" s="6">
        <f>SUM(K27:K33)</f>
        <v>157776.48000000001</v>
      </c>
    </row>
    <row r="36" spans="1:11" ht="15" thickBot="1" x14ac:dyDescent="0.35">
      <c r="A36" t="s">
        <v>492</v>
      </c>
      <c r="C36" s="302">
        <v>-3674.28</v>
      </c>
      <c r="J36" s="230" t="s">
        <v>465</v>
      </c>
      <c r="K36" s="261"/>
    </row>
    <row r="37" spans="1:11" x14ac:dyDescent="0.3">
      <c r="A37" t="s">
        <v>493</v>
      </c>
      <c r="C37" s="214">
        <f>SUM(C35+C36)</f>
        <v>168961.56000000003</v>
      </c>
      <c r="J37" s="28" t="s">
        <v>464</v>
      </c>
      <c r="K37" s="28">
        <f>SUM(K35+K36)</f>
        <v>157776.48000000001</v>
      </c>
    </row>
  </sheetData>
  <mergeCells count="29">
    <mergeCell ref="A26:B26"/>
    <mergeCell ref="A27:B27"/>
    <mergeCell ref="A28:B28"/>
    <mergeCell ref="A15:B15"/>
    <mergeCell ref="A16:B16"/>
    <mergeCell ref="A17:B17"/>
    <mergeCell ref="A18:B18"/>
    <mergeCell ref="A21:B21"/>
    <mergeCell ref="A1:N1"/>
    <mergeCell ref="A2:N2"/>
    <mergeCell ref="A22:B22"/>
    <mergeCell ref="A24:B24"/>
    <mergeCell ref="A25:B25"/>
    <mergeCell ref="A9:B9"/>
    <mergeCell ref="A10:B10"/>
    <mergeCell ref="A11:B11"/>
    <mergeCell ref="A12:B12"/>
    <mergeCell ref="A13:B13"/>
    <mergeCell ref="A14:B14"/>
    <mergeCell ref="A4:B4"/>
    <mergeCell ref="D4:E4"/>
    <mergeCell ref="J4:K4"/>
    <mergeCell ref="A7:B7"/>
    <mergeCell ref="A8:B8"/>
    <mergeCell ref="A33:B33"/>
    <mergeCell ref="A35:B35"/>
    <mergeCell ref="A29:B29"/>
    <mergeCell ref="A30:B30"/>
    <mergeCell ref="A31:B31"/>
  </mergeCells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31" workbookViewId="0">
      <selection activeCell="A20" sqref="A20:XFD20"/>
    </sheetView>
  </sheetViews>
  <sheetFormatPr defaultRowHeight="14.4" x14ac:dyDescent="0.3"/>
  <cols>
    <col min="3" max="3" width="12.21875" bestFit="1" customWidth="1"/>
    <col min="4" max="4" width="14.33203125" style="6" customWidth="1"/>
    <col min="5" max="5" width="13.5546875" style="6" customWidth="1"/>
    <col min="6" max="6" width="14.21875" style="6" customWidth="1"/>
    <col min="7" max="7" width="12.5546875" style="6" customWidth="1"/>
    <col min="8" max="8" width="12.21875" style="6" customWidth="1"/>
    <col min="9" max="9" width="10.77734375" style="6" customWidth="1"/>
    <col min="10" max="10" width="11.33203125" style="6" customWidth="1"/>
    <col min="11" max="11" width="16.21875" style="6" customWidth="1"/>
    <col min="12" max="12" width="8.77734375" style="43"/>
  </cols>
  <sheetData>
    <row r="1" spans="1:15" ht="21" x14ac:dyDescent="0.5">
      <c r="A1" s="397" t="s">
        <v>308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5" ht="18.45" x14ac:dyDescent="0.45">
      <c r="A2" s="409" t="s">
        <v>458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</row>
    <row r="3" spans="1:15" ht="14.55" x14ac:dyDescent="0.35">
      <c r="A3" s="381" t="s">
        <v>507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5" spans="1:15" ht="14.55" x14ac:dyDescent="0.35">
      <c r="A5" s="381" t="s">
        <v>286</v>
      </c>
      <c r="B5" s="381"/>
      <c r="C5" s="30" t="s">
        <v>287</v>
      </c>
      <c r="D5" s="381" t="s">
        <v>288</v>
      </c>
      <c r="E5" s="381"/>
      <c r="F5" s="381"/>
      <c r="G5" s="381"/>
      <c r="H5" s="381" t="s">
        <v>518</v>
      </c>
      <c r="I5" s="381"/>
      <c r="J5" s="381"/>
      <c r="K5" s="28"/>
      <c r="L5" s="45"/>
    </row>
    <row r="6" spans="1:15" ht="14.55" x14ac:dyDescent="0.35">
      <c r="A6" s="31"/>
      <c r="B6" s="31"/>
      <c r="C6" s="31"/>
      <c r="D6" s="32" t="s">
        <v>309</v>
      </c>
      <c r="E6" s="32" t="s">
        <v>312</v>
      </c>
      <c r="F6" s="32" t="s">
        <v>313</v>
      </c>
      <c r="G6" s="32" t="s">
        <v>306</v>
      </c>
      <c r="H6" s="32" t="s">
        <v>309</v>
      </c>
      <c r="I6" s="32" t="s">
        <v>312</v>
      </c>
      <c r="J6" s="32" t="s">
        <v>313</v>
      </c>
      <c r="K6" s="32" t="s">
        <v>306</v>
      </c>
      <c r="L6" s="44" t="s">
        <v>284</v>
      </c>
    </row>
    <row r="7" spans="1:15" s="236" customFormat="1" ht="14.55" x14ac:dyDescent="0.35">
      <c r="A7" s="240" t="s">
        <v>298</v>
      </c>
      <c r="B7" s="241"/>
      <c r="C7" s="75" t="s">
        <v>295</v>
      </c>
      <c r="D7" s="242">
        <v>40</v>
      </c>
      <c r="E7" s="242">
        <v>40.5</v>
      </c>
      <c r="F7" s="324">
        <f>SUM(E7*26)</f>
        <v>1053</v>
      </c>
      <c r="G7" s="325">
        <f>SUM(D7*2080)+F7</f>
        <v>84253</v>
      </c>
      <c r="H7" s="313">
        <v>42.36</v>
      </c>
      <c r="I7" s="242">
        <v>42</v>
      </c>
      <c r="J7" s="242">
        <f>SUM(I7*26)</f>
        <v>1092</v>
      </c>
      <c r="K7" s="326">
        <f>SUM(H7*2080)+J7</f>
        <v>89200.8</v>
      </c>
      <c r="L7" s="312">
        <v>5.8999999999999997E-2</v>
      </c>
    </row>
    <row r="8" spans="1:15" ht="14.55" x14ac:dyDescent="0.35">
      <c r="A8" s="403" t="s">
        <v>293</v>
      </c>
      <c r="B8" s="403"/>
      <c r="C8" s="154" t="s">
        <v>295</v>
      </c>
      <c r="D8" s="157">
        <v>23.79</v>
      </c>
      <c r="E8" s="157">
        <v>34.5</v>
      </c>
      <c r="F8" s="39">
        <f t="shared" ref="F8:F22" si="0">SUM(E8*26)</f>
        <v>897</v>
      </c>
      <c r="G8" s="40">
        <f t="shared" ref="G8:G14" si="1">SUM(D8*2080)+F8</f>
        <v>50380.2</v>
      </c>
      <c r="H8" s="314">
        <v>25.19</v>
      </c>
      <c r="I8" s="157">
        <v>36</v>
      </c>
      <c r="J8" s="39">
        <f>SUM(I8*26)</f>
        <v>936</v>
      </c>
      <c r="K8" s="257">
        <f>SUM(H8*2080)+J8</f>
        <v>53331.200000000004</v>
      </c>
      <c r="L8" s="310">
        <v>5.8999999999999997E-2</v>
      </c>
      <c r="M8" s="154"/>
      <c r="N8" s="154"/>
      <c r="O8" s="154"/>
    </row>
    <row r="9" spans="1:15" ht="14.55" x14ac:dyDescent="0.35">
      <c r="A9" s="403" t="s">
        <v>294</v>
      </c>
      <c r="B9" s="403"/>
      <c r="C9" s="154" t="s">
        <v>295</v>
      </c>
      <c r="D9" s="157">
        <v>21.42</v>
      </c>
      <c r="E9" s="157">
        <v>25.5</v>
      </c>
      <c r="F9" s="33">
        <f t="shared" si="0"/>
        <v>663</v>
      </c>
      <c r="G9" s="40">
        <f t="shared" si="1"/>
        <v>45216.600000000006</v>
      </c>
      <c r="H9" s="314">
        <v>22.68</v>
      </c>
      <c r="I9" s="157">
        <v>27</v>
      </c>
      <c r="J9" s="33">
        <f t="shared" ref="J9:J23" si="2">SUM(I9*26)</f>
        <v>702</v>
      </c>
      <c r="K9" s="257">
        <f t="shared" ref="K9:K21" si="3">SUM(H9*2080)+J9</f>
        <v>47876.4</v>
      </c>
      <c r="L9" s="310">
        <v>5.8999999999999997E-2</v>
      </c>
      <c r="M9" s="154"/>
      <c r="N9" s="154"/>
      <c r="O9" s="154"/>
    </row>
    <row r="10" spans="1:15" ht="14.55" x14ac:dyDescent="0.35">
      <c r="A10" s="403" t="s">
        <v>505</v>
      </c>
      <c r="B10" s="403"/>
      <c r="C10" s="154" t="s">
        <v>299</v>
      </c>
      <c r="D10" s="157"/>
      <c r="E10" s="157">
        <v>9</v>
      </c>
      <c r="F10" s="33">
        <f t="shared" si="0"/>
        <v>234</v>
      </c>
      <c r="G10" s="40">
        <f t="shared" si="1"/>
        <v>234</v>
      </c>
      <c r="H10" s="314">
        <v>31.25</v>
      </c>
      <c r="I10" s="157"/>
      <c r="J10" s="33">
        <f t="shared" si="2"/>
        <v>0</v>
      </c>
      <c r="K10" s="257">
        <f t="shared" si="3"/>
        <v>65000</v>
      </c>
      <c r="L10" s="310" t="s">
        <v>519</v>
      </c>
      <c r="M10" s="154"/>
      <c r="N10" s="154"/>
      <c r="O10" s="154"/>
    </row>
    <row r="11" spans="1:15" s="224" customFormat="1" ht="14.55" x14ac:dyDescent="0.35">
      <c r="A11" s="86" t="s">
        <v>303</v>
      </c>
      <c r="B11" s="86"/>
      <c r="C11" s="224" t="s">
        <v>304</v>
      </c>
      <c r="D11" s="225">
        <v>19.05</v>
      </c>
      <c r="E11" s="225">
        <v>13.5</v>
      </c>
      <c r="F11" s="33">
        <f>SUM(E11*26)</f>
        <v>351</v>
      </c>
      <c r="G11" s="40">
        <f>SUM(D11*2080)+F11</f>
        <v>39975</v>
      </c>
      <c r="H11" s="314">
        <v>20.170000000000002</v>
      </c>
      <c r="I11" s="225">
        <v>15</v>
      </c>
      <c r="J11" s="33">
        <f>SUM(I11*26)</f>
        <v>390</v>
      </c>
      <c r="K11" s="257">
        <f>SUM(H11*2080)+J11</f>
        <v>42343.600000000006</v>
      </c>
      <c r="L11" s="310">
        <v>5.8999999999999997E-2</v>
      </c>
    </row>
    <row r="12" spans="1:15" ht="14.55" x14ac:dyDescent="0.35">
      <c r="A12" s="403" t="s">
        <v>506</v>
      </c>
      <c r="B12" s="403"/>
      <c r="C12" s="154" t="s">
        <v>300</v>
      </c>
      <c r="D12" s="157">
        <v>17</v>
      </c>
      <c r="E12" s="157">
        <v>0</v>
      </c>
      <c r="F12" s="33">
        <f>SUM(E12*26)</f>
        <v>0</v>
      </c>
      <c r="G12" s="40">
        <f t="shared" si="1"/>
        <v>35360</v>
      </c>
      <c r="H12" s="314">
        <v>17</v>
      </c>
      <c r="I12" s="157"/>
      <c r="J12" s="33">
        <f t="shared" si="2"/>
        <v>0</v>
      </c>
      <c r="K12" s="257">
        <f t="shared" si="3"/>
        <v>35360</v>
      </c>
      <c r="L12" s="310" t="s">
        <v>500</v>
      </c>
      <c r="M12" s="154"/>
      <c r="N12" s="154"/>
      <c r="O12" s="154"/>
    </row>
    <row r="13" spans="1:15" ht="14.55" x14ac:dyDescent="0.35">
      <c r="A13" s="403"/>
      <c r="B13" s="403"/>
      <c r="C13" s="154" t="s">
        <v>301</v>
      </c>
      <c r="D13" s="157">
        <v>17</v>
      </c>
      <c r="E13" s="157">
        <v>4.5</v>
      </c>
      <c r="F13" s="33">
        <f>SUM(E13*26)</f>
        <v>117</v>
      </c>
      <c r="G13" s="40">
        <f t="shared" si="1"/>
        <v>35477</v>
      </c>
      <c r="H13" s="314">
        <v>17</v>
      </c>
      <c r="I13" s="157"/>
      <c r="J13" s="33">
        <f t="shared" si="2"/>
        <v>0</v>
      </c>
      <c r="K13" s="257">
        <f t="shared" si="3"/>
        <v>35360</v>
      </c>
      <c r="L13" s="310" t="s">
        <v>519</v>
      </c>
      <c r="M13" s="154"/>
      <c r="N13" s="154"/>
      <c r="O13" s="154"/>
    </row>
    <row r="14" spans="1:15" s="114" customFormat="1" ht="14.55" x14ac:dyDescent="0.35">
      <c r="A14" s="403" t="s">
        <v>504</v>
      </c>
      <c r="B14" s="403"/>
      <c r="C14" s="154" t="s">
        <v>299</v>
      </c>
      <c r="D14" s="157">
        <v>15</v>
      </c>
      <c r="E14" s="157">
        <v>0</v>
      </c>
      <c r="F14" s="33">
        <f t="shared" si="0"/>
        <v>0</v>
      </c>
      <c r="G14" s="40">
        <f t="shared" si="1"/>
        <v>31200</v>
      </c>
      <c r="H14" s="315">
        <v>17</v>
      </c>
      <c r="I14" s="159">
        <v>1.5</v>
      </c>
      <c r="J14" s="190">
        <f t="shared" ref="J14" si="4">SUM(I14*26)</f>
        <v>39</v>
      </c>
      <c r="K14" s="258">
        <f t="shared" ref="K14" si="5">SUM(H14*2080)+J14</f>
        <v>35399</v>
      </c>
      <c r="L14" s="311"/>
      <c r="M14" s="154"/>
      <c r="N14" s="154"/>
      <c r="O14" s="154"/>
    </row>
    <row r="15" spans="1:15" ht="14.55" x14ac:dyDescent="0.35">
      <c r="A15" s="403" t="s">
        <v>503</v>
      </c>
      <c r="B15" s="403"/>
      <c r="C15" s="154" t="s">
        <v>302</v>
      </c>
      <c r="D15" s="157">
        <v>13</v>
      </c>
      <c r="E15" s="157">
        <v>0</v>
      </c>
      <c r="F15" s="33">
        <f t="shared" si="0"/>
        <v>0</v>
      </c>
      <c r="G15" s="40">
        <f>SUM(D15*2080)+F15</f>
        <v>27040</v>
      </c>
      <c r="H15" s="314">
        <v>17</v>
      </c>
      <c r="I15" s="157">
        <v>0</v>
      </c>
      <c r="J15" s="33">
        <f t="shared" si="2"/>
        <v>0</v>
      </c>
      <c r="K15" s="257">
        <f>SUM(H15*2080)+J15</f>
        <v>35360</v>
      </c>
      <c r="L15" s="310" t="s">
        <v>519</v>
      </c>
    </row>
    <row r="16" spans="1:15" ht="14.55" x14ac:dyDescent="0.35">
      <c r="A16" s="403" t="s">
        <v>456</v>
      </c>
      <c r="B16" s="403"/>
      <c r="C16" s="154" t="s">
        <v>296</v>
      </c>
      <c r="D16" s="157">
        <v>33</v>
      </c>
      <c r="E16" s="157">
        <v>4.5</v>
      </c>
      <c r="F16" s="33">
        <f t="shared" si="0"/>
        <v>117</v>
      </c>
      <c r="G16" s="40">
        <f t="shared" ref="G16:G21" si="6">SUM(D16*2080)+F16</f>
        <v>68757</v>
      </c>
      <c r="H16" s="314">
        <v>34.950000000000003</v>
      </c>
      <c r="I16" s="157">
        <v>6</v>
      </c>
      <c r="J16" s="33">
        <f t="shared" si="2"/>
        <v>156</v>
      </c>
      <c r="K16" s="257">
        <f t="shared" si="3"/>
        <v>72852</v>
      </c>
      <c r="L16" s="310"/>
    </row>
    <row r="17" spans="1:13" ht="14.55" x14ac:dyDescent="0.35">
      <c r="A17" s="403" t="s">
        <v>457</v>
      </c>
      <c r="B17" s="403"/>
      <c r="C17" s="154" t="s">
        <v>296</v>
      </c>
      <c r="D17" s="157">
        <v>22</v>
      </c>
      <c r="E17" s="157">
        <v>4.5</v>
      </c>
      <c r="F17" s="33">
        <f t="shared" si="0"/>
        <v>117</v>
      </c>
      <c r="G17" s="40">
        <f t="shared" si="6"/>
        <v>45877</v>
      </c>
      <c r="H17" s="314">
        <v>23.3</v>
      </c>
      <c r="I17" s="157">
        <v>6</v>
      </c>
      <c r="J17" s="33">
        <f t="shared" si="2"/>
        <v>156</v>
      </c>
      <c r="K17" s="257">
        <f>SUM(H17*2184)+J17</f>
        <v>51043.200000000004</v>
      </c>
      <c r="L17" s="310">
        <v>5.8999999999999997E-2</v>
      </c>
    </row>
    <row r="18" spans="1:13" x14ac:dyDescent="0.3">
      <c r="A18" s="403" t="s">
        <v>491</v>
      </c>
      <c r="B18" s="403"/>
      <c r="C18" s="154" t="s">
        <v>296</v>
      </c>
      <c r="D18" s="157">
        <v>22</v>
      </c>
      <c r="E18" s="157">
        <v>1.5</v>
      </c>
      <c r="F18" s="33">
        <f>SUM(E18*26)</f>
        <v>39</v>
      </c>
      <c r="G18" s="40">
        <f t="shared" si="6"/>
        <v>45799</v>
      </c>
      <c r="H18" s="314">
        <v>23.3</v>
      </c>
      <c r="I18" s="157">
        <v>3</v>
      </c>
      <c r="J18" s="33">
        <f t="shared" si="2"/>
        <v>78</v>
      </c>
      <c r="K18" s="257">
        <f>SUM(H18*2184)+J18</f>
        <v>50965.200000000004</v>
      </c>
      <c r="L18" s="310">
        <v>5.8999999999999997E-2</v>
      </c>
    </row>
    <row r="19" spans="1:13" s="319" customFormat="1" x14ac:dyDescent="0.3">
      <c r="A19" s="320" t="s">
        <v>499</v>
      </c>
      <c r="B19" s="320"/>
      <c r="C19" s="319" t="s">
        <v>296</v>
      </c>
      <c r="D19" s="321">
        <v>19</v>
      </c>
      <c r="E19" s="321"/>
      <c r="F19" s="33"/>
      <c r="G19" s="40"/>
      <c r="H19" s="315">
        <v>20.12</v>
      </c>
      <c r="I19" s="321">
        <v>1.5</v>
      </c>
      <c r="J19" s="33">
        <f t="shared" si="2"/>
        <v>39</v>
      </c>
      <c r="K19" s="257">
        <f>SUM(H19*2080)+J19</f>
        <v>41888.6</v>
      </c>
      <c r="L19" s="310">
        <v>5.8999999999999997E-2</v>
      </c>
    </row>
    <row r="20" spans="1:13" s="319" customFormat="1" x14ac:dyDescent="0.3">
      <c r="A20" s="320" t="s">
        <v>501</v>
      </c>
      <c r="B20" s="320"/>
      <c r="C20" s="319" t="s">
        <v>296</v>
      </c>
      <c r="D20" s="321">
        <v>21</v>
      </c>
      <c r="E20" s="321"/>
      <c r="F20" s="33"/>
      <c r="G20" s="40"/>
      <c r="H20" s="315">
        <v>21</v>
      </c>
      <c r="I20" s="321"/>
      <c r="J20" s="33"/>
      <c r="K20" s="257">
        <f>SUM(H20*2184)+J20</f>
        <v>45864</v>
      </c>
      <c r="L20" s="310" t="s">
        <v>519</v>
      </c>
    </row>
    <row r="21" spans="1:13" x14ac:dyDescent="0.3">
      <c r="A21" s="404" t="s">
        <v>311</v>
      </c>
      <c r="B21" s="404"/>
      <c r="C21" s="154" t="s">
        <v>296</v>
      </c>
      <c r="D21" s="157">
        <v>6.5</v>
      </c>
      <c r="E21" s="157">
        <v>21</v>
      </c>
      <c r="F21" s="33">
        <f t="shared" si="0"/>
        <v>546</v>
      </c>
      <c r="G21" s="40">
        <f t="shared" si="6"/>
        <v>14066</v>
      </c>
      <c r="H21" s="315">
        <v>6.88</v>
      </c>
      <c r="I21" s="157">
        <v>24</v>
      </c>
      <c r="J21" s="33">
        <f t="shared" si="2"/>
        <v>624</v>
      </c>
      <c r="K21" s="257">
        <f t="shared" si="3"/>
        <v>14934.4</v>
      </c>
      <c r="L21" s="310">
        <v>5.8999999999999997E-2</v>
      </c>
      <c r="M21" s="154"/>
    </row>
    <row r="22" spans="1:13" x14ac:dyDescent="0.3">
      <c r="A22" s="403" t="s">
        <v>310</v>
      </c>
      <c r="B22" s="403"/>
      <c r="C22" s="154" t="s">
        <v>296</v>
      </c>
      <c r="D22" s="157">
        <v>11</v>
      </c>
      <c r="E22" s="157"/>
      <c r="F22" s="33">
        <f t="shared" si="0"/>
        <v>0</v>
      </c>
      <c r="G22" s="40">
        <f>SUM(D22*1040)+F22</f>
        <v>11440</v>
      </c>
      <c r="H22" s="315">
        <v>11.65</v>
      </c>
      <c r="I22" s="157">
        <v>0</v>
      </c>
      <c r="J22" s="33">
        <f t="shared" si="2"/>
        <v>0</v>
      </c>
      <c r="K22" s="257">
        <f>SUM(H22*1040)</f>
        <v>12116</v>
      </c>
      <c r="L22" s="310">
        <v>5.8999999999999997E-2</v>
      </c>
    </row>
    <row r="23" spans="1:13" s="224" customFormat="1" ht="15" thickBot="1" x14ac:dyDescent="0.35">
      <c r="A23" s="86" t="s">
        <v>297</v>
      </c>
      <c r="B23" s="86"/>
      <c r="C23" s="224" t="s">
        <v>304</v>
      </c>
      <c r="D23" s="36">
        <v>10.25</v>
      </c>
      <c r="E23" s="36">
        <v>24</v>
      </c>
      <c r="F23" s="37">
        <f>SUM(E23*26)</f>
        <v>624</v>
      </c>
      <c r="G23" s="41">
        <f>SUM(D23*1040)+F23</f>
        <v>11284</v>
      </c>
      <c r="H23" s="316">
        <v>10.25</v>
      </c>
      <c r="I23" s="36">
        <v>25.5</v>
      </c>
      <c r="J23" s="37">
        <f t="shared" si="2"/>
        <v>663</v>
      </c>
      <c r="K23" s="259">
        <f>SUM(H23*1040)+J23</f>
        <v>11323</v>
      </c>
      <c r="L23" s="310">
        <v>0</v>
      </c>
    </row>
    <row r="24" spans="1:13" ht="15" thickTop="1" x14ac:dyDescent="0.3">
      <c r="A24" s="412" t="s">
        <v>314</v>
      </c>
      <c r="B24" s="412"/>
      <c r="C24" s="412"/>
      <c r="D24" s="6">
        <f t="shared" ref="D24:K24" si="7">SUM(D7:D23)</f>
        <v>311.01</v>
      </c>
      <c r="E24" s="6">
        <f t="shared" si="7"/>
        <v>183</v>
      </c>
      <c r="F24" s="6">
        <f t="shared" si="7"/>
        <v>4758</v>
      </c>
      <c r="G24" s="42">
        <f t="shared" si="7"/>
        <v>546358.80000000005</v>
      </c>
      <c r="H24" s="6">
        <f t="shared" si="7"/>
        <v>361.09999999999997</v>
      </c>
      <c r="I24" s="6">
        <f t="shared" si="7"/>
        <v>187.5</v>
      </c>
      <c r="J24" s="6">
        <f t="shared" si="7"/>
        <v>4875</v>
      </c>
      <c r="K24" s="260">
        <f t="shared" si="7"/>
        <v>740217.39999999991</v>
      </c>
    </row>
    <row r="25" spans="1:13" x14ac:dyDescent="0.3">
      <c r="A25" s="46"/>
      <c r="B25" s="46"/>
      <c r="C25" s="46"/>
      <c r="G25" s="161"/>
      <c r="K25" s="160"/>
    </row>
    <row r="26" spans="1:13" x14ac:dyDescent="0.3">
      <c r="C26" s="47" t="s">
        <v>316</v>
      </c>
      <c r="D26" s="28" t="s">
        <v>317</v>
      </c>
      <c r="E26" s="167"/>
      <c r="F26" s="28" t="s">
        <v>541</v>
      </c>
      <c r="G26" s="28" t="s">
        <v>318</v>
      </c>
      <c r="H26" s="28" t="s">
        <v>285</v>
      </c>
    </row>
    <row r="27" spans="1:13" x14ac:dyDescent="0.3">
      <c r="A27" s="383" t="s">
        <v>295</v>
      </c>
      <c r="B27" s="384"/>
      <c r="C27" s="163">
        <f>SUM(K7+K8+K9)</f>
        <v>190408.4</v>
      </c>
      <c r="D27" s="157">
        <v>0</v>
      </c>
      <c r="E27" s="168"/>
      <c r="F27" s="163">
        <f>SUM(C27*13.72%)</f>
        <v>26124.032480000002</v>
      </c>
      <c r="G27" s="163">
        <f>SUM(C27*7.65%)</f>
        <v>14566.2426</v>
      </c>
      <c r="H27" s="163">
        <v>41747.4</v>
      </c>
    </row>
    <row r="28" spans="1:13" x14ac:dyDescent="0.3">
      <c r="A28" s="383" t="s">
        <v>296</v>
      </c>
      <c r="B28" s="384"/>
      <c r="C28" s="163">
        <f>SUM(K16:K22)</f>
        <v>289663.40000000002</v>
      </c>
      <c r="D28" s="157">
        <v>10500</v>
      </c>
      <c r="E28" s="168"/>
      <c r="F28" s="244">
        <f>SUM(K16+K17+K18+K19+K20)*13.72%</f>
        <v>36030.503600000004</v>
      </c>
      <c r="G28" s="163">
        <f t="shared" ref="G28:G33" si="8">SUM(C28+D28)*7.65%</f>
        <v>22962.500100000001</v>
      </c>
      <c r="H28" s="163">
        <v>52107</v>
      </c>
    </row>
    <row r="29" spans="1:13" x14ac:dyDescent="0.3">
      <c r="A29" s="383" t="s">
        <v>299</v>
      </c>
      <c r="B29" s="384"/>
      <c r="C29" s="163">
        <f>SUM(K10+K14)</f>
        <v>100399</v>
      </c>
      <c r="D29" s="157">
        <v>9100</v>
      </c>
      <c r="E29" s="168"/>
      <c r="F29" s="163">
        <f>SUM(C29+D29)*13.72%</f>
        <v>15023.262800000002</v>
      </c>
      <c r="G29" s="163">
        <f>SUM(C29+D29)*7.65%</f>
        <v>8376.673499999999</v>
      </c>
      <c r="H29" s="163">
        <v>25482.720000000001</v>
      </c>
    </row>
    <row r="30" spans="1:13" x14ac:dyDescent="0.3">
      <c r="A30" s="383" t="s">
        <v>300</v>
      </c>
      <c r="B30" s="384"/>
      <c r="C30" s="163">
        <f>K12</f>
        <v>35360</v>
      </c>
      <c r="D30" s="157">
        <v>9300</v>
      </c>
      <c r="E30" s="168"/>
      <c r="F30" s="163">
        <f>SUM(C30+D30)*13.72%</f>
        <v>6127.3520000000008</v>
      </c>
      <c r="G30" s="163">
        <f t="shared" si="8"/>
        <v>3416.49</v>
      </c>
      <c r="H30" s="163">
        <v>6478.32</v>
      </c>
    </row>
    <row r="31" spans="1:13" x14ac:dyDescent="0.3">
      <c r="A31" s="383" t="s">
        <v>301</v>
      </c>
      <c r="B31" s="384"/>
      <c r="C31" s="163">
        <f>K13</f>
        <v>35360</v>
      </c>
      <c r="D31" s="157">
        <v>1250</v>
      </c>
      <c r="E31" s="168"/>
      <c r="F31" s="163">
        <f>SUM(C31+D31)*13.72%</f>
        <v>5022.8920000000007</v>
      </c>
      <c r="G31" s="163">
        <f t="shared" si="8"/>
        <v>2800.665</v>
      </c>
      <c r="H31" s="163">
        <v>7178.28</v>
      </c>
    </row>
    <row r="32" spans="1:13" x14ac:dyDescent="0.3">
      <c r="A32" s="383" t="s">
        <v>302</v>
      </c>
      <c r="B32" s="384"/>
      <c r="C32" s="163">
        <f>K15</f>
        <v>35360</v>
      </c>
      <c r="D32" s="157">
        <v>1300</v>
      </c>
      <c r="E32" s="168"/>
      <c r="F32" s="163">
        <f>SUM(C32+D32)*13.72%</f>
        <v>5029.7520000000004</v>
      </c>
      <c r="G32" s="163">
        <f>SUM(C32+D32)*7.65%</f>
        <v>2804.49</v>
      </c>
      <c r="H32" s="163">
        <v>6478.32</v>
      </c>
    </row>
    <row r="33" spans="1:9" x14ac:dyDescent="0.3">
      <c r="A33" s="383" t="s">
        <v>315</v>
      </c>
      <c r="B33" s="384"/>
      <c r="C33" s="166">
        <v>46000</v>
      </c>
      <c r="D33" s="39"/>
      <c r="E33" s="169"/>
      <c r="F33" s="166">
        <v>0</v>
      </c>
      <c r="G33" s="166">
        <f t="shared" si="8"/>
        <v>3519</v>
      </c>
      <c r="H33" s="166">
        <v>0</v>
      </c>
    </row>
    <row r="34" spans="1:9" ht="15" thickBot="1" x14ac:dyDescent="0.35">
      <c r="A34" s="383" t="s">
        <v>304</v>
      </c>
      <c r="B34" s="384"/>
      <c r="C34" s="290">
        <f>K11+K23</f>
        <v>53666.600000000006</v>
      </c>
      <c r="D34" s="36">
        <v>5100</v>
      </c>
      <c r="E34" s="170"/>
      <c r="F34" s="164">
        <f>K11*13.72%</f>
        <v>5809.5419200000015</v>
      </c>
      <c r="G34" s="164">
        <f>SUM(C34+D34)*7.65%</f>
        <v>4495.6449000000002</v>
      </c>
      <c r="H34" s="164">
        <v>18304.439999999999</v>
      </c>
    </row>
    <row r="35" spans="1:9" ht="15" thickTop="1" x14ac:dyDescent="0.3">
      <c r="A35" s="383" t="s">
        <v>307</v>
      </c>
      <c r="B35" s="384"/>
      <c r="C35" s="165">
        <f>SUM(C27:C34)</f>
        <v>786217.4</v>
      </c>
      <c r="D35" s="28">
        <f>SUM(D27:D34)</f>
        <v>36550</v>
      </c>
      <c r="E35" s="171"/>
      <c r="F35" s="165">
        <f>SUM(F27:F34)</f>
        <v>99167.336800000005</v>
      </c>
      <c r="G35" s="165">
        <f>SUM(G27:G34)</f>
        <v>62941.706099999996</v>
      </c>
      <c r="H35" s="165">
        <f>SUM(H27:H34)</f>
        <v>157776.48000000001</v>
      </c>
    </row>
    <row r="37" spans="1:9" x14ac:dyDescent="0.3">
      <c r="A37" s="381"/>
      <c r="B37" s="381"/>
      <c r="C37" s="381"/>
      <c r="D37" s="172"/>
      <c r="F37" s="61" t="s">
        <v>542</v>
      </c>
    </row>
    <row r="38" spans="1:9" x14ac:dyDescent="0.3">
      <c r="A38" s="410"/>
      <c r="B38" s="410"/>
      <c r="C38" s="410"/>
      <c r="D38" s="262"/>
    </row>
    <row r="39" spans="1:9" x14ac:dyDescent="0.3">
      <c r="A39" s="410"/>
      <c r="B39" s="410"/>
      <c r="C39" s="156"/>
      <c r="D39" s="243"/>
      <c r="E39" s="411"/>
      <c r="F39" s="411"/>
      <c r="G39" s="28"/>
      <c r="H39" s="28"/>
      <c r="I39" s="28"/>
    </row>
    <row r="40" spans="1:9" x14ac:dyDescent="0.3">
      <c r="A40" s="398"/>
      <c r="B40" s="398"/>
      <c r="C40" s="406"/>
      <c r="D40" s="406"/>
      <c r="E40" s="408"/>
      <c r="F40" s="408"/>
    </row>
    <row r="41" spans="1:9" x14ac:dyDescent="0.3">
      <c r="A41" s="398"/>
      <c r="B41" s="398"/>
      <c r="C41" s="407"/>
      <c r="D41" s="407"/>
      <c r="E41" s="407"/>
      <c r="F41" s="407"/>
    </row>
  </sheetData>
  <mergeCells count="38">
    <mergeCell ref="A38:C38"/>
    <mergeCell ref="A30:B30"/>
    <mergeCell ref="A21:B21"/>
    <mergeCell ref="A22:B22"/>
    <mergeCell ref="A18:B18"/>
    <mergeCell ref="H5:J5"/>
    <mergeCell ref="A15:B15"/>
    <mergeCell ref="A16:B16"/>
    <mergeCell ref="D5:G5"/>
    <mergeCell ref="A13:B13"/>
    <mergeCell ref="A14:B14"/>
    <mergeCell ref="A5:B5"/>
    <mergeCell ref="A8:B8"/>
    <mergeCell ref="A9:B9"/>
    <mergeCell ref="A10:B10"/>
    <mergeCell ref="A12:B12"/>
    <mergeCell ref="A1:L1"/>
    <mergeCell ref="A2:L2"/>
    <mergeCell ref="A3:L3"/>
    <mergeCell ref="A39:B39"/>
    <mergeCell ref="E39:F39"/>
    <mergeCell ref="A31:B31"/>
    <mergeCell ref="A32:B32"/>
    <mergeCell ref="A34:B34"/>
    <mergeCell ref="A35:B35"/>
    <mergeCell ref="A33:B33"/>
    <mergeCell ref="A37:C37"/>
    <mergeCell ref="A24:C24"/>
    <mergeCell ref="A27:B27"/>
    <mergeCell ref="A28:B28"/>
    <mergeCell ref="A29:B29"/>
    <mergeCell ref="A17:B17"/>
    <mergeCell ref="A40:B40"/>
    <mergeCell ref="A41:B41"/>
    <mergeCell ref="C40:D40"/>
    <mergeCell ref="C41:D41"/>
    <mergeCell ref="E40:F40"/>
    <mergeCell ref="E41:F41"/>
  </mergeCells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J9" sqref="J9"/>
    </sheetView>
  </sheetViews>
  <sheetFormatPr defaultRowHeight="14.4" x14ac:dyDescent="0.3"/>
  <cols>
    <col min="1" max="1" width="17.44140625" customWidth="1"/>
    <col min="8" max="8" width="13.77734375" style="6" customWidth="1"/>
    <col min="9" max="9" width="9.6640625" customWidth="1"/>
    <col min="10" max="10" width="15" style="6" customWidth="1"/>
  </cols>
  <sheetData>
    <row r="1" spans="1:10" ht="18.45" x14ac:dyDescent="0.45">
      <c r="A1" s="409" t="s">
        <v>308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14.55" x14ac:dyDescent="0.35">
      <c r="A2" s="381" t="s">
        <v>324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0" ht="14.55" x14ac:dyDescent="0.35">
      <c r="A3" s="381" t="s">
        <v>507</v>
      </c>
      <c r="B3" s="381"/>
      <c r="C3" s="381"/>
      <c r="D3" s="381"/>
      <c r="E3" s="381"/>
      <c r="F3" s="381"/>
      <c r="G3" s="381"/>
      <c r="H3" s="381"/>
      <c r="I3" s="381"/>
      <c r="J3" s="381"/>
    </row>
    <row r="6" spans="1:10" ht="15" thickBot="1" x14ac:dyDescent="0.4">
      <c r="A6" s="79" t="s">
        <v>287</v>
      </c>
      <c r="B6" s="414" t="s">
        <v>325</v>
      </c>
      <c r="C6" s="414"/>
      <c r="D6" s="414"/>
      <c r="E6" s="414"/>
      <c r="F6" s="414"/>
      <c r="G6" s="414"/>
      <c r="H6" s="27" t="s">
        <v>326</v>
      </c>
      <c r="I6" s="57" t="s">
        <v>328</v>
      </c>
      <c r="J6" s="27" t="s">
        <v>327</v>
      </c>
    </row>
    <row r="7" spans="1:10" x14ac:dyDescent="0.3">
      <c r="J7" s="50"/>
    </row>
    <row r="8" spans="1:10" x14ac:dyDescent="0.3">
      <c r="J8" s="50"/>
    </row>
    <row r="9" spans="1:10" ht="14.55" x14ac:dyDescent="0.35">
      <c r="A9" s="413" t="s">
        <v>329</v>
      </c>
      <c r="B9" s="413"/>
      <c r="C9" s="413"/>
      <c r="D9" s="413"/>
      <c r="E9" s="413"/>
      <c r="F9" s="413"/>
      <c r="G9" s="413"/>
      <c r="H9" s="413"/>
      <c r="I9" s="413"/>
      <c r="J9" s="28"/>
    </row>
    <row r="18" spans="8:8" ht="16.2" x14ac:dyDescent="0.45">
      <c r="H18" s="304"/>
    </row>
    <row r="19" spans="8:8" ht="16.2" x14ac:dyDescent="0.45">
      <c r="H19" s="304"/>
    </row>
  </sheetData>
  <mergeCells count="5">
    <mergeCell ref="A9:I9"/>
    <mergeCell ref="A1:J1"/>
    <mergeCell ref="A2:J2"/>
    <mergeCell ref="A3:J3"/>
    <mergeCell ref="B6:G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B1" workbookViewId="0">
      <selection activeCell="H7" sqref="H7"/>
    </sheetView>
  </sheetViews>
  <sheetFormatPr defaultRowHeight="14.4" x14ac:dyDescent="0.3"/>
  <cols>
    <col min="2" max="2" width="8.77734375" style="56"/>
    <col min="4" max="4" width="17.44140625" style="53" customWidth="1"/>
    <col min="6" max="6" width="18.44140625" customWidth="1"/>
    <col min="7" max="7" width="13.6640625" style="43" bestFit="1" customWidth="1"/>
    <col min="8" max="8" width="13.6640625" style="53" bestFit="1" customWidth="1"/>
    <col min="11" max="11" width="11.109375" bestFit="1" customWidth="1"/>
  </cols>
  <sheetData>
    <row r="1" spans="1:12" ht="18.45" x14ac:dyDescent="0.45">
      <c r="A1" s="409" t="s">
        <v>308</v>
      </c>
      <c r="B1" s="409"/>
      <c r="C1" s="409"/>
      <c r="D1" s="409"/>
      <c r="E1" s="409"/>
      <c r="F1" s="409"/>
      <c r="G1" s="409"/>
      <c r="H1" s="409"/>
    </row>
    <row r="2" spans="1:12" ht="14.55" x14ac:dyDescent="0.35">
      <c r="A2" s="381" t="s">
        <v>343</v>
      </c>
      <c r="B2" s="381"/>
      <c r="C2" s="381"/>
      <c r="D2" s="381"/>
      <c r="E2" s="381"/>
      <c r="F2" s="381"/>
      <c r="G2" s="381"/>
      <c r="H2" s="381"/>
    </row>
    <row r="3" spans="1:12" ht="14.55" x14ac:dyDescent="0.35">
      <c r="A3" s="381" t="s">
        <v>507</v>
      </c>
      <c r="B3" s="381"/>
      <c r="C3" s="381"/>
      <c r="D3" s="381"/>
      <c r="E3" s="381"/>
      <c r="F3" s="381"/>
      <c r="G3" s="381"/>
      <c r="H3" s="381"/>
    </row>
    <row r="5" spans="1:12" ht="15" thickBot="1" x14ac:dyDescent="0.4">
      <c r="A5" s="417" t="s">
        <v>344</v>
      </c>
      <c r="B5" s="417"/>
      <c r="C5" s="417"/>
      <c r="D5" s="64" t="s">
        <v>434</v>
      </c>
      <c r="E5" s="65" t="s">
        <v>347</v>
      </c>
      <c r="F5" s="65" t="s">
        <v>350</v>
      </c>
      <c r="G5" s="66" t="s">
        <v>362</v>
      </c>
      <c r="H5" s="64" t="s">
        <v>354</v>
      </c>
    </row>
    <row r="6" spans="1:12" x14ac:dyDescent="0.3">
      <c r="A6" s="377" t="s">
        <v>345</v>
      </c>
      <c r="B6" s="377"/>
      <c r="C6" s="378"/>
      <c r="D6" s="263"/>
      <c r="E6" t="s">
        <v>348</v>
      </c>
      <c r="F6" s="264" t="s">
        <v>357</v>
      </c>
      <c r="G6" s="62">
        <v>4.7500000000000001E-2</v>
      </c>
      <c r="H6" s="163">
        <v>86000</v>
      </c>
    </row>
    <row r="7" spans="1:12" ht="14.55" x14ac:dyDescent="0.35">
      <c r="A7" s="377" t="s">
        <v>346</v>
      </c>
      <c r="B7" s="377"/>
      <c r="C7" s="378"/>
      <c r="D7" s="163">
        <v>18070</v>
      </c>
      <c r="E7" t="s">
        <v>349</v>
      </c>
      <c r="F7" s="265" t="s">
        <v>351</v>
      </c>
      <c r="G7" s="62">
        <v>6.25E-2</v>
      </c>
      <c r="H7" s="163">
        <v>135000</v>
      </c>
    </row>
    <row r="8" spans="1:12" ht="14.55" x14ac:dyDescent="0.35">
      <c r="A8" s="377" t="s">
        <v>352</v>
      </c>
      <c r="B8" s="377"/>
      <c r="C8" s="378"/>
      <c r="D8" s="163"/>
      <c r="E8" t="s">
        <v>349</v>
      </c>
      <c r="F8" s="264" t="s">
        <v>353</v>
      </c>
      <c r="G8" s="43">
        <v>0.06</v>
      </c>
      <c r="H8" s="163">
        <v>57000</v>
      </c>
    </row>
    <row r="9" spans="1:12" ht="14.55" x14ac:dyDescent="0.35">
      <c r="A9" s="377" t="s">
        <v>355</v>
      </c>
      <c r="B9" s="377"/>
      <c r="C9" s="378"/>
      <c r="D9" s="163"/>
      <c r="E9" t="s">
        <v>349</v>
      </c>
      <c r="F9" s="264" t="s">
        <v>356</v>
      </c>
      <c r="G9" s="63">
        <v>4.4999999999999998E-2</v>
      </c>
      <c r="H9" s="163">
        <v>35000</v>
      </c>
    </row>
    <row r="10" spans="1:12" ht="14.55" x14ac:dyDescent="0.35">
      <c r="A10" s="377" t="s">
        <v>358</v>
      </c>
      <c r="B10" s="377"/>
      <c r="C10" s="378"/>
      <c r="D10" s="163">
        <v>116000</v>
      </c>
      <c r="E10" t="s">
        <v>349</v>
      </c>
      <c r="F10" s="266" t="s">
        <v>359</v>
      </c>
      <c r="G10" s="43">
        <v>0.04</v>
      </c>
      <c r="H10" s="163">
        <v>1239000</v>
      </c>
    </row>
    <row r="11" spans="1:12" ht="14.55" x14ac:dyDescent="0.35">
      <c r="A11" s="377" t="s">
        <v>360</v>
      </c>
      <c r="B11" s="377"/>
      <c r="C11" s="378"/>
      <c r="D11" s="166">
        <v>39696</v>
      </c>
      <c r="E11" s="58" t="s">
        <v>349</v>
      </c>
      <c r="F11" s="267" t="s">
        <v>361</v>
      </c>
      <c r="G11" s="77">
        <v>4.4999999999999998E-2</v>
      </c>
      <c r="H11" s="166">
        <v>310689</v>
      </c>
    </row>
    <row r="12" spans="1:12" s="60" customFormat="1" ht="15" thickBot="1" x14ac:dyDescent="0.4">
      <c r="A12" s="418" t="s">
        <v>418</v>
      </c>
      <c r="B12" s="418"/>
      <c r="C12" s="419"/>
      <c r="D12" s="303"/>
      <c r="E12" s="59" t="s">
        <v>381</v>
      </c>
      <c r="F12" s="335" t="s">
        <v>435</v>
      </c>
      <c r="G12" s="78">
        <v>3.7499999999999999E-2</v>
      </c>
      <c r="H12" s="164">
        <v>445539</v>
      </c>
    </row>
    <row r="13" spans="1:12" ht="15" thickTop="1" x14ac:dyDescent="0.35">
      <c r="A13" s="416" t="s">
        <v>540</v>
      </c>
      <c r="B13" s="416"/>
      <c r="C13" s="416"/>
      <c r="D13" s="165">
        <f>SUM(D6+D10+D11)</f>
        <v>155696</v>
      </c>
      <c r="H13" s="163"/>
    </row>
    <row r="14" spans="1:12" ht="14.55" x14ac:dyDescent="0.35">
      <c r="A14" s="175"/>
      <c r="B14" s="175"/>
      <c r="C14" s="175"/>
      <c r="D14" s="176"/>
      <c r="E14" s="175"/>
      <c r="F14" s="175"/>
      <c r="H14" s="176"/>
      <c r="I14" s="175"/>
      <c r="J14" s="175"/>
      <c r="K14" s="175"/>
    </row>
    <row r="15" spans="1:12" ht="14.55" x14ac:dyDescent="0.35">
      <c r="A15" s="415" t="s">
        <v>508</v>
      </c>
      <c r="B15" s="415"/>
      <c r="C15" s="415"/>
      <c r="D15" s="415"/>
      <c r="E15" s="415"/>
      <c r="F15" s="415"/>
      <c r="G15" s="178"/>
      <c r="H15" s="178"/>
      <c r="I15" s="178"/>
      <c r="J15" s="178"/>
      <c r="K15" s="178"/>
      <c r="L15" s="177"/>
    </row>
    <row r="16" spans="1:12" s="154" customFormat="1" ht="14.55" x14ac:dyDescent="0.35">
      <c r="A16" s="178"/>
      <c r="B16" s="178"/>
      <c r="C16" s="178"/>
      <c r="D16" s="178"/>
      <c r="E16" s="178"/>
      <c r="F16" s="178"/>
      <c r="G16" s="178"/>
      <c r="H16" s="178"/>
      <c r="I16" s="177"/>
      <c r="J16" s="177"/>
      <c r="K16" s="178"/>
      <c r="L16" s="177"/>
    </row>
    <row r="17" spans="1:12" ht="14.55" x14ac:dyDescent="0.35">
      <c r="A17" s="178"/>
      <c r="B17" s="87"/>
      <c r="C17" s="87"/>
      <c r="D17" s="87"/>
      <c r="E17" s="87"/>
      <c r="F17" s="87"/>
      <c r="G17" s="179"/>
      <c r="H17" s="177"/>
      <c r="I17" s="177"/>
      <c r="J17" s="180"/>
      <c r="K17" s="179"/>
      <c r="L17" s="177"/>
    </row>
    <row r="18" spans="1:12" ht="14.55" x14ac:dyDescent="0.35">
      <c r="A18" s="87"/>
      <c r="B18" s="87"/>
      <c r="C18" s="87"/>
      <c r="D18" s="87"/>
      <c r="E18" s="87"/>
      <c r="F18" s="87"/>
      <c r="G18" s="179"/>
      <c r="H18" s="177"/>
      <c r="I18" s="177"/>
      <c r="J18" s="180"/>
      <c r="K18" s="181"/>
      <c r="L18" s="177"/>
    </row>
    <row r="19" spans="1:12" ht="14.55" x14ac:dyDescent="0.35">
      <c r="A19" s="177"/>
      <c r="B19" s="177"/>
      <c r="C19" s="177"/>
      <c r="D19" s="87"/>
      <c r="E19" s="87"/>
      <c r="F19" s="87"/>
      <c r="G19" s="181"/>
      <c r="H19" s="181"/>
      <c r="I19" s="181"/>
      <c r="J19" s="177"/>
      <c r="K19" s="177"/>
      <c r="L19" s="177"/>
    </row>
    <row r="20" spans="1:12" x14ac:dyDescent="0.3">
      <c r="A20" s="177"/>
      <c r="B20" s="177"/>
      <c r="C20" s="177"/>
      <c r="D20" s="181"/>
      <c r="E20" s="177"/>
      <c r="F20" s="177"/>
      <c r="G20" s="180"/>
      <c r="H20" s="181"/>
      <c r="I20" s="177"/>
      <c r="J20" s="177"/>
      <c r="K20" s="177"/>
      <c r="L20" s="177"/>
    </row>
    <row r="21" spans="1:12" x14ac:dyDescent="0.3">
      <c r="A21" s="178"/>
      <c r="B21" s="177"/>
      <c r="C21" s="177"/>
      <c r="D21" s="87"/>
      <c r="E21" s="87"/>
      <c r="F21" s="87"/>
      <c r="G21" s="179"/>
      <c r="H21" s="181"/>
      <c r="I21" s="177"/>
      <c r="J21" s="177"/>
      <c r="K21" s="177"/>
      <c r="L21" s="177"/>
    </row>
    <row r="22" spans="1:12" x14ac:dyDescent="0.3">
      <c r="A22" s="177"/>
      <c r="B22" s="177"/>
      <c r="C22" s="177"/>
      <c r="D22" s="87"/>
      <c r="E22" s="87"/>
      <c r="F22" s="87"/>
      <c r="G22" s="179"/>
      <c r="H22" s="181"/>
      <c r="I22" s="177"/>
      <c r="J22" s="177"/>
      <c r="K22" s="177"/>
      <c r="L22" s="177"/>
    </row>
    <row r="23" spans="1:12" x14ac:dyDescent="0.3">
      <c r="A23" s="177"/>
      <c r="B23" s="177"/>
      <c r="C23" s="177"/>
      <c r="D23" s="87"/>
      <c r="E23" s="87"/>
      <c r="F23" s="87"/>
      <c r="G23" s="179"/>
      <c r="H23" s="181"/>
      <c r="I23" s="177"/>
      <c r="J23" s="177"/>
      <c r="K23" s="179"/>
      <c r="L23" s="177"/>
    </row>
    <row r="24" spans="1:12" x14ac:dyDescent="0.3">
      <c r="A24" s="177"/>
      <c r="B24" s="177"/>
      <c r="C24" s="177"/>
      <c r="D24" s="186"/>
      <c r="E24" s="186"/>
      <c r="F24" s="186"/>
      <c r="G24" s="179"/>
      <c r="H24" s="181"/>
      <c r="I24" s="177"/>
      <c r="J24" s="177"/>
      <c r="K24" s="177"/>
      <c r="L24" s="182"/>
    </row>
    <row r="25" spans="1:12" x14ac:dyDescent="0.3">
      <c r="A25" s="177"/>
      <c r="B25" s="177"/>
      <c r="C25" s="177"/>
      <c r="D25" s="181"/>
      <c r="E25" s="177"/>
      <c r="F25" s="177"/>
      <c r="G25" s="180"/>
      <c r="H25" s="181"/>
      <c r="I25" s="177"/>
      <c r="J25" s="177"/>
      <c r="K25" s="177"/>
      <c r="L25" s="177"/>
    </row>
    <row r="26" spans="1:12" x14ac:dyDescent="0.3">
      <c r="A26" s="178"/>
      <c r="B26" s="177"/>
      <c r="C26" s="177"/>
      <c r="D26" s="87"/>
      <c r="E26" s="87"/>
      <c r="F26" s="87"/>
      <c r="G26" s="179"/>
      <c r="H26" s="181"/>
      <c r="I26" s="177"/>
      <c r="J26" s="177"/>
      <c r="K26" s="177"/>
      <c r="L26" s="177"/>
    </row>
    <row r="27" spans="1:12" x14ac:dyDescent="0.3">
      <c r="A27" s="177"/>
      <c r="B27" s="177"/>
      <c r="C27" s="177"/>
      <c r="D27" s="87"/>
      <c r="E27" s="87"/>
      <c r="F27" s="87"/>
      <c r="G27" s="179"/>
      <c r="H27" s="181"/>
      <c r="I27" s="177"/>
      <c r="J27" s="177"/>
      <c r="K27" s="177"/>
      <c r="L27" s="177"/>
    </row>
    <row r="28" spans="1:12" x14ac:dyDescent="0.3">
      <c r="A28" s="177"/>
      <c r="B28" s="177"/>
      <c r="C28" s="177"/>
      <c r="D28" s="87"/>
      <c r="E28" s="87"/>
      <c r="F28" s="87"/>
      <c r="G28" s="179"/>
      <c r="H28" s="181"/>
      <c r="I28" s="177"/>
      <c r="J28" s="177"/>
      <c r="K28" s="179"/>
      <c r="L28" s="177"/>
    </row>
    <row r="29" spans="1:12" x14ac:dyDescent="0.3">
      <c r="A29" s="177"/>
      <c r="B29" s="177"/>
      <c r="C29" s="177"/>
      <c r="D29" s="186"/>
      <c r="E29" s="186"/>
      <c r="F29" s="186"/>
      <c r="G29" s="179"/>
      <c r="H29" s="187"/>
      <c r="I29" s="187"/>
      <c r="J29" s="177"/>
      <c r="K29" s="177"/>
      <c r="L29" s="182"/>
    </row>
    <row r="30" spans="1:12" x14ac:dyDescent="0.3">
      <c r="A30" s="177"/>
      <c r="B30" s="177"/>
      <c r="C30" s="177"/>
      <c r="D30" s="181"/>
      <c r="E30" s="177"/>
      <c r="F30" s="177"/>
      <c r="G30" s="180"/>
      <c r="H30" s="181"/>
      <c r="I30" s="177"/>
      <c r="J30" s="177"/>
      <c r="K30" s="177"/>
      <c r="L30" s="177"/>
    </row>
    <row r="31" spans="1:12" x14ac:dyDescent="0.3">
      <c r="A31" s="178"/>
      <c r="B31" s="177"/>
      <c r="C31" s="177"/>
      <c r="D31" s="420"/>
      <c r="E31" s="420"/>
      <c r="F31" s="420"/>
      <c r="G31" s="179"/>
      <c r="H31" s="181"/>
      <c r="I31" s="177"/>
      <c r="J31" s="177"/>
      <c r="K31" s="177"/>
      <c r="L31" s="177"/>
    </row>
    <row r="32" spans="1:12" x14ac:dyDescent="0.3">
      <c r="A32" s="177"/>
      <c r="B32" s="177"/>
      <c r="C32" s="177"/>
      <c r="D32" s="420"/>
      <c r="E32" s="420"/>
      <c r="F32" s="420"/>
      <c r="G32" s="179"/>
      <c r="H32" s="181"/>
      <c r="I32" s="177"/>
      <c r="J32" s="177"/>
      <c r="K32" s="177"/>
      <c r="L32" s="177"/>
    </row>
    <row r="33" spans="1:12" x14ac:dyDescent="0.3">
      <c r="A33" s="177"/>
      <c r="B33" s="177"/>
      <c r="C33" s="177"/>
      <c r="D33" s="420"/>
      <c r="E33" s="420"/>
      <c r="F33" s="420"/>
      <c r="G33" s="179"/>
      <c r="H33" s="181"/>
      <c r="I33" s="177"/>
      <c r="J33" s="177"/>
      <c r="K33" s="177"/>
      <c r="L33" s="177"/>
    </row>
    <row r="34" spans="1:12" x14ac:dyDescent="0.3">
      <c r="A34" s="177"/>
      <c r="B34" s="177"/>
      <c r="C34" s="177"/>
      <c r="D34" s="420"/>
      <c r="E34" s="420"/>
      <c r="F34" s="420"/>
      <c r="G34" s="179"/>
      <c r="H34" s="181"/>
      <c r="I34" s="177"/>
      <c r="J34" s="177"/>
      <c r="K34" s="179"/>
      <c r="L34" s="177"/>
    </row>
    <row r="35" spans="1:12" s="154" customFormat="1" x14ac:dyDescent="0.3">
      <c r="A35" s="177"/>
      <c r="B35" s="177"/>
      <c r="C35" s="177"/>
      <c r="D35" s="420"/>
      <c r="E35" s="420"/>
      <c r="F35" s="420"/>
      <c r="G35" s="179"/>
      <c r="H35" s="181"/>
      <c r="I35" s="177"/>
      <c r="J35" s="177"/>
      <c r="K35" s="179"/>
      <c r="L35" s="177"/>
    </row>
    <row r="36" spans="1:12" x14ac:dyDescent="0.3">
      <c r="A36" s="177"/>
      <c r="B36" s="177"/>
      <c r="C36" s="177"/>
      <c r="D36" s="421"/>
      <c r="E36" s="421"/>
      <c r="F36" s="421"/>
      <c r="G36" s="183"/>
      <c r="H36" s="181"/>
      <c r="I36" s="177"/>
      <c r="J36" s="177"/>
      <c r="K36" s="177"/>
      <c r="L36" s="182"/>
    </row>
    <row r="37" spans="1:12" x14ac:dyDescent="0.3">
      <c r="A37" s="177"/>
      <c r="B37" s="177"/>
      <c r="C37" s="177"/>
      <c r="D37" s="181"/>
      <c r="E37" s="177"/>
      <c r="F37" s="177"/>
      <c r="G37" s="180"/>
      <c r="H37" s="181"/>
      <c r="I37" s="177"/>
      <c r="J37" s="177"/>
      <c r="K37" s="177"/>
      <c r="L37" s="177"/>
    </row>
    <row r="38" spans="1:12" x14ac:dyDescent="0.3">
      <c r="A38" s="178"/>
      <c r="B38" s="177"/>
      <c r="C38" s="177"/>
      <c r="D38" s="420"/>
      <c r="E38" s="420"/>
      <c r="F38" s="420"/>
      <c r="G38" s="179"/>
      <c r="H38" s="181"/>
      <c r="I38" s="177"/>
      <c r="J38" s="177"/>
      <c r="K38" s="177"/>
      <c r="L38" s="177"/>
    </row>
    <row r="39" spans="1:12" x14ac:dyDescent="0.3">
      <c r="A39" s="177"/>
      <c r="B39" s="177"/>
      <c r="C39" s="177"/>
      <c r="D39" s="420"/>
      <c r="E39" s="420"/>
      <c r="F39" s="420"/>
      <c r="G39" s="179"/>
      <c r="H39" s="181"/>
      <c r="I39" s="177"/>
      <c r="J39" s="177"/>
      <c r="K39" s="177"/>
      <c r="L39" s="177"/>
    </row>
    <row r="40" spans="1:12" x14ac:dyDescent="0.3">
      <c r="A40" s="177"/>
      <c r="B40" s="177"/>
      <c r="C40" s="177"/>
      <c r="D40" s="420"/>
      <c r="E40" s="420"/>
      <c r="F40" s="420"/>
      <c r="G40" s="179"/>
      <c r="H40" s="181"/>
      <c r="I40" s="177"/>
      <c r="J40" s="177"/>
      <c r="K40" s="177"/>
      <c r="L40" s="177"/>
    </row>
    <row r="41" spans="1:12" x14ac:dyDescent="0.3">
      <c r="A41" s="177"/>
      <c r="B41" s="177"/>
      <c r="C41" s="177"/>
      <c r="D41" s="420"/>
      <c r="E41" s="420"/>
      <c r="F41" s="420"/>
      <c r="G41" s="179"/>
      <c r="H41" s="181"/>
      <c r="I41" s="177"/>
      <c r="J41" s="177"/>
      <c r="K41" s="179"/>
      <c r="L41" s="177"/>
    </row>
    <row r="42" spans="1:12" s="154" customFormat="1" x14ac:dyDescent="0.3">
      <c r="A42" s="177"/>
      <c r="B42" s="177"/>
      <c r="C42" s="177"/>
      <c r="D42" s="420"/>
      <c r="E42" s="420"/>
      <c r="F42" s="420"/>
      <c r="G42" s="179"/>
      <c r="H42" s="181"/>
      <c r="I42" s="177"/>
      <c r="J42" s="177"/>
      <c r="K42" s="179"/>
      <c r="L42" s="177"/>
    </row>
    <row r="43" spans="1:12" s="154" customFormat="1" x14ac:dyDescent="0.3">
      <c r="A43" s="177"/>
      <c r="B43" s="177"/>
      <c r="C43" s="177"/>
      <c r="D43" s="421"/>
      <c r="E43" s="421"/>
      <c r="F43" s="421"/>
      <c r="G43" s="179"/>
      <c r="H43" s="422"/>
      <c r="I43" s="422"/>
      <c r="J43" s="177"/>
      <c r="K43" s="179"/>
      <c r="L43" s="177"/>
    </row>
    <row r="44" spans="1:12" x14ac:dyDescent="0.3">
      <c r="A44" s="177"/>
      <c r="B44" s="177"/>
      <c r="C44" s="177"/>
      <c r="D44" s="421"/>
      <c r="E44" s="421"/>
      <c r="F44" s="421"/>
      <c r="G44" s="179"/>
      <c r="H44" s="422"/>
      <c r="I44" s="422"/>
      <c r="J44" s="177"/>
      <c r="K44" s="179"/>
      <c r="L44" s="177"/>
    </row>
    <row r="45" spans="1:12" x14ac:dyDescent="0.3">
      <c r="A45" s="177"/>
      <c r="B45" s="177"/>
      <c r="C45" s="177"/>
      <c r="D45" s="181"/>
      <c r="E45" s="177"/>
      <c r="F45" s="177"/>
      <c r="G45" s="180"/>
      <c r="H45" s="181"/>
      <c r="I45" s="177"/>
      <c r="J45" s="177"/>
      <c r="K45" s="177"/>
      <c r="L45" s="177"/>
    </row>
    <row r="46" spans="1:12" x14ac:dyDescent="0.3">
      <c r="A46" s="178"/>
      <c r="B46" s="177"/>
      <c r="C46" s="177"/>
      <c r="D46" s="420"/>
      <c r="E46" s="420"/>
      <c r="F46" s="420"/>
      <c r="G46" s="179"/>
      <c r="H46" s="181"/>
      <c r="I46" s="177"/>
      <c r="J46" s="177"/>
      <c r="K46" s="177"/>
      <c r="L46" s="177"/>
    </row>
    <row r="47" spans="1:12" x14ac:dyDescent="0.3">
      <c r="A47" s="177"/>
      <c r="B47" s="177"/>
      <c r="C47" s="177"/>
      <c r="D47" s="420"/>
      <c r="E47" s="420"/>
      <c r="F47" s="420"/>
      <c r="G47" s="179"/>
      <c r="H47" s="181"/>
      <c r="I47" s="177"/>
      <c r="J47" s="177"/>
      <c r="K47" s="177"/>
      <c r="L47" s="177"/>
    </row>
    <row r="48" spans="1:12" x14ac:dyDescent="0.3">
      <c r="A48" s="177"/>
      <c r="B48" s="177"/>
      <c r="C48" s="177"/>
      <c r="D48" s="420"/>
      <c r="E48" s="420"/>
      <c r="F48" s="420"/>
      <c r="G48" s="179"/>
      <c r="H48" s="181"/>
      <c r="I48" s="177"/>
      <c r="J48" s="177"/>
      <c r="K48" s="177"/>
      <c r="L48" s="177"/>
    </row>
    <row r="49" spans="1:12" x14ac:dyDescent="0.3">
      <c r="A49" s="177"/>
      <c r="B49" s="177"/>
      <c r="C49" s="177"/>
      <c r="D49" s="420"/>
      <c r="E49" s="420"/>
      <c r="F49" s="420"/>
      <c r="G49" s="179"/>
      <c r="H49" s="181"/>
      <c r="I49" s="177"/>
      <c r="J49" s="177"/>
      <c r="K49" s="179"/>
      <c r="L49" s="177"/>
    </row>
    <row r="50" spans="1:12" x14ac:dyDescent="0.3">
      <c r="A50" s="177"/>
      <c r="B50" s="177"/>
      <c r="C50" s="177"/>
      <c r="D50" s="420"/>
      <c r="E50" s="420"/>
      <c r="F50" s="420"/>
      <c r="G50" s="179"/>
      <c r="H50" s="181"/>
      <c r="I50" s="177"/>
      <c r="J50" s="177"/>
      <c r="K50" s="179"/>
      <c r="L50" s="177"/>
    </row>
    <row r="51" spans="1:12" x14ac:dyDescent="0.3">
      <c r="A51" s="177"/>
      <c r="B51" s="177"/>
      <c r="C51" s="177"/>
      <c r="D51" s="421"/>
      <c r="E51" s="421"/>
      <c r="F51" s="421"/>
      <c r="G51" s="179"/>
      <c r="H51" s="181"/>
      <c r="I51" s="177"/>
      <c r="J51" s="177"/>
      <c r="K51" s="177"/>
      <c r="L51" s="182"/>
    </row>
    <row r="52" spans="1:12" x14ac:dyDescent="0.3">
      <c r="A52" s="177"/>
      <c r="B52" s="177"/>
      <c r="C52" s="177"/>
      <c r="D52" s="181"/>
      <c r="E52" s="177"/>
      <c r="F52" s="177"/>
      <c r="G52" s="180"/>
      <c r="H52" s="181"/>
      <c r="I52" s="177"/>
      <c r="J52" s="177"/>
      <c r="K52" s="177"/>
      <c r="L52" s="177"/>
    </row>
    <row r="53" spans="1:12" x14ac:dyDescent="0.3">
      <c r="A53" s="178"/>
      <c r="B53" s="177"/>
      <c r="C53" s="177"/>
      <c r="D53" s="420"/>
      <c r="E53" s="420"/>
      <c r="F53" s="420"/>
      <c r="G53" s="179"/>
      <c r="H53" s="181"/>
      <c r="I53" s="177"/>
      <c r="J53" s="177"/>
      <c r="K53" s="177"/>
      <c r="L53" s="177"/>
    </row>
    <row r="54" spans="1:12" x14ac:dyDescent="0.3">
      <c r="A54" s="177"/>
      <c r="B54" s="177"/>
      <c r="C54" s="177"/>
      <c r="D54" s="420"/>
      <c r="E54" s="420"/>
      <c r="F54" s="420"/>
      <c r="G54" s="179"/>
      <c r="H54" s="181"/>
      <c r="I54" s="177"/>
      <c r="J54" s="177"/>
      <c r="K54" s="177"/>
      <c r="L54" s="177"/>
    </row>
    <row r="55" spans="1:12" x14ac:dyDescent="0.3">
      <c r="A55" s="177"/>
      <c r="B55" s="177"/>
      <c r="C55" s="177"/>
      <c r="D55" s="420"/>
      <c r="E55" s="420"/>
      <c r="F55" s="420"/>
      <c r="G55" s="179"/>
      <c r="H55" s="181"/>
      <c r="I55" s="177"/>
      <c r="J55" s="177"/>
      <c r="K55" s="177"/>
      <c r="L55" s="177"/>
    </row>
    <row r="56" spans="1:12" x14ac:dyDescent="0.3">
      <c r="A56" s="177"/>
      <c r="B56" s="177"/>
      <c r="C56" s="177"/>
      <c r="D56" s="420"/>
      <c r="E56" s="420"/>
      <c r="F56" s="420"/>
      <c r="G56" s="179"/>
      <c r="H56" s="181"/>
      <c r="I56" s="177"/>
      <c r="J56" s="177"/>
      <c r="K56" s="179"/>
      <c r="L56" s="177"/>
    </row>
    <row r="57" spans="1:12" x14ac:dyDescent="0.3">
      <c r="A57" s="177"/>
      <c r="B57" s="177"/>
      <c r="C57" s="177"/>
      <c r="D57" s="420"/>
      <c r="E57" s="420"/>
      <c r="F57" s="420"/>
      <c r="G57" s="179"/>
      <c r="H57" s="181"/>
      <c r="I57" s="177"/>
      <c r="J57" s="177"/>
      <c r="K57" s="179"/>
      <c r="L57" s="177"/>
    </row>
    <row r="58" spans="1:12" x14ac:dyDescent="0.3">
      <c r="A58" s="177"/>
      <c r="B58" s="177"/>
      <c r="C58" s="177"/>
      <c r="D58" s="421"/>
      <c r="E58" s="421"/>
      <c r="F58" s="421"/>
      <c r="G58" s="179"/>
      <c r="H58" s="422"/>
      <c r="I58" s="422"/>
      <c r="J58" s="177"/>
      <c r="K58" s="177"/>
      <c r="L58" s="177"/>
    </row>
    <row r="59" spans="1:12" x14ac:dyDescent="0.3">
      <c r="A59" s="177"/>
      <c r="B59" s="177"/>
      <c r="C59" s="177"/>
      <c r="D59" s="181"/>
      <c r="E59" s="177"/>
      <c r="F59" s="177"/>
      <c r="G59" s="180"/>
      <c r="H59" s="181"/>
      <c r="I59" s="177"/>
      <c r="J59" s="177"/>
      <c r="K59" s="177"/>
      <c r="L59" s="177"/>
    </row>
    <row r="60" spans="1:12" x14ac:dyDescent="0.3">
      <c r="A60" s="178"/>
      <c r="B60" s="177"/>
      <c r="C60" s="177"/>
      <c r="D60" s="420"/>
      <c r="E60" s="420"/>
      <c r="F60" s="420"/>
      <c r="G60" s="179"/>
      <c r="H60" s="181"/>
      <c r="I60" s="177"/>
      <c r="J60" s="177"/>
      <c r="K60" s="177"/>
      <c r="L60" s="177"/>
    </row>
    <row r="61" spans="1:12" x14ac:dyDescent="0.3">
      <c r="A61" s="177"/>
      <c r="B61" s="177"/>
      <c r="C61" s="177"/>
      <c r="D61" s="420"/>
      <c r="E61" s="420"/>
      <c r="F61" s="420"/>
      <c r="G61" s="179"/>
      <c r="H61" s="181"/>
      <c r="I61" s="177"/>
      <c r="J61" s="177"/>
      <c r="K61" s="177"/>
      <c r="L61" s="177"/>
    </row>
    <row r="62" spans="1:12" x14ac:dyDescent="0.3">
      <c r="A62" s="177"/>
      <c r="B62" s="177"/>
      <c r="C62" s="177"/>
      <c r="D62" s="420"/>
      <c r="E62" s="420"/>
      <c r="F62" s="420"/>
      <c r="G62" s="179"/>
      <c r="H62" s="181"/>
      <c r="I62" s="177"/>
      <c r="J62" s="177"/>
      <c r="K62" s="177"/>
      <c r="L62" s="177"/>
    </row>
    <row r="63" spans="1:12" x14ac:dyDescent="0.3">
      <c r="A63" s="177"/>
      <c r="B63" s="177"/>
      <c r="C63" s="177"/>
      <c r="D63" s="420"/>
      <c r="E63" s="420"/>
      <c r="F63" s="420"/>
      <c r="G63" s="179"/>
      <c r="H63" s="181"/>
      <c r="I63" s="177"/>
      <c r="J63" s="177"/>
      <c r="K63" s="177"/>
      <c r="L63" s="177"/>
    </row>
    <row r="64" spans="1:12" x14ac:dyDescent="0.3">
      <c r="A64" s="177"/>
      <c r="B64" s="177"/>
      <c r="C64" s="177"/>
      <c r="D64" s="420"/>
      <c r="E64" s="420"/>
      <c r="F64" s="420"/>
      <c r="G64" s="179"/>
      <c r="H64" s="181"/>
      <c r="I64" s="177"/>
      <c r="J64" s="177"/>
      <c r="K64" s="177"/>
      <c r="L64" s="177"/>
    </row>
    <row r="65" spans="1:12" x14ac:dyDescent="0.3">
      <c r="A65" s="177"/>
      <c r="B65" s="177"/>
      <c r="C65" s="177"/>
      <c r="D65" s="420"/>
      <c r="E65" s="420"/>
      <c r="F65" s="420"/>
      <c r="G65" s="179"/>
      <c r="H65" s="181"/>
      <c r="I65" s="177"/>
      <c r="J65" s="177"/>
      <c r="K65" s="177"/>
      <c r="L65" s="177"/>
    </row>
    <row r="66" spans="1:12" x14ac:dyDescent="0.3">
      <c r="A66" s="177"/>
      <c r="B66" s="177"/>
      <c r="C66" s="177"/>
      <c r="D66" s="420"/>
      <c r="E66" s="420"/>
      <c r="F66" s="420"/>
      <c r="G66" s="179"/>
      <c r="H66" s="181"/>
      <c r="I66" s="177"/>
      <c r="J66" s="177"/>
      <c r="K66" s="177"/>
      <c r="L66" s="177"/>
    </row>
    <row r="67" spans="1:12" x14ac:dyDescent="0.3">
      <c r="A67" s="177"/>
      <c r="B67" s="177"/>
      <c r="C67" s="177"/>
      <c r="D67" s="424"/>
      <c r="E67" s="424"/>
      <c r="F67" s="424"/>
      <c r="G67" s="184"/>
      <c r="H67" s="181"/>
      <c r="I67" s="177"/>
      <c r="J67" s="177"/>
      <c r="K67" s="177"/>
      <c r="L67" s="177"/>
    </row>
    <row r="68" spans="1:12" s="154" customFormat="1" x14ac:dyDescent="0.3">
      <c r="A68" s="177"/>
      <c r="B68" s="177"/>
      <c r="C68" s="177"/>
      <c r="D68" s="424"/>
      <c r="E68" s="424"/>
      <c r="F68" s="424"/>
      <c r="G68" s="184"/>
      <c r="H68" s="181"/>
      <c r="I68" s="177"/>
      <c r="J68" s="177"/>
      <c r="K68" s="177"/>
      <c r="L68" s="177"/>
    </row>
    <row r="69" spans="1:12" x14ac:dyDescent="0.3">
      <c r="A69" s="177"/>
      <c r="B69" s="177"/>
      <c r="C69" s="177"/>
      <c r="D69" s="423"/>
      <c r="E69" s="423"/>
      <c r="F69" s="423"/>
      <c r="G69" s="185"/>
      <c r="H69" s="181"/>
      <c r="I69" s="177"/>
      <c r="J69" s="177"/>
      <c r="K69" s="177"/>
      <c r="L69" s="177"/>
    </row>
  </sheetData>
  <mergeCells count="51">
    <mergeCell ref="D69:F69"/>
    <mergeCell ref="H58:I58"/>
    <mergeCell ref="D68:F68"/>
    <mergeCell ref="D65:F65"/>
    <mergeCell ref="D66:F66"/>
    <mergeCell ref="D67:F67"/>
    <mergeCell ref="D60:F60"/>
    <mergeCell ref="D61:F61"/>
    <mergeCell ref="D62:F62"/>
    <mergeCell ref="D63:F63"/>
    <mergeCell ref="D64:F64"/>
    <mergeCell ref="D57:F57"/>
    <mergeCell ref="D58:F58"/>
    <mergeCell ref="D51:F51"/>
    <mergeCell ref="D53:F53"/>
    <mergeCell ref="D54:F54"/>
    <mergeCell ref="D55:F55"/>
    <mergeCell ref="D56:F56"/>
    <mergeCell ref="D46:F46"/>
    <mergeCell ref="D47:F47"/>
    <mergeCell ref="D48:F48"/>
    <mergeCell ref="D49:F49"/>
    <mergeCell ref="D50:F50"/>
    <mergeCell ref="H44:I44"/>
    <mergeCell ref="D35:F35"/>
    <mergeCell ref="D42:F42"/>
    <mergeCell ref="D43:F43"/>
    <mergeCell ref="H43:I43"/>
    <mergeCell ref="D38:F38"/>
    <mergeCell ref="D39:F39"/>
    <mergeCell ref="D40:F40"/>
    <mergeCell ref="D41:F41"/>
    <mergeCell ref="D44:F44"/>
    <mergeCell ref="D31:F31"/>
    <mergeCell ref="D32:F32"/>
    <mergeCell ref="D33:F33"/>
    <mergeCell ref="D34:F34"/>
    <mergeCell ref="D36:F36"/>
    <mergeCell ref="A15:F15"/>
    <mergeCell ref="A11:C11"/>
    <mergeCell ref="A13:C13"/>
    <mergeCell ref="A1:H1"/>
    <mergeCell ref="A2:H2"/>
    <mergeCell ref="A3:H3"/>
    <mergeCell ref="A5:C5"/>
    <mergeCell ref="A6:C6"/>
    <mergeCell ref="A7:C7"/>
    <mergeCell ref="A9:C9"/>
    <mergeCell ref="A10:C10"/>
    <mergeCell ref="A12:C12"/>
    <mergeCell ref="A8:C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19" sqref="E19"/>
    </sheetView>
  </sheetViews>
  <sheetFormatPr defaultRowHeight="14.4" x14ac:dyDescent="0.3"/>
  <cols>
    <col min="1" max="1" width="23.88671875" customWidth="1"/>
    <col min="4" max="4" width="19.5546875" customWidth="1"/>
  </cols>
  <sheetData>
    <row r="1" spans="1:8" ht="18.45" x14ac:dyDescent="0.45">
      <c r="A1" s="409" t="s">
        <v>308</v>
      </c>
      <c r="B1" s="409"/>
      <c r="C1" s="409"/>
      <c r="D1" s="409"/>
      <c r="E1" s="409"/>
    </row>
    <row r="2" spans="1:8" ht="14.55" x14ac:dyDescent="0.35">
      <c r="A2" s="381" t="s">
        <v>363</v>
      </c>
      <c r="B2" s="381"/>
      <c r="C2" s="381"/>
      <c r="D2" s="381"/>
      <c r="E2" s="381"/>
    </row>
    <row r="3" spans="1:8" ht="14.55" x14ac:dyDescent="0.35">
      <c r="A3" s="381"/>
      <c r="B3" s="381"/>
      <c r="C3" s="381"/>
      <c r="D3" s="381"/>
      <c r="E3" s="381"/>
    </row>
    <row r="5" spans="1:8" ht="14.55" x14ac:dyDescent="0.35">
      <c r="A5" s="76" t="s">
        <v>364</v>
      </c>
      <c r="B5" s="67"/>
      <c r="D5" s="31" t="s">
        <v>369</v>
      </c>
      <c r="E5" s="72"/>
    </row>
    <row r="6" spans="1:8" ht="14.55" x14ac:dyDescent="0.35">
      <c r="A6" s="56" t="s">
        <v>365</v>
      </c>
      <c r="B6" s="68">
        <v>693</v>
      </c>
      <c r="D6" s="56" t="s">
        <v>365</v>
      </c>
      <c r="E6" s="68">
        <v>657</v>
      </c>
    </row>
    <row r="7" spans="1:8" ht="14.55" x14ac:dyDescent="0.35">
      <c r="A7" s="56" t="s">
        <v>366</v>
      </c>
      <c r="B7" s="68">
        <v>76</v>
      </c>
      <c r="D7" s="56" t="s">
        <v>370</v>
      </c>
      <c r="E7" s="68">
        <v>44</v>
      </c>
    </row>
    <row r="8" spans="1:8" ht="14.55" x14ac:dyDescent="0.35">
      <c r="A8" s="249" t="s">
        <v>367</v>
      </c>
      <c r="B8" s="251">
        <v>25</v>
      </c>
      <c r="D8" s="72" t="s">
        <v>371</v>
      </c>
      <c r="E8" s="196">
        <v>16</v>
      </c>
    </row>
    <row r="9" spans="1:8" s="245" customFormat="1" ht="14.55" x14ac:dyDescent="0.35">
      <c r="A9" s="251" t="s">
        <v>467</v>
      </c>
      <c r="B9" s="251">
        <v>3</v>
      </c>
      <c r="D9" s="249"/>
      <c r="E9" s="251"/>
    </row>
    <row r="10" spans="1:8" s="245" customFormat="1" ht="14.55" x14ac:dyDescent="0.35">
      <c r="A10" s="251" t="s">
        <v>468</v>
      </c>
      <c r="B10" s="196">
        <v>18</v>
      </c>
      <c r="D10" s="249"/>
      <c r="E10" s="251"/>
    </row>
    <row r="11" spans="1:8" ht="14.55" x14ac:dyDescent="0.35">
      <c r="A11" s="54" t="s">
        <v>368</v>
      </c>
      <c r="B11" s="74">
        <f>SUM(B6:B10)</f>
        <v>815</v>
      </c>
      <c r="D11" s="54" t="s">
        <v>368</v>
      </c>
      <c r="E11" s="74">
        <f>SUM(E6:E8)</f>
        <v>717</v>
      </c>
    </row>
    <row r="14" spans="1:8" ht="14.55" x14ac:dyDescent="0.35">
      <c r="A14" s="76" t="s">
        <v>372</v>
      </c>
      <c r="B14" s="67"/>
      <c r="D14" s="76" t="s">
        <v>378</v>
      </c>
      <c r="E14" s="67"/>
      <c r="F14" s="71"/>
      <c r="G14" s="75"/>
      <c r="H14" s="75"/>
    </row>
    <row r="15" spans="1:8" ht="14.55" x14ac:dyDescent="0.35">
      <c r="A15" s="56" t="s">
        <v>365</v>
      </c>
      <c r="B15" s="68">
        <v>587</v>
      </c>
      <c r="D15" s="73" t="s">
        <v>365</v>
      </c>
      <c r="E15" s="73">
        <v>662</v>
      </c>
      <c r="F15" s="56"/>
      <c r="G15" s="56"/>
      <c r="H15" s="56"/>
    </row>
    <row r="16" spans="1:8" ht="14.55" x14ac:dyDescent="0.35">
      <c r="A16" s="56" t="s">
        <v>373</v>
      </c>
      <c r="B16" s="68">
        <v>39</v>
      </c>
      <c r="D16" s="73" t="s">
        <v>366</v>
      </c>
      <c r="E16" s="73">
        <v>61</v>
      </c>
      <c r="F16" s="56"/>
      <c r="G16" s="55"/>
      <c r="H16" s="55"/>
    </row>
    <row r="17" spans="1:8" ht="14.55" x14ac:dyDescent="0.35">
      <c r="A17" s="56" t="s">
        <v>374</v>
      </c>
      <c r="B17" s="68">
        <v>24</v>
      </c>
      <c r="D17" s="73" t="s">
        <v>439</v>
      </c>
      <c r="E17" s="73">
        <v>15</v>
      </c>
      <c r="F17" s="68"/>
      <c r="G17" s="56"/>
      <c r="H17" s="56"/>
    </row>
    <row r="18" spans="1:8" ht="14.55" x14ac:dyDescent="0.35">
      <c r="A18" s="56" t="s">
        <v>375</v>
      </c>
      <c r="B18" s="68">
        <v>23</v>
      </c>
      <c r="D18" s="73" t="s">
        <v>380</v>
      </c>
      <c r="E18" s="73">
        <v>35</v>
      </c>
      <c r="F18" s="68"/>
      <c r="G18" s="56"/>
      <c r="H18" s="56"/>
    </row>
    <row r="19" spans="1:8" ht="14.55" x14ac:dyDescent="0.35">
      <c r="A19" s="56" t="s">
        <v>376</v>
      </c>
      <c r="B19" s="68">
        <v>1</v>
      </c>
      <c r="D19" s="73"/>
      <c r="E19" s="73"/>
      <c r="F19" s="68"/>
      <c r="G19" s="56"/>
      <c r="H19" s="56"/>
    </row>
    <row r="20" spans="1:8" x14ac:dyDescent="0.3">
      <c r="A20" s="56" t="s">
        <v>438</v>
      </c>
      <c r="B20" s="68">
        <v>5</v>
      </c>
      <c r="D20" s="73"/>
      <c r="E20" s="73"/>
      <c r="F20" s="68"/>
      <c r="G20" s="56"/>
      <c r="H20" s="56"/>
    </row>
    <row r="21" spans="1:8" x14ac:dyDescent="0.3">
      <c r="A21" s="67" t="s">
        <v>440</v>
      </c>
      <c r="B21" s="69">
        <v>13</v>
      </c>
      <c r="D21" s="69"/>
      <c r="E21" s="69"/>
      <c r="F21" s="56"/>
      <c r="G21" s="56"/>
      <c r="H21" s="56"/>
    </row>
    <row r="22" spans="1:8" x14ac:dyDescent="0.3">
      <c r="A22" s="54" t="s">
        <v>368</v>
      </c>
      <c r="B22" s="74">
        <f>SUM(B15:B21)</f>
        <v>692</v>
      </c>
      <c r="D22" s="54" t="s">
        <v>368</v>
      </c>
      <c r="E22" s="74">
        <f>SUM(E15:E21)</f>
        <v>773</v>
      </c>
      <c r="F22" s="56"/>
      <c r="G22" s="56"/>
      <c r="H22" s="56"/>
    </row>
    <row r="23" spans="1:8" x14ac:dyDescent="0.3">
      <c r="A23" s="56"/>
      <c r="B23" s="70"/>
    </row>
    <row r="24" spans="1:8" x14ac:dyDescent="0.3">
      <c r="A24" s="56"/>
      <c r="B24" s="56"/>
    </row>
    <row r="25" spans="1:8" x14ac:dyDescent="0.3">
      <c r="A25" s="56"/>
      <c r="B25" s="56"/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workbookViewId="0">
      <selection activeCell="A8" sqref="A8"/>
    </sheetView>
  </sheetViews>
  <sheetFormatPr defaultRowHeight="14.4" x14ac:dyDescent="0.3"/>
  <cols>
    <col min="1" max="1" width="28" customWidth="1"/>
    <col min="2" max="3" width="13" customWidth="1"/>
    <col min="4" max="4" width="14.21875" customWidth="1"/>
    <col min="5" max="6" width="15.109375" customWidth="1"/>
    <col min="7" max="7" width="17.109375" style="300" customWidth="1"/>
    <col min="8" max="8" width="16.21875" style="328" customWidth="1"/>
    <col min="9" max="9" width="15.5546875" customWidth="1"/>
    <col min="10" max="10" width="12.5546875" customWidth="1"/>
  </cols>
  <sheetData>
    <row r="1" spans="1:10" ht="18" x14ac:dyDescent="0.35">
      <c r="A1" s="409" t="s">
        <v>383</v>
      </c>
      <c r="B1" s="409"/>
      <c r="C1" s="409"/>
      <c r="D1" s="409"/>
      <c r="E1" s="409"/>
      <c r="F1" s="409"/>
      <c r="G1" s="409"/>
      <c r="H1" s="409"/>
      <c r="I1" s="409"/>
    </row>
    <row r="2" spans="1:10" s="128" customFormat="1" x14ac:dyDescent="0.3">
      <c r="A2" s="381" t="s">
        <v>554</v>
      </c>
      <c r="B2" s="381"/>
      <c r="C2" s="381"/>
      <c r="D2" s="381"/>
      <c r="E2" s="381"/>
      <c r="F2" s="381"/>
      <c r="G2" s="381"/>
      <c r="H2" s="381"/>
      <c r="I2" s="381"/>
    </row>
    <row r="4" spans="1:10" x14ac:dyDescent="0.3">
      <c r="B4" s="193" t="s">
        <v>469</v>
      </c>
      <c r="C4" s="193" t="s">
        <v>480</v>
      </c>
      <c r="D4" s="193" t="s">
        <v>437</v>
      </c>
      <c r="E4" s="129" t="s">
        <v>454</v>
      </c>
      <c r="F4" s="80" t="s">
        <v>459</v>
      </c>
      <c r="G4" s="336" t="s">
        <v>494</v>
      </c>
      <c r="H4" s="307" t="s">
        <v>507</v>
      </c>
      <c r="I4" s="80" t="s">
        <v>386</v>
      </c>
      <c r="J4" s="293"/>
    </row>
    <row r="5" spans="1:10" s="81" customFormat="1" ht="15" thickBot="1" x14ac:dyDescent="0.35">
      <c r="A5" s="92" t="s">
        <v>384</v>
      </c>
      <c r="B5" s="250" t="s">
        <v>407</v>
      </c>
      <c r="C5" s="115" t="s">
        <v>436</v>
      </c>
      <c r="D5" s="134" t="s">
        <v>448</v>
      </c>
      <c r="E5" s="272" t="s">
        <v>483</v>
      </c>
      <c r="F5" s="305" t="s">
        <v>485</v>
      </c>
      <c r="G5" s="305" t="s">
        <v>509</v>
      </c>
      <c r="H5" s="232" t="s">
        <v>543</v>
      </c>
      <c r="I5" s="280"/>
    </row>
    <row r="6" spans="1:10" s="83" customFormat="1" x14ac:dyDescent="0.3">
      <c r="B6" s="192"/>
      <c r="C6" s="192"/>
      <c r="D6" s="68"/>
      <c r="E6" s="192"/>
      <c r="F6" s="208"/>
      <c r="G6" s="300"/>
      <c r="H6" s="328"/>
      <c r="I6" s="129"/>
    </row>
    <row r="7" spans="1:10" s="82" customFormat="1" x14ac:dyDescent="0.3">
      <c r="A7" s="90" t="s">
        <v>304</v>
      </c>
      <c r="B7" s="194"/>
      <c r="C7" s="194"/>
      <c r="D7" s="195"/>
      <c r="E7" s="194"/>
      <c r="F7" s="306"/>
      <c r="G7" s="301"/>
      <c r="H7" s="301"/>
      <c r="I7" s="133"/>
    </row>
    <row r="8" spans="1:10" s="83" customFormat="1" x14ac:dyDescent="0.3">
      <c r="A8" s="83" t="s">
        <v>365</v>
      </c>
      <c r="B8" s="102">
        <v>32.6</v>
      </c>
      <c r="C8" s="101">
        <v>37.85</v>
      </c>
      <c r="D8" s="135">
        <v>38.99</v>
      </c>
      <c r="E8" s="273">
        <v>40.159999999999997</v>
      </c>
      <c r="F8" s="273">
        <v>40.159999999999997</v>
      </c>
      <c r="G8" s="273">
        <v>40.159999999999997</v>
      </c>
      <c r="H8" s="98">
        <v>43</v>
      </c>
      <c r="I8" s="143">
        <v>7.0999999999999994E-2</v>
      </c>
    </row>
    <row r="9" spans="1:10" s="83" customFormat="1" x14ac:dyDescent="0.3">
      <c r="A9" s="83" t="s">
        <v>366</v>
      </c>
      <c r="B9" s="101">
        <v>40.6</v>
      </c>
      <c r="C9" s="101">
        <v>45.85</v>
      </c>
      <c r="D9" s="135">
        <v>47.23</v>
      </c>
      <c r="E9" s="273">
        <v>48.65</v>
      </c>
      <c r="F9" s="273">
        <v>48.65</v>
      </c>
      <c r="G9" s="273">
        <v>48.65</v>
      </c>
      <c r="H9" s="98">
        <v>55</v>
      </c>
      <c r="I9" s="143">
        <v>0.125</v>
      </c>
    </row>
    <row r="10" spans="1:10" s="83" customFormat="1" x14ac:dyDescent="0.3">
      <c r="A10" s="83" t="s">
        <v>377</v>
      </c>
      <c r="B10" s="101">
        <v>46.35</v>
      </c>
      <c r="C10" s="101">
        <v>51.6</v>
      </c>
      <c r="D10" s="135">
        <v>53.15</v>
      </c>
      <c r="E10" s="273">
        <v>54.74</v>
      </c>
      <c r="F10" s="273">
        <v>54.74</v>
      </c>
      <c r="G10" s="273">
        <v>54.74</v>
      </c>
      <c r="H10" s="98">
        <v>65</v>
      </c>
      <c r="I10" s="143">
        <v>0.19</v>
      </c>
    </row>
    <row r="11" spans="1:10" s="83" customFormat="1" x14ac:dyDescent="0.3">
      <c r="A11" s="83" t="s">
        <v>380</v>
      </c>
      <c r="B11" s="101">
        <v>52.35</v>
      </c>
      <c r="C11" s="101">
        <v>57.6</v>
      </c>
      <c r="D11" s="135">
        <v>59.33</v>
      </c>
      <c r="E11" s="273">
        <v>61.11</v>
      </c>
      <c r="F11" s="273">
        <v>61.11</v>
      </c>
      <c r="G11" s="273">
        <v>61.11</v>
      </c>
      <c r="H11" s="98">
        <v>70</v>
      </c>
      <c r="I11" s="143">
        <v>0.15</v>
      </c>
    </row>
    <row r="12" spans="1:10" s="81" customFormat="1" ht="15" thickBot="1" x14ac:dyDescent="0.35">
      <c r="A12" s="81" t="s">
        <v>379</v>
      </c>
      <c r="B12" s="103">
        <v>120.35</v>
      </c>
      <c r="C12" s="100">
        <v>125.6</v>
      </c>
      <c r="D12" s="136">
        <v>129.37</v>
      </c>
      <c r="E12" s="274">
        <v>133.25</v>
      </c>
      <c r="F12" s="274">
        <v>133.25</v>
      </c>
      <c r="G12" s="274">
        <v>133.25</v>
      </c>
      <c r="H12" s="99"/>
      <c r="I12" s="142" t="s">
        <v>404</v>
      </c>
    </row>
    <row r="13" spans="1:10" x14ac:dyDescent="0.3">
      <c r="A13" s="91" t="s">
        <v>300</v>
      </c>
      <c r="B13" s="192"/>
      <c r="C13" s="192"/>
      <c r="D13" s="68"/>
      <c r="E13" s="208"/>
      <c r="F13" s="208"/>
      <c r="G13" s="208"/>
      <c r="I13" s="129"/>
    </row>
    <row r="14" spans="1:10" s="83" customFormat="1" x14ac:dyDescent="0.3">
      <c r="A14" s="83" t="s">
        <v>470</v>
      </c>
      <c r="B14" s="101">
        <v>20</v>
      </c>
      <c r="C14" s="104">
        <v>25.5</v>
      </c>
      <c r="D14" s="137">
        <v>26.25</v>
      </c>
      <c r="E14" s="275">
        <v>27.04</v>
      </c>
      <c r="F14" s="275">
        <v>27.04</v>
      </c>
      <c r="G14" s="275">
        <v>27.04</v>
      </c>
      <c r="H14" s="96">
        <v>30</v>
      </c>
      <c r="I14" s="143">
        <v>0.11</v>
      </c>
    </row>
    <row r="15" spans="1:10" s="245" customFormat="1" x14ac:dyDescent="0.3">
      <c r="A15" s="245" t="s">
        <v>471</v>
      </c>
      <c r="B15" s="101"/>
      <c r="C15" s="104"/>
      <c r="D15" s="137"/>
      <c r="E15" s="275">
        <v>30</v>
      </c>
      <c r="F15" s="275">
        <v>30</v>
      </c>
      <c r="G15" s="275">
        <v>30</v>
      </c>
      <c r="H15" s="96">
        <v>35</v>
      </c>
      <c r="I15" s="143">
        <v>0.16500000000000001</v>
      </c>
    </row>
    <row r="16" spans="1:10" s="245" customFormat="1" x14ac:dyDescent="0.3">
      <c r="A16" s="245" t="s">
        <v>472</v>
      </c>
      <c r="B16" s="101">
        <v>3.65</v>
      </c>
      <c r="C16" s="104"/>
      <c r="D16" s="137"/>
      <c r="E16" s="275">
        <v>3.65</v>
      </c>
      <c r="F16" s="275">
        <v>3.65</v>
      </c>
      <c r="G16" s="275">
        <v>3.65</v>
      </c>
      <c r="H16" s="96"/>
      <c r="I16" s="143"/>
    </row>
    <row r="17" spans="1:19" s="81" customFormat="1" ht="15" thickBot="1" x14ac:dyDescent="0.35">
      <c r="A17" s="81" t="s">
        <v>473</v>
      </c>
      <c r="B17" s="105"/>
      <c r="C17" s="105">
        <v>3.65</v>
      </c>
      <c r="D17" s="134">
        <v>3.65</v>
      </c>
      <c r="E17" s="272">
        <v>3.75</v>
      </c>
      <c r="F17" s="272">
        <v>3.75</v>
      </c>
      <c r="G17" s="272">
        <v>3.75</v>
      </c>
      <c r="H17" s="97"/>
      <c r="I17" s="144" t="s">
        <v>404</v>
      </c>
    </row>
    <row r="18" spans="1:19" x14ac:dyDescent="0.3">
      <c r="A18" s="91" t="s">
        <v>388</v>
      </c>
      <c r="B18" s="192"/>
      <c r="C18" s="192"/>
      <c r="D18" s="68"/>
      <c r="E18" s="208"/>
      <c r="F18" s="208"/>
      <c r="G18" s="208"/>
      <c r="I18" s="129"/>
    </row>
    <row r="19" spans="1:19" s="83" customFormat="1" x14ac:dyDescent="0.3">
      <c r="A19" s="83" t="s">
        <v>470</v>
      </c>
      <c r="B19" s="94">
        <v>14</v>
      </c>
      <c r="C19" s="94">
        <v>16.5</v>
      </c>
      <c r="D19" s="137">
        <v>17</v>
      </c>
      <c r="E19" s="275">
        <v>17.510000000000002</v>
      </c>
      <c r="F19" s="275">
        <v>17.510000000000002</v>
      </c>
      <c r="G19" s="275">
        <v>17.510000000000002</v>
      </c>
      <c r="H19" s="96">
        <v>20</v>
      </c>
      <c r="I19" s="143"/>
    </row>
    <row r="20" spans="1:19" s="245" customFormat="1" x14ac:dyDescent="0.3">
      <c r="A20" s="245" t="s">
        <v>471</v>
      </c>
      <c r="B20" s="94"/>
      <c r="C20" s="94"/>
      <c r="D20" s="137"/>
      <c r="E20" s="275">
        <v>20</v>
      </c>
      <c r="F20" s="275">
        <v>20</v>
      </c>
      <c r="G20" s="275">
        <v>20</v>
      </c>
      <c r="H20" s="96">
        <v>25</v>
      </c>
      <c r="I20" s="143"/>
    </row>
    <row r="21" spans="1:19" s="83" customFormat="1" x14ac:dyDescent="0.3">
      <c r="A21" s="83" t="s">
        <v>474</v>
      </c>
      <c r="B21" s="94">
        <v>7.5</v>
      </c>
      <c r="C21" s="94">
        <v>7.5</v>
      </c>
      <c r="D21" s="137">
        <v>7.5</v>
      </c>
      <c r="E21" s="275">
        <v>7.5</v>
      </c>
      <c r="F21" s="275">
        <v>7.5</v>
      </c>
      <c r="G21" s="275">
        <v>7.5</v>
      </c>
      <c r="H21" s="96" t="s">
        <v>510</v>
      </c>
      <c r="I21" s="129"/>
    </row>
    <row r="22" spans="1:19" s="245" customFormat="1" x14ac:dyDescent="0.3">
      <c r="A22" s="245" t="s">
        <v>475</v>
      </c>
      <c r="B22" s="94"/>
      <c r="C22" s="94"/>
      <c r="D22" s="137"/>
      <c r="E22" s="275">
        <v>7.65</v>
      </c>
      <c r="F22" s="275">
        <v>7.65</v>
      </c>
      <c r="G22" s="275">
        <v>7.65</v>
      </c>
      <c r="H22" s="96" t="s">
        <v>511</v>
      </c>
      <c r="I22" s="246"/>
    </row>
    <row r="23" spans="1:19" s="83" customFormat="1" x14ac:dyDescent="0.3">
      <c r="A23" s="91" t="s">
        <v>390</v>
      </c>
      <c r="B23" s="192"/>
      <c r="C23" s="192"/>
      <c r="D23" s="68"/>
      <c r="E23" s="208"/>
      <c r="F23" s="208"/>
      <c r="G23" s="300"/>
      <c r="H23" s="328"/>
      <c r="I23" s="129"/>
    </row>
    <row r="24" spans="1:19" s="83" customFormat="1" x14ac:dyDescent="0.3">
      <c r="A24" s="86" t="s">
        <v>387</v>
      </c>
      <c r="B24" s="94">
        <v>17</v>
      </c>
      <c r="C24" s="94">
        <v>19.5</v>
      </c>
      <c r="D24" s="137">
        <v>20.09</v>
      </c>
      <c r="E24" s="275">
        <v>20</v>
      </c>
      <c r="F24" s="275">
        <v>20.09</v>
      </c>
      <c r="G24" s="275">
        <v>20.09</v>
      </c>
      <c r="H24" s="96">
        <v>25</v>
      </c>
      <c r="I24" s="143"/>
    </row>
    <row r="25" spans="1:19" s="81" customFormat="1" ht="15" thickBot="1" x14ac:dyDescent="0.35">
      <c r="A25" s="81" t="s">
        <v>389</v>
      </c>
      <c r="B25" s="105" t="s">
        <v>476</v>
      </c>
      <c r="C25" s="105" t="s">
        <v>476</v>
      </c>
      <c r="D25" s="138" t="s">
        <v>476</v>
      </c>
      <c r="E25" s="276" t="s">
        <v>476</v>
      </c>
      <c r="F25" s="276" t="s">
        <v>476</v>
      </c>
      <c r="G25" s="276" t="s">
        <v>476</v>
      </c>
      <c r="H25" s="337" t="s">
        <v>512</v>
      </c>
      <c r="I25" s="145" t="s">
        <v>404</v>
      </c>
    </row>
    <row r="26" spans="1:19" x14ac:dyDescent="0.3">
      <c r="A26" s="91" t="s">
        <v>385</v>
      </c>
      <c r="B26" s="192"/>
      <c r="C26" s="192"/>
      <c r="D26" s="68"/>
      <c r="E26" s="208"/>
      <c r="F26" s="208"/>
      <c r="G26" s="208"/>
      <c r="I26" s="129"/>
    </row>
    <row r="27" spans="1:19" x14ac:dyDescent="0.3">
      <c r="A27" t="s">
        <v>365</v>
      </c>
      <c r="B27" s="101">
        <v>29.93</v>
      </c>
      <c r="C27" s="101">
        <v>41.22</v>
      </c>
      <c r="D27" s="101">
        <v>42.46</v>
      </c>
      <c r="E27" s="277">
        <v>43.73</v>
      </c>
      <c r="F27" s="277">
        <v>43.73</v>
      </c>
      <c r="G27" s="277">
        <v>43.73</v>
      </c>
      <c r="H27" s="106">
        <v>45</v>
      </c>
      <c r="I27" s="146">
        <v>0.03</v>
      </c>
    </row>
    <row r="28" spans="1:19" x14ac:dyDescent="0.3">
      <c r="A28" t="s">
        <v>391</v>
      </c>
      <c r="B28" s="101">
        <v>32.549999999999997</v>
      </c>
      <c r="C28" s="101">
        <v>43.84</v>
      </c>
      <c r="D28" s="101">
        <v>45.16</v>
      </c>
      <c r="E28" s="277">
        <v>46.51</v>
      </c>
      <c r="F28" s="277">
        <v>46.51</v>
      </c>
      <c r="G28" s="277">
        <v>46.51</v>
      </c>
      <c r="H28" s="106">
        <v>50</v>
      </c>
      <c r="I28" s="146">
        <v>3.2500000000000001E-2</v>
      </c>
    </row>
    <row r="29" spans="1:19" s="81" customFormat="1" ht="15" thickBot="1" x14ac:dyDescent="0.35">
      <c r="A29" s="81" t="s">
        <v>392</v>
      </c>
      <c r="B29" s="100">
        <v>37.799999999999997</v>
      </c>
      <c r="C29" s="100">
        <v>49.09</v>
      </c>
      <c r="D29" s="134">
        <v>50.56</v>
      </c>
      <c r="E29" s="272">
        <v>52.08</v>
      </c>
      <c r="F29" s="272">
        <v>52.08</v>
      </c>
      <c r="G29" s="272">
        <v>52.08</v>
      </c>
      <c r="H29" s="97">
        <v>55</v>
      </c>
      <c r="I29" s="147">
        <v>0.05</v>
      </c>
    </row>
    <row r="30" spans="1:19" x14ac:dyDescent="0.3">
      <c r="A30" s="269" t="s">
        <v>393</v>
      </c>
      <c r="B30" s="94">
        <v>5</v>
      </c>
      <c r="C30" s="94">
        <v>5</v>
      </c>
      <c r="D30" s="137">
        <v>5</v>
      </c>
      <c r="E30" s="275">
        <v>5</v>
      </c>
      <c r="F30" s="275">
        <v>5</v>
      </c>
      <c r="G30" s="275">
        <v>5</v>
      </c>
      <c r="H30" s="96">
        <v>5</v>
      </c>
      <c r="I30" s="129" t="s">
        <v>404</v>
      </c>
    </row>
    <row r="31" spans="1:19" x14ac:dyDescent="0.3">
      <c r="A31" s="269" t="s">
        <v>394</v>
      </c>
      <c r="B31" s="94">
        <v>100</v>
      </c>
      <c r="C31" s="94">
        <v>100</v>
      </c>
      <c r="D31" s="137">
        <v>100</v>
      </c>
      <c r="E31" s="275">
        <v>100</v>
      </c>
      <c r="F31" s="275">
        <v>100</v>
      </c>
      <c r="G31" s="275">
        <v>100</v>
      </c>
      <c r="H31" s="96">
        <v>100</v>
      </c>
      <c r="I31" s="129" t="s">
        <v>404</v>
      </c>
    </row>
    <row r="32" spans="1:19" s="81" customFormat="1" ht="15" thickBot="1" x14ac:dyDescent="0.35">
      <c r="A32" s="269" t="s">
        <v>395</v>
      </c>
      <c r="B32" s="268">
        <v>50</v>
      </c>
      <c r="C32" s="268">
        <v>50</v>
      </c>
      <c r="D32" s="107">
        <v>50</v>
      </c>
      <c r="E32" s="278">
        <v>50</v>
      </c>
      <c r="F32" s="278">
        <v>50</v>
      </c>
      <c r="G32" s="278">
        <v>50</v>
      </c>
      <c r="H32" s="109">
        <v>50</v>
      </c>
      <c r="I32" s="247" t="s">
        <v>404</v>
      </c>
      <c r="J32" s="249"/>
      <c r="K32" s="249"/>
      <c r="L32" s="249"/>
      <c r="M32" s="249"/>
      <c r="N32" s="249"/>
      <c r="O32" s="249"/>
      <c r="P32" s="249"/>
      <c r="Q32" s="249"/>
      <c r="R32" s="249"/>
      <c r="S32" s="249"/>
    </row>
    <row r="33" spans="1:19" s="249" customFormat="1" ht="15" thickBot="1" x14ac:dyDescent="0.35">
      <c r="A33" s="270" t="s">
        <v>477</v>
      </c>
      <c r="B33" s="95"/>
      <c r="C33" s="95"/>
      <c r="D33" s="134"/>
      <c r="E33" s="272">
        <v>5</v>
      </c>
      <c r="F33" s="272">
        <v>5</v>
      </c>
      <c r="G33" s="272">
        <v>5</v>
      </c>
      <c r="H33" s="97">
        <v>5</v>
      </c>
      <c r="I33" s="250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19" x14ac:dyDescent="0.3">
      <c r="A34" s="89" t="s">
        <v>396</v>
      </c>
      <c r="B34" s="192"/>
      <c r="C34" s="192"/>
      <c r="D34" s="68"/>
      <c r="E34" s="208"/>
      <c r="F34" s="208"/>
      <c r="G34" s="208"/>
      <c r="I34" s="129"/>
    </row>
    <row r="35" spans="1:19" x14ac:dyDescent="0.3">
      <c r="A35" s="88" t="s">
        <v>299</v>
      </c>
      <c r="B35" s="192"/>
      <c r="C35" s="192"/>
      <c r="D35" s="68"/>
      <c r="E35" s="208"/>
      <c r="F35" s="208"/>
      <c r="G35" s="208"/>
      <c r="I35" s="129"/>
    </row>
    <row r="36" spans="1:19" x14ac:dyDescent="0.3">
      <c r="A36" s="87" t="s">
        <v>397</v>
      </c>
      <c r="B36" s="107">
        <v>150</v>
      </c>
      <c r="C36" s="107">
        <v>150</v>
      </c>
      <c r="D36" s="107">
        <v>150</v>
      </c>
      <c r="E36" s="278">
        <v>365</v>
      </c>
      <c r="F36" s="278">
        <v>365</v>
      </c>
      <c r="G36" s="278">
        <v>365</v>
      </c>
      <c r="H36" s="109">
        <v>365</v>
      </c>
      <c r="I36" s="87" t="s">
        <v>404</v>
      </c>
    </row>
    <row r="37" spans="1:19" x14ac:dyDescent="0.3">
      <c r="A37" s="87" t="s">
        <v>398</v>
      </c>
      <c r="B37" s="94">
        <v>300</v>
      </c>
      <c r="C37" s="94">
        <v>300</v>
      </c>
      <c r="D37" s="137">
        <v>300</v>
      </c>
      <c r="E37" s="275"/>
      <c r="F37" s="275"/>
      <c r="G37" s="275"/>
      <c r="H37" s="96"/>
      <c r="I37" s="87" t="s">
        <v>404</v>
      </c>
    </row>
    <row r="38" spans="1:19" x14ac:dyDescent="0.3">
      <c r="A38" s="88" t="s">
        <v>399</v>
      </c>
      <c r="B38" s="192"/>
      <c r="C38" s="192"/>
      <c r="D38" s="68"/>
      <c r="E38" s="208"/>
      <c r="F38" s="208"/>
      <c r="G38" s="208"/>
      <c r="H38" s="110"/>
      <c r="I38" s="129"/>
    </row>
    <row r="39" spans="1:19" x14ac:dyDescent="0.3">
      <c r="A39" s="87" t="s">
        <v>397</v>
      </c>
      <c r="B39" s="94">
        <v>140</v>
      </c>
      <c r="C39" s="94">
        <v>140</v>
      </c>
      <c r="D39" s="137">
        <v>140</v>
      </c>
      <c r="E39" s="275">
        <v>400</v>
      </c>
      <c r="F39" s="275">
        <v>400</v>
      </c>
      <c r="G39" s="275">
        <v>400</v>
      </c>
      <c r="H39" s="96">
        <v>400</v>
      </c>
      <c r="I39" s="129" t="s">
        <v>404</v>
      </c>
    </row>
    <row r="40" spans="1:19" x14ac:dyDescent="0.3">
      <c r="A40" s="87" t="s">
        <v>398</v>
      </c>
      <c r="B40" s="94">
        <v>280</v>
      </c>
      <c r="C40" s="94">
        <v>280</v>
      </c>
      <c r="D40" s="137">
        <v>280</v>
      </c>
      <c r="E40" s="275"/>
      <c r="F40" s="275"/>
      <c r="G40" s="275"/>
      <c r="H40" s="96"/>
      <c r="I40" s="129" t="s">
        <v>404</v>
      </c>
    </row>
    <row r="41" spans="1:19" x14ac:dyDescent="0.3">
      <c r="A41" s="88" t="s">
        <v>400</v>
      </c>
      <c r="B41" s="192"/>
      <c r="C41" s="192"/>
      <c r="D41" s="68"/>
      <c r="E41" s="208"/>
      <c r="F41" s="208"/>
      <c r="G41" s="208"/>
      <c r="H41" s="110"/>
      <c r="I41" s="129"/>
    </row>
    <row r="42" spans="1:19" x14ac:dyDescent="0.3">
      <c r="A42" s="87" t="s">
        <v>397</v>
      </c>
      <c r="B42" s="108">
        <v>210</v>
      </c>
      <c r="C42" s="108">
        <v>210</v>
      </c>
      <c r="D42" s="139">
        <v>210</v>
      </c>
      <c r="E42" s="279">
        <v>500</v>
      </c>
      <c r="F42" s="279">
        <v>500</v>
      </c>
      <c r="G42" s="279">
        <v>500</v>
      </c>
      <c r="H42" s="111">
        <v>500</v>
      </c>
      <c r="I42" s="129" t="s">
        <v>404</v>
      </c>
    </row>
    <row r="43" spans="1:19" x14ac:dyDescent="0.3">
      <c r="A43" s="87" t="s">
        <v>398</v>
      </c>
      <c r="B43" s="94">
        <v>420</v>
      </c>
      <c r="C43" s="94">
        <v>420</v>
      </c>
      <c r="D43" s="137">
        <v>420</v>
      </c>
      <c r="E43" s="275"/>
      <c r="F43" s="275"/>
      <c r="G43" s="275"/>
      <c r="H43" s="96"/>
      <c r="I43" s="129" t="s">
        <v>404</v>
      </c>
    </row>
    <row r="44" spans="1:19" x14ac:dyDescent="0.3">
      <c r="A44" s="88" t="s">
        <v>401</v>
      </c>
      <c r="B44" s="192"/>
      <c r="C44" s="192"/>
      <c r="D44" s="68"/>
      <c r="E44" s="208"/>
      <c r="F44" s="208"/>
      <c r="G44" s="208"/>
      <c r="I44" s="129"/>
    </row>
    <row r="45" spans="1:19" s="81" customFormat="1" ht="15" thickBot="1" x14ac:dyDescent="0.35">
      <c r="A45" s="93" t="s">
        <v>402</v>
      </c>
      <c r="D45" s="140"/>
      <c r="E45" s="272">
        <v>250</v>
      </c>
      <c r="F45" s="272">
        <v>250</v>
      </c>
      <c r="G45" s="272">
        <v>250</v>
      </c>
      <c r="H45" s="95">
        <v>250</v>
      </c>
      <c r="I45" s="132" t="s">
        <v>404</v>
      </c>
    </row>
    <row r="46" spans="1:19" x14ac:dyDescent="0.3">
      <c r="A46" s="309" t="s">
        <v>403</v>
      </c>
      <c r="B46" s="192"/>
      <c r="C46" s="192"/>
      <c r="D46" s="68"/>
      <c r="E46" s="208"/>
      <c r="F46" s="208"/>
      <c r="G46" s="208"/>
      <c r="I46" s="129"/>
    </row>
    <row r="47" spans="1:19" s="128" customFormat="1" x14ac:dyDescent="0.3">
      <c r="A47" s="141" t="s">
        <v>419</v>
      </c>
      <c r="B47" s="271">
        <v>10</v>
      </c>
      <c r="C47" s="94">
        <v>15</v>
      </c>
      <c r="D47" s="137">
        <v>15</v>
      </c>
      <c r="E47" s="275">
        <v>15</v>
      </c>
      <c r="F47" s="275">
        <v>15</v>
      </c>
      <c r="G47" s="275"/>
      <c r="H47" s="96" t="s">
        <v>514</v>
      </c>
      <c r="I47" s="94" t="s">
        <v>514</v>
      </c>
    </row>
    <row r="48" spans="1:19" s="128" customFormat="1" x14ac:dyDescent="0.3">
      <c r="A48" s="141" t="s">
        <v>420</v>
      </c>
      <c r="B48" s="121" t="s">
        <v>478</v>
      </c>
      <c r="C48" s="192" t="s">
        <v>481</v>
      </c>
      <c r="D48" s="137" t="s">
        <v>482</v>
      </c>
      <c r="E48" s="275" t="s">
        <v>484</v>
      </c>
      <c r="F48" s="275">
        <v>0.2</v>
      </c>
      <c r="G48" s="275"/>
      <c r="H48" s="96" t="s">
        <v>514</v>
      </c>
      <c r="I48" s="94" t="s">
        <v>514</v>
      </c>
    </row>
    <row r="49" spans="1:10" s="128" customFormat="1" x14ac:dyDescent="0.3">
      <c r="A49" s="141" t="s">
        <v>421</v>
      </c>
      <c r="B49" s="121">
        <v>50</v>
      </c>
      <c r="C49" s="94">
        <v>250</v>
      </c>
      <c r="D49" s="137">
        <v>250</v>
      </c>
      <c r="E49" s="275">
        <v>250</v>
      </c>
      <c r="F49" s="275">
        <v>250</v>
      </c>
      <c r="G49" s="275"/>
      <c r="H49" s="96">
        <v>250</v>
      </c>
      <c r="I49" s="94" t="s">
        <v>404</v>
      </c>
    </row>
    <row r="50" spans="1:10" x14ac:dyDescent="0.3">
      <c r="A50" s="308" t="s">
        <v>98</v>
      </c>
      <c r="B50" s="192"/>
      <c r="C50" s="192"/>
      <c r="D50" s="68"/>
      <c r="E50" s="208"/>
      <c r="F50" s="208"/>
      <c r="G50" s="208"/>
      <c r="I50" s="129"/>
    </row>
    <row r="51" spans="1:10" x14ac:dyDescent="0.3">
      <c r="A51" t="s">
        <v>495</v>
      </c>
      <c r="B51" s="94">
        <v>2</v>
      </c>
      <c r="C51" s="94">
        <v>2</v>
      </c>
      <c r="D51" s="137">
        <v>2</v>
      </c>
      <c r="E51" s="275">
        <v>7</v>
      </c>
      <c r="F51" s="275">
        <v>7</v>
      </c>
      <c r="G51" s="275"/>
      <c r="H51" s="96">
        <v>7</v>
      </c>
      <c r="I51" s="129" t="s">
        <v>513</v>
      </c>
    </row>
    <row r="52" spans="1:10" s="245" customFormat="1" x14ac:dyDescent="0.3">
      <c r="A52" s="141" t="s">
        <v>479</v>
      </c>
      <c r="B52" s="94"/>
      <c r="C52" s="94"/>
      <c r="D52" s="137"/>
      <c r="E52" s="275">
        <v>3</v>
      </c>
      <c r="F52" s="275">
        <v>3</v>
      </c>
      <c r="G52" s="275"/>
      <c r="H52" s="96">
        <v>3.5</v>
      </c>
      <c r="I52" s="246" t="s">
        <v>515</v>
      </c>
    </row>
    <row r="53" spans="1:10" x14ac:dyDescent="0.3">
      <c r="A53" t="s">
        <v>496</v>
      </c>
      <c r="B53" s="94">
        <v>30</v>
      </c>
      <c r="C53" s="94">
        <v>30</v>
      </c>
      <c r="D53" s="137">
        <v>30</v>
      </c>
      <c r="E53" s="275">
        <v>30</v>
      </c>
      <c r="F53" s="275">
        <v>30</v>
      </c>
      <c r="G53" s="275"/>
      <c r="H53" s="96">
        <v>50</v>
      </c>
      <c r="I53" s="129" t="s">
        <v>513</v>
      </c>
    </row>
    <row r="54" spans="1:10" s="328" customFormat="1" x14ac:dyDescent="0.3">
      <c r="A54" s="328" t="s">
        <v>516</v>
      </c>
      <c r="B54" s="94"/>
      <c r="C54" s="94"/>
      <c r="D54" s="137"/>
      <c r="E54" s="275"/>
      <c r="F54" s="275"/>
      <c r="G54" s="275"/>
      <c r="H54" s="96">
        <v>150</v>
      </c>
      <c r="I54" s="329" t="s">
        <v>513</v>
      </c>
    </row>
    <row r="55" spans="1:10" s="81" customFormat="1" ht="15" thickBot="1" x14ac:dyDescent="0.35">
      <c r="A55" s="81" t="s">
        <v>517</v>
      </c>
      <c r="B55" s="95">
        <v>5</v>
      </c>
      <c r="C55" s="95">
        <v>5</v>
      </c>
      <c r="D55" s="134">
        <v>5</v>
      </c>
      <c r="E55" s="272">
        <v>10</v>
      </c>
      <c r="F55" s="272">
        <v>10</v>
      </c>
      <c r="G55" s="272"/>
      <c r="H55" s="97">
        <v>20</v>
      </c>
      <c r="I55" s="132" t="s">
        <v>513</v>
      </c>
    </row>
    <row r="56" spans="1:10" x14ac:dyDescent="0.3">
      <c r="A56" s="348" t="s">
        <v>544</v>
      </c>
      <c r="F56" s="208"/>
    </row>
    <row r="57" spans="1:10" x14ac:dyDescent="0.3">
      <c r="A57" s="338" t="s">
        <v>545</v>
      </c>
      <c r="F57" s="208"/>
      <c r="H57" s="109">
        <v>175</v>
      </c>
    </row>
    <row r="58" spans="1:10" x14ac:dyDescent="0.3">
      <c r="A58" s="338" t="s">
        <v>546</v>
      </c>
      <c r="H58" s="110" t="s">
        <v>553</v>
      </c>
      <c r="I58" s="110"/>
      <c r="J58" s="110"/>
    </row>
  </sheetData>
  <mergeCells count="2">
    <mergeCell ref="A1:I1"/>
    <mergeCell ref="A2:I2"/>
  </mergeCells>
  <pageMargins left="0.7" right="0.7" top="0.75" bottom="0.7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workbookViewId="0">
      <selection activeCell="J28" sqref="J28"/>
    </sheetView>
  </sheetViews>
  <sheetFormatPr defaultRowHeight="14.4" x14ac:dyDescent="0.3"/>
  <cols>
    <col min="2" max="2" width="17.33203125" customWidth="1"/>
    <col min="3" max="3" width="13.109375" customWidth="1"/>
    <col min="4" max="4" width="13.6640625" style="330" customWidth="1"/>
    <col min="5" max="5" width="12.44140625" style="330" customWidth="1"/>
    <col min="6" max="6" width="12.33203125" style="330" customWidth="1"/>
    <col min="7" max="7" width="14.109375" customWidth="1"/>
    <col min="8" max="8" width="14.21875" customWidth="1"/>
    <col min="9" max="9" width="22.5546875" customWidth="1"/>
  </cols>
  <sheetData>
    <row r="1" spans="1:9" x14ac:dyDescent="0.3">
      <c r="A1" s="381" t="s">
        <v>408</v>
      </c>
      <c r="B1" s="381"/>
      <c r="C1" s="381"/>
      <c r="D1" s="381"/>
      <c r="E1" s="381"/>
      <c r="F1" s="381"/>
      <c r="G1" s="381"/>
      <c r="H1" s="381"/>
    </row>
    <row r="3" spans="1:9" ht="28.8" customHeight="1" x14ac:dyDescent="0.3">
      <c r="A3" s="340" t="s">
        <v>409</v>
      </c>
      <c r="B3" s="341" t="s">
        <v>410</v>
      </c>
      <c r="C3" s="342" t="s">
        <v>520</v>
      </c>
      <c r="D3" s="342" t="s">
        <v>521</v>
      </c>
      <c r="E3" s="343" t="s">
        <v>522</v>
      </c>
      <c r="F3" s="343" t="s">
        <v>523</v>
      </c>
      <c r="G3" s="343" t="s">
        <v>411</v>
      </c>
      <c r="H3" s="343" t="s">
        <v>412</v>
      </c>
    </row>
    <row r="4" spans="1:9" x14ac:dyDescent="0.3">
      <c r="A4" s="129">
        <v>2008</v>
      </c>
      <c r="B4" s="130">
        <v>50361978</v>
      </c>
      <c r="C4" s="116">
        <v>0.1905</v>
      </c>
      <c r="D4" s="116"/>
      <c r="E4" s="116"/>
      <c r="F4" s="116"/>
      <c r="G4" s="130">
        <f t="shared" ref="G4:G13" si="0">SUM(B4/100)*C4</f>
        <v>95939.568090000001</v>
      </c>
      <c r="H4" s="121">
        <f t="shared" ref="H4:H12" si="1">SUM(G4*98%)</f>
        <v>94020.776728199999</v>
      </c>
    </row>
    <row r="5" spans="1:9" x14ac:dyDescent="0.3">
      <c r="A5" s="129">
        <v>2009</v>
      </c>
      <c r="B5" s="130">
        <v>52025726</v>
      </c>
      <c r="C5" s="117">
        <v>0.18908</v>
      </c>
      <c r="D5" s="117"/>
      <c r="E5" s="117"/>
      <c r="F5" s="117"/>
      <c r="G5" s="130">
        <f t="shared" si="0"/>
        <v>98370.242720800001</v>
      </c>
      <c r="H5" s="121">
        <f t="shared" si="1"/>
        <v>96402.837866383998</v>
      </c>
    </row>
    <row r="6" spans="1:9" x14ac:dyDescent="0.3">
      <c r="A6" s="129">
        <v>2010</v>
      </c>
      <c r="B6" s="130">
        <v>55439898</v>
      </c>
      <c r="C6" s="117">
        <v>0.18908</v>
      </c>
      <c r="D6" s="117"/>
      <c r="E6" s="117"/>
      <c r="F6" s="117"/>
      <c r="G6" s="130">
        <f t="shared" si="0"/>
        <v>104825.7591384</v>
      </c>
      <c r="H6" s="121">
        <f t="shared" si="1"/>
        <v>102729.243955632</v>
      </c>
    </row>
    <row r="7" spans="1:9" x14ac:dyDescent="0.3">
      <c r="A7" s="129">
        <v>2011</v>
      </c>
      <c r="B7" s="119">
        <v>57076996</v>
      </c>
      <c r="C7" s="116">
        <v>0.19500000000000001</v>
      </c>
      <c r="D7" s="116"/>
      <c r="E7" s="116"/>
      <c r="F7" s="116"/>
      <c r="G7" s="130">
        <f t="shared" si="0"/>
        <v>111300.1422</v>
      </c>
      <c r="H7" s="121">
        <f t="shared" si="1"/>
        <v>109074.139356</v>
      </c>
    </row>
    <row r="8" spans="1:9" x14ac:dyDescent="0.3">
      <c r="A8" s="129">
        <v>2012</v>
      </c>
      <c r="B8" s="130">
        <v>64693338</v>
      </c>
      <c r="C8" s="116">
        <v>0.185</v>
      </c>
      <c r="D8" s="116"/>
      <c r="E8" s="116"/>
      <c r="F8" s="116"/>
      <c r="G8" s="130">
        <f t="shared" si="0"/>
        <v>119682.6753</v>
      </c>
      <c r="H8" s="121">
        <f t="shared" si="1"/>
        <v>117289.021794</v>
      </c>
    </row>
    <row r="9" spans="1:9" x14ac:dyDescent="0.3">
      <c r="A9" s="129">
        <v>2013</v>
      </c>
      <c r="B9" s="130">
        <v>72715242</v>
      </c>
      <c r="C9" s="116">
        <v>0.17749999999999999</v>
      </c>
      <c r="D9" s="116"/>
      <c r="E9" s="116"/>
      <c r="F9" s="116"/>
      <c r="G9" s="130">
        <f t="shared" si="0"/>
        <v>129069.55455</v>
      </c>
      <c r="H9" s="121">
        <f t="shared" si="1"/>
        <v>126488.163459</v>
      </c>
    </row>
    <row r="10" spans="1:9" x14ac:dyDescent="0.3">
      <c r="A10" s="129">
        <v>2014</v>
      </c>
      <c r="B10" s="130">
        <v>72537685</v>
      </c>
      <c r="C10" s="118">
        <v>0.21681700000000001</v>
      </c>
      <c r="D10" s="118"/>
      <c r="E10" s="118"/>
      <c r="F10" s="118"/>
      <c r="G10" s="130">
        <f t="shared" si="0"/>
        <v>157274.03248645001</v>
      </c>
      <c r="H10" s="121">
        <f t="shared" si="1"/>
        <v>154128.55183672102</v>
      </c>
    </row>
    <row r="11" spans="1:9" x14ac:dyDescent="0.3">
      <c r="A11" s="129">
        <v>2015</v>
      </c>
      <c r="B11" s="130">
        <v>69133165</v>
      </c>
      <c r="C11" s="118">
        <v>0.24738499999999999</v>
      </c>
      <c r="D11" s="118"/>
      <c r="E11" s="118"/>
      <c r="F11" s="118"/>
      <c r="G11" s="130">
        <f t="shared" si="0"/>
        <v>171025.08023525</v>
      </c>
      <c r="H11" s="121">
        <f t="shared" si="1"/>
        <v>167604.578630545</v>
      </c>
    </row>
    <row r="12" spans="1:9" x14ac:dyDescent="0.3">
      <c r="A12" s="131">
        <v>2016</v>
      </c>
      <c r="B12" s="148">
        <v>74597389</v>
      </c>
      <c r="C12" s="149">
        <v>0.31</v>
      </c>
      <c r="D12" s="149"/>
      <c r="E12" s="149"/>
      <c r="F12" s="149"/>
      <c r="G12" s="148">
        <f t="shared" si="0"/>
        <v>231251.90590000001</v>
      </c>
      <c r="H12" s="150">
        <f t="shared" si="1"/>
        <v>226626.86778200002</v>
      </c>
    </row>
    <row r="13" spans="1:9" x14ac:dyDescent="0.3">
      <c r="A13" s="206">
        <v>2017</v>
      </c>
      <c r="B13" s="205">
        <v>71218320</v>
      </c>
      <c r="C13" s="204">
        <v>0.34</v>
      </c>
      <c r="D13" s="204"/>
      <c r="E13" s="204"/>
      <c r="F13" s="204"/>
      <c r="G13" s="205">
        <f t="shared" si="0"/>
        <v>242142.288</v>
      </c>
      <c r="H13" s="207">
        <f t="shared" ref="H13" si="2">SUM(G13*98%)</f>
        <v>237299.44224</v>
      </c>
      <c r="I13" s="208"/>
    </row>
    <row r="14" spans="1:9" x14ac:dyDescent="0.3">
      <c r="A14" s="206">
        <v>2018</v>
      </c>
      <c r="B14" s="205">
        <v>79623044</v>
      </c>
      <c r="C14" s="282">
        <v>0.31640000000000001</v>
      </c>
      <c r="D14" s="282"/>
      <c r="E14" s="282"/>
      <c r="F14" s="282"/>
      <c r="G14" s="207">
        <v>251927.32</v>
      </c>
      <c r="H14" s="207">
        <v>246888.78</v>
      </c>
    </row>
    <row r="15" spans="1:9" s="245" customFormat="1" x14ac:dyDescent="0.3">
      <c r="A15" s="206">
        <v>2019</v>
      </c>
      <c r="B15" s="205">
        <v>83697074</v>
      </c>
      <c r="C15" s="282">
        <v>0.29709999999999998</v>
      </c>
      <c r="D15" s="282"/>
      <c r="E15" s="282"/>
      <c r="F15" s="282"/>
      <c r="G15" s="207">
        <v>248664.01</v>
      </c>
      <c r="H15" s="207">
        <v>243690.73</v>
      </c>
    </row>
    <row r="16" spans="1:9" s="208" customFormat="1" x14ac:dyDescent="0.3">
      <c r="A16" s="206">
        <v>2020</v>
      </c>
      <c r="B16" s="205">
        <v>82976098</v>
      </c>
      <c r="C16" s="318">
        <v>0.31071799999999999</v>
      </c>
      <c r="D16" s="318"/>
      <c r="E16" s="318"/>
      <c r="F16" s="318"/>
      <c r="G16" s="207">
        <v>257822</v>
      </c>
      <c r="H16" s="207">
        <v>252666</v>
      </c>
    </row>
    <row r="17" spans="1:11" s="317" customFormat="1" x14ac:dyDescent="0.3">
      <c r="A17" s="131">
        <v>2021</v>
      </c>
      <c r="B17" s="148">
        <v>77295162</v>
      </c>
      <c r="C17" s="339">
        <v>0.22010399999999999</v>
      </c>
      <c r="D17" s="339"/>
      <c r="E17" s="339"/>
      <c r="F17" s="339"/>
      <c r="G17" s="150">
        <v>170129.74</v>
      </c>
      <c r="H17" s="150">
        <v>166727.15</v>
      </c>
    </row>
    <row r="18" spans="1:11" s="208" customFormat="1" x14ac:dyDescent="0.3">
      <c r="A18" s="206">
        <v>2022</v>
      </c>
      <c r="B18" s="205">
        <v>87762835</v>
      </c>
      <c r="C18" s="369">
        <v>0.22017500000000001</v>
      </c>
      <c r="D18" s="207">
        <v>193231.82</v>
      </c>
      <c r="E18" s="369">
        <v>9.2664999999999997E-2</v>
      </c>
      <c r="F18" s="207">
        <v>81325.429999999993</v>
      </c>
      <c r="G18" s="207">
        <v>274557.25</v>
      </c>
      <c r="H18" s="207">
        <v>269066.11</v>
      </c>
    </row>
    <row r="19" spans="1:11" s="208" customFormat="1" x14ac:dyDescent="0.3">
      <c r="A19" s="206">
        <v>2023</v>
      </c>
      <c r="B19" s="205"/>
      <c r="C19" s="318"/>
      <c r="D19" s="318"/>
      <c r="E19" s="318"/>
      <c r="F19" s="318"/>
      <c r="G19" s="207"/>
      <c r="H19" s="207"/>
    </row>
    <row r="20" spans="1:11" s="245" customFormat="1" x14ac:dyDescent="0.3">
      <c r="A20" s="206"/>
      <c r="B20" s="205"/>
      <c r="C20" s="282"/>
      <c r="D20" s="282"/>
      <c r="E20" s="282"/>
      <c r="F20" s="282"/>
      <c r="G20" s="207"/>
      <c r="H20" s="207"/>
    </row>
    <row r="21" spans="1:11" x14ac:dyDescent="0.3">
      <c r="A21" s="381" t="s">
        <v>415</v>
      </c>
      <c r="B21" s="381"/>
      <c r="C21" s="381"/>
      <c r="D21" s="381"/>
      <c r="E21" s="381"/>
      <c r="F21" s="381"/>
      <c r="G21" s="381"/>
      <c r="H21" s="381"/>
      <c r="I21" s="381"/>
    </row>
    <row r="23" spans="1:11" x14ac:dyDescent="0.3">
      <c r="A23" s="381" t="s">
        <v>413</v>
      </c>
      <c r="B23" s="381"/>
      <c r="C23" s="331" t="s">
        <v>528</v>
      </c>
      <c r="D23" s="344" t="s">
        <v>527</v>
      </c>
      <c r="E23" s="333" t="s">
        <v>547</v>
      </c>
      <c r="F23" s="333" t="s">
        <v>548</v>
      </c>
      <c r="G23" s="344" t="s">
        <v>524</v>
      </c>
      <c r="H23" s="113" t="s">
        <v>416</v>
      </c>
      <c r="I23" s="113"/>
    </row>
    <row r="24" spans="1:11" x14ac:dyDescent="0.3">
      <c r="A24" s="371" t="s">
        <v>526</v>
      </c>
      <c r="B24" s="371"/>
      <c r="C24" s="118">
        <v>0.22010399999999999</v>
      </c>
      <c r="D24" s="198">
        <v>170129.74</v>
      </c>
      <c r="E24" s="118"/>
      <c r="F24" s="118"/>
      <c r="G24" s="112">
        <v>170129.74</v>
      </c>
      <c r="H24" s="61"/>
      <c r="I24" s="61"/>
    </row>
    <row r="25" spans="1:11" x14ac:dyDescent="0.3">
      <c r="A25" s="371" t="s">
        <v>486</v>
      </c>
      <c r="B25" s="371"/>
      <c r="C25" s="118">
        <v>0.19177</v>
      </c>
      <c r="D25" s="198">
        <v>168302.79</v>
      </c>
      <c r="E25" s="118"/>
      <c r="F25" s="118"/>
      <c r="G25" s="198">
        <v>168302.79</v>
      </c>
      <c r="H25" s="230">
        <v>-1826.95</v>
      </c>
      <c r="I25" s="112" t="s">
        <v>529</v>
      </c>
    </row>
    <row r="26" spans="1:11" x14ac:dyDescent="0.3">
      <c r="A26" s="426" t="s">
        <v>525</v>
      </c>
      <c r="B26" s="426"/>
      <c r="C26" s="118">
        <v>0.31284000000000001</v>
      </c>
      <c r="D26" s="198">
        <v>274557.25</v>
      </c>
      <c r="E26" s="368">
        <v>0.22017500000000001</v>
      </c>
      <c r="F26" s="368">
        <v>9.2664999999999997E-2</v>
      </c>
      <c r="G26" s="112">
        <v>274557.25</v>
      </c>
      <c r="H26" s="322">
        <v>104427.51</v>
      </c>
      <c r="I26" s="112" t="s">
        <v>530</v>
      </c>
    </row>
    <row r="27" spans="1:11" s="330" customFormat="1" x14ac:dyDescent="0.3">
      <c r="A27" s="334"/>
      <c r="B27" s="334"/>
      <c r="C27" s="118"/>
      <c r="D27" s="198"/>
      <c r="E27" s="198"/>
      <c r="F27" s="198"/>
      <c r="G27" s="332"/>
      <c r="H27" s="322"/>
      <c r="I27" s="332"/>
    </row>
    <row r="28" spans="1:11" x14ac:dyDescent="0.3">
      <c r="A28" s="425" t="s">
        <v>414</v>
      </c>
      <c r="B28" s="425"/>
      <c r="C28" s="281">
        <v>0.31284000000000001</v>
      </c>
      <c r="D28" s="191">
        <v>274557.25</v>
      </c>
      <c r="E28" s="191">
        <v>193231.82</v>
      </c>
      <c r="F28" s="191">
        <v>81325.429999999993</v>
      </c>
      <c r="G28" s="191">
        <v>274557.25</v>
      </c>
      <c r="H28" s="345">
        <v>104427.51</v>
      </c>
      <c r="I28" s="120" t="s">
        <v>531</v>
      </c>
      <c r="J28" s="346"/>
      <c r="K28" s="346"/>
    </row>
    <row r="95" spans="1:8" ht="15.6" x14ac:dyDescent="0.3">
      <c r="A95" s="231"/>
      <c r="B95" s="231"/>
      <c r="C95" s="231"/>
      <c r="D95" s="231"/>
      <c r="E95" s="231"/>
      <c r="F95" s="231"/>
      <c r="G95" s="231"/>
      <c r="H95" s="231"/>
    </row>
  </sheetData>
  <mergeCells count="7">
    <mergeCell ref="A28:B28"/>
    <mergeCell ref="A21:I21"/>
    <mergeCell ref="A1:H1"/>
    <mergeCell ref="A23:B23"/>
    <mergeCell ref="A24:B24"/>
    <mergeCell ref="A25:B25"/>
    <mergeCell ref="A26:B26"/>
  </mergeCells>
  <pageMargins left="0.7" right="0.7" top="0.75" bottom="0.75" header="0.3" footer="0.3"/>
  <pageSetup scale="83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7" workbookViewId="0">
      <selection activeCell="P25" sqref="P25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6" sqref="O6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Budget Summary</vt:lpstr>
      <vt:lpstr>Full Overview</vt:lpstr>
      <vt:lpstr>Health Insurance</vt:lpstr>
      <vt:lpstr>Salaries</vt:lpstr>
      <vt:lpstr>CIP</vt:lpstr>
      <vt:lpstr>Debt Service</vt:lpstr>
      <vt:lpstr>Utility Connections</vt:lpstr>
      <vt:lpstr>Rates and Fees</vt:lpstr>
      <vt:lpstr>Values and Tax </vt:lpstr>
      <vt:lpstr>GF Graphic</vt:lpstr>
      <vt:lpstr>UF Graphic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Manager</dc:creator>
  <cp:lastModifiedBy>cindy</cp:lastModifiedBy>
  <cp:lastPrinted>2022-09-09T12:37:32Z</cp:lastPrinted>
  <dcterms:created xsi:type="dcterms:W3CDTF">2016-06-13T13:25:57Z</dcterms:created>
  <dcterms:modified xsi:type="dcterms:W3CDTF">2022-09-09T13:21:14Z</dcterms:modified>
</cp:coreProperties>
</file>