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480" windowWidth="24820" windowHeight="1454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Pat Keefe</author>
  </authors>
  <commentList>
    <comment ref="A21" authorId="0">
      <text>
        <r>
          <rPr>
            <b/>
            <sz val="9"/>
            <rFont val="Geneva"/>
            <family val="0"/>
          </rPr>
          <t>Reserves plus inferred and unknown amounts of ecomonically recoverable coal in quadrillion BTU's</t>
        </r>
      </text>
    </comment>
    <comment ref="A22" authorId="0">
      <text>
        <r>
          <rPr>
            <b/>
            <sz val="9"/>
            <rFont val="Geneva"/>
            <family val="0"/>
          </rPr>
          <t>Reserves plus inferred and unknown amounts of ecomonically recoverable natural gas in quadrillion BTU's</t>
        </r>
      </text>
    </comment>
    <comment ref="A23" authorId="0">
      <text>
        <r>
          <rPr>
            <b/>
            <sz val="9"/>
            <rFont val="Geneva"/>
            <family val="0"/>
          </rPr>
          <t>Reserves plus inferred and unknown amounts of ecomonically recoverable petroleum in quadrillion BTU's</t>
        </r>
      </text>
    </comment>
    <comment ref="L21" authorId="0">
      <text>
        <r>
          <rPr>
            <b/>
            <sz val="9"/>
            <rFont val="Geneva"/>
            <family val="0"/>
          </rPr>
          <t>Based on USGS information, the US Department of Energy calculates there to be this much economically recoveralbe coal energy in quadrillion BTU's.  This includes known and projected sources.</t>
        </r>
      </text>
    </comment>
    <comment ref="L22" authorId="0">
      <text>
        <r>
          <rPr>
            <b/>
            <sz val="9"/>
            <rFont val="Geneva"/>
            <family val="0"/>
          </rPr>
          <t>Based on USGS information, the US Department of Energy calculates there to be this much economically recoveralbe natural gas energy in quadrillion BTU's.  This includes known and projected sources.</t>
        </r>
      </text>
    </comment>
    <comment ref="L23" authorId="0">
      <text>
        <r>
          <rPr>
            <b/>
            <sz val="9"/>
            <rFont val="Geneva"/>
            <family val="0"/>
          </rPr>
          <t>Based on USGS information, the US Department of Energy calculates there to be this much economically recoveralbe petroleum energy in quadrillion BTU's.  This includes known and projected sources.</t>
        </r>
      </text>
    </comment>
    <comment ref="N22" authorId="0">
      <text>
        <r>
          <rPr>
            <b/>
            <sz val="9"/>
            <rFont val="Geneva"/>
            <family val="0"/>
          </rPr>
          <t>The US Department of Energy believes there will be more resources as technolgy improves.</t>
        </r>
      </text>
    </comment>
    <comment ref="N23" authorId="0">
      <text>
        <r>
          <rPr>
            <b/>
            <sz val="9"/>
            <rFont val="Geneva"/>
            <family val="0"/>
          </rPr>
          <t>The US Department of Energy believes there will be more resources as technolgy improves.</t>
        </r>
      </text>
    </comment>
  </commentList>
</comments>
</file>

<file path=xl/sharedStrings.xml><?xml version="1.0" encoding="utf-8"?>
<sst xmlns="http://schemas.openxmlformats.org/spreadsheetml/2006/main" count="26" uniqueCount="25">
  <si>
    <t>Year</t>
  </si>
  <si>
    <t>Coal - U.S.</t>
  </si>
  <si>
    <t>Coal - Imported</t>
  </si>
  <si>
    <t>Natural Gas - U.S.</t>
  </si>
  <si>
    <t>Natural Gas - Imported</t>
  </si>
  <si>
    <t>Petroleum - U.S.</t>
  </si>
  <si>
    <t>Petroleum - Imported</t>
  </si>
  <si>
    <t>Nuclear Fission</t>
  </si>
  <si>
    <t>Hydroelectric</t>
  </si>
  <si>
    <t>Geothermal</t>
  </si>
  <si>
    <t>Solar</t>
  </si>
  <si>
    <t>Wind</t>
  </si>
  <si>
    <t>Other</t>
  </si>
  <si>
    <t>Total Energy (BTU^15)</t>
  </si>
  <si>
    <t>Coal - Exported</t>
  </si>
  <si>
    <t>Natural Gas - Exported</t>
  </si>
  <si>
    <t>Petroleum - Exported</t>
  </si>
  <si>
    <t>U.S. Coal Resources</t>
  </si>
  <si>
    <t>U.S. Natural Gas Resources</t>
  </si>
  <si>
    <t>U.S. Petroleum Resources</t>
  </si>
  <si>
    <t>Annual Population % Growth Rate</t>
  </si>
  <si>
    <t>Population (million)</t>
  </si>
  <si>
    <t>Energy/Capita (BTU^6)</t>
  </si>
  <si>
    <t>Energy Consumption per Year (BTU ^15)</t>
  </si>
  <si>
    <t>Wood, Waste, alcohol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</si>
</sst>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Geneva"/>
      <family val="0"/>
    </font>
    <font>
      <b/>
      <sz val="10"/>
      <name val="Geneva"/>
      <family val="0"/>
    </font>
    <font>
      <b/>
      <i/>
      <sz val="10"/>
      <color indexed="9"/>
      <name val="Geneva"/>
      <family val="0"/>
    </font>
    <font>
      <b/>
      <sz val="10"/>
      <color indexed="9"/>
      <name val="Geneva"/>
      <family val="0"/>
    </font>
    <font>
      <b/>
      <sz val="10"/>
      <color indexed="10"/>
      <name val="Geneva"/>
      <family val="0"/>
    </font>
    <font>
      <b/>
      <sz val="10"/>
      <color indexed="17"/>
      <name val="Geneva"/>
      <family val="0"/>
    </font>
    <font>
      <b/>
      <sz val="10"/>
      <color indexed="53"/>
      <name val="Geneva"/>
      <family val="0"/>
    </font>
    <font>
      <b/>
      <sz val="10"/>
      <color indexed="12"/>
      <name val="Geneva"/>
      <family val="0"/>
    </font>
    <font>
      <b/>
      <sz val="9"/>
      <name val="Genev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9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0" sqref="A30"/>
    </sheetView>
  </sheetViews>
  <sheetFormatPr defaultColWidth="11.00390625" defaultRowHeight="12.75"/>
  <cols>
    <col min="1" max="1" width="28.625" style="0" customWidth="1"/>
    <col min="2" max="3" width="6.375" style="0" customWidth="1"/>
    <col min="4" max="11" width="5.875" style="0" customWidth="1"/>
    <col min="12" max="12" width="6.75390625" style="0" bestFit="1" customWidth="1"/>
    <col min="13" max="22" width="5.875" style="0" customWidth="1"/>
  </cols>
  <sheetData>
    <row r="1" spans="1:24" s="1" customFormat="1" ht="12.75">
      <c r="A1" s="8" t="s">
        <v>0</v>
      </c>
      <c r="B1" s="9">
        <v>1850</v>
      </c>
      <c r="C1" s="9">
        <v>1900</v>
      </c>
      <c r="D1" s="9">
        <v>1920</v>
      </c>
      <c r="E1" s="9">
        <v>1940</v>
      </c>
      <c r="F1" s="9">
        <v>1960</v>
      </c>
      <c r="G1" s="9">
        <v>1970</v>
      </c>
      <c r="H1" s="9">
        <v>1980</v>
      </c>
      <c r="I1" s="9">
        <v>1990</v>
      </c>
      <c r="J1" s="9">
        <v>1995</v>
      </c>
      <c r="K1" s="9">
        <v>2000</v>
      </c>
      <c r="L1" s="9">
        <v>2005</v>
      </c>
      <c r="M1" s="9">
        <v>2010</v>
      </c>
      <c r="N1" s="9">
        <v>2020</v>
      </c>
      <c r="O1" s="9">
        <v>2030</v>
      </c>
      <c r="P1" s="9">
        <v>2040</v>
      </c>
      <c r="Q1" s="9">
        <v>2050</v>
      </c>
      <c r="R1" s="9">
        <v>2060</v>
      </c>
      <c r="S1" s="9">
        <v>2070</v>
      </c>
      <c r="T1" s="9">
        <v>2080</v>
      </c>
      <c r="U1" s="9">
        <v>2090</v>
      </c>
      <c r="V1" s="9">
        <v>2100</v>
      </c>
      <c r="W1" s="4"/>
      <c r="X1" s="4"/>
    </row>
    <row r="2" spans="1:24" s="2" customFormat="1" ht="12.75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>
      <c r="A3" s="16" t="s">
        <v>1</v>
      </c>
      <c r="B3" s="17">
        <v>0.25</v>
      </c>
      <c r="C3" s="17">
        <v>6.22</v>
      </c>
      <c r="D3" s="17">
        <v>14.84</v>
      </c>
      <c r="E3" s="17">
        <v>11.95</v>
      </c>
      <c r="F3" s="17">
        <v>9.84</v>
      </c>
      <c r="G3" s="17">
        <v>12.26</v>
      </c>
      <c r="H3" s="17">
        <v>15.42</v>
      </c>
      <c r="I3" s="17">
        <v>19.25</v>
      </c>
      <c r="J3" s="17">
        <v>20.03</v>
      </c>
      <c r="K3" s="17">
        <v>22.1</v>
      </c>
      <c r="L3" s="16">
        <v>21.71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3"/>
      <c r="X3" s="3"/>
    </row>
    <row r="4" spans="1:24" ht="12.75">
      <c r="A4" s="16" t="s">
        <v>2</v>
      </c>
      <c r="B4" s="18">
        <v>0</v>
      </c>
      <c r="C4" s="18">
        <v>0</v>
      </c>
      <c r="D4" s="18">
        <v>0</v>
      </c>
      <c r="E4" s="18">
        <v>0</v>
      </c>
      <c r="F4" s="17">
        <v>0.01</v>
      </c>
      <c r="G4" s="17">
        <v>0.01</v>
      </c>
      <c r="H4" s="17">
        <v>0.03</v>
      </c>
      <c r="I4" s="17">
        <v>0.07</v>
      </c>
      <c r="J4" s="17">
        <v>0.24</v>
      </c>
      <c r="K4" s="17">
        <v>0.31</v>
      </c>
      <c r="L4" s="16">
        <v>0.68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3"/>
      <c r="X4" s="3"/>
    </row>
    <row r="5" spans="1:24" ht="12.75">
      <c r="A5" s="16" t="s">
        <v>3</v>
      </c>
      <c r="B5" s="18">
        <v>0</v>
      </c>
      <c r="C5" s="17">
        <v>0.41</v>
      </c>
      <c r="D5" s="17">
        <v>1.5</v>
      </c>
      <c r="E5" s="17">
        <v>4.8</v>
      </c>
      <c r="F5" s="17">
        <v>12.23</v>
      </c>
      <c r="G5" s="17">
        <v>21.67</v>
      </c>
      <c r="H5" s="17">
        <v>19.91</v>
      </c>
      <c r="I5" s="17">
        <v>18.36</v>
      </c>
      <c r="J5" s="17">
        <v>19.23</v>
      </c>
      <c r="K5" s="17">
        <v>19.52</v>
      </c>
      <c r="L5" s="16">
        <v>18.63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3"/>
      <c r="X5" s="3"/>
    </row>
    <row r="6" spans="1:24" ht="12.75">
      <c r="A6" s="16" t="s">
        <v>4</v>
      </c>
      <c r="B6" s="18">
        <v>0</v>
      </c>
      <c r="C6" s="18">
        <v>0</v>
      </c>
      <c r="D6" s="18">
        <v>0</v>
      </c>
      <c r="E6" s="18">
        <v>0</v>
      </c>
      <c r="F6" s="17">
        <v>0.16</v>
      </c>
      <c r="G6" s="17">
        <v>0.85</v>
      </c>
      <c r="H6" s="17">
        <v>1.01</v>
      </c>
      <c r="I6" s="17">
        <v>1.55</v>
      </c>
      <c r="J6" s="17">
        <v>2.9</v>
      </c>
      <c r="K6" s="17">
        <v>3.81</v>
      </c>
      <c r="L6" s="16">
        <v>4.36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3"/>
      <c r="X6" s="3"/>
    </row>
    <row r="7" spans="1:24" ht="12.75">
      <c r="A7" s="16" t="s">
        <v>5</v>
      </c>
      <c r="B7" s="18">
        <v>0</v>
      </c>
      <c r="C7" s="18">
        <v>0</v>
      </c>
      <c r="D7" s="17">
        <v>1.5</v>
      </c>
      <c r="E7" s="17">
        <v>6</v>
      </c>
      <c r="F7" s="17">
        <v>15.92</v>
      </c>
      <c r="G7" s="17">
        <v>22.05</v>
      </c>
      <c r="H7" s="17">
        <v>19.54</v>
      </c>
      <c r="I7" s="17">
        <v>16.43</v>
      </c>
      <c r="J7" s="17">
        <v>15.67</v>
      </c>
      <c r="K7" s="17">
        <v>14.18</v>
      </c>
      <c r="L7" s="16">
        <v>12.45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3"/>
      <c r="X7" s="3"/>
    </row>
    <row r="8" spans="1:24" ht="12.75">
      <c r="A8" s="16" t="s">
        <v>6</v>
      </c>
      <c r="B8" s="18">
        <v>0</v>
      </c>
      <c r="C8" s="18">
        <v>0</v>
      </c>
      <c r="D8" s="18">
        <v>0</v>
      </c>
      <c r="E8" s="18">
        <v>0</v>
      </c>
      <c r="F8" s="17">
        <v>4</v>
      </c>
      <c r="G8" s="17">
        <v>7.47</v>
      </c>
      <c r="H8" s="17">
        <v>14.66</v>
      </c>
      <c r="I8" s="17">
        <v>17.12</v>
      </c>
      <c r="J8" s="17">
        <v>18.88</v>
      </c>
      <c r="K8" s="17">
        <v>23.78</v>
      </c>
      <c r="L8" s="16">
        <v>27.68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3"/>
      <c r="X8" s="3"/>
    </row>
    <row r="9" spans="1:24" ht="12.75">
      <c r="A9" s="16" t="s">
        <v>7</v>
      </c>
      <c r="B9" s="18">
        <v>0</v>
      </c>
      <c r="C9" s="18">
        <v>0</v>
      </c>
      <c r="D9" s="18">
        <v>0</v>
      </c>
      <c r="E9" s="18">
        <v>0</v>
      </c>
      <c r="F9" s="17">
        <v>0.01</v>
      </c>
      <c r="G9" s="17">
        <v>0.24</v>
      </c>
      <c r="H9" s="17">
        <v>2.74</v>
      </c>
      <c r="I9" s="17">
        <v>6.16</v>
      </c>
      <c r="J9" s="17">
        <v>7.16</v>
      </c>
      <c r="K9" s="17">
        <v>8.01</v>
      </c>
      <c r="L9" s="16">
        <v>8.23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3"/>
      <c r="X9" s="3"/>
    </row>
    <row r="10" spans="1:24" ht="12.75">
      <c r="A10" s="16" t="s">
        <v>24</v>
      </c>
      <c r="B10" s="17">
        <v>2.25</v>
      </c>
      <c r="C10" s="17">
        <v>1.66</v>
      </c>
      <c r="D10" s="17">
        <v>1.98</v>
      </c>
      <c r="E10" s="17">
        <v>1.19</v>
      </c>
      <c r="F10" s="17">
        <v>1.32</v>
      </c>
      <c r="G10" s="17">
        <v>1.43</v>
      </c>
      <c r="H10" s="17">
        <v>2.49</v>
      </c>
      <c r="I10" s="17">
        <v>2.66</v>
      </c>
      <c r="J10" s="17">
        <v>3.07</v>
      </c>
      <c r="K10" s="17">
        <v>2.91</v>
      </c>
      <c r="L10" s="16">
        <v>2.85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3"/>
      <c r="X10" s="3"/>
    </row>
    <row r="11" spans="1:24" ht="12.75">
      <c r="A11" s="16" t="s">
        <v>8</v>
      </c>
      <c r="B11" s="18">
        <v>0</v>
      </c>
      <c r="C11" s="18">
        <v>0</v>
      </c>
      <c r="D11" s="18">
        <v>0</v>
      </c>
      <c r="E11" s="18">
        <v>0</v>
      </c>
      <c r="F11" s="17">
        <v>1.66</v>
      </c>
      <c r="G11" s="17">
        <v>2.65</v>
      </c>
      <c r="H11" s="17">
        <v>3.12</v>
      </c>
      <c r="I11" s="17">
        <v>3.05</v>
      </c>
      <c r="J11" s="17">
        <v>3.21</v>
      </c>
      <c r="K11" s="17">
        <v>2.81</v>
      </c>
      <c r="L11" s="16">
        <v>2.73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3"/>
      <c r="X11" s="3"/>
    </row>
    <row r="12" spans="1:24" ht="12.75">
      <c r="A12" s="16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7">
        <v>0.01</v>
      </c>
      <c r="H12" s="17">
        <v>0.11</v>
      </c>
      <c r="I12" s="17">
        <v>0.36</v>
      </c>
      <c r="J12" s="17">
        <v>0.33</v>
      </c>
      <c r="K12" s="17">
        <v>0.32</v>
      </c>
      <c r="L12" s="16">
        <v>0.34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3"/>
      <c r="X12" s="3"/>
    </row>
    <row r="13" spans="1:24" ht="12.75">
      <c r="A13" s="16" t="s">
        <v>10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7">
        <v>0.06</v>
      </c>
      <c r="J13" s="17">
        <v>0.07</v>
      </c>
      <c r="K13" s="17">
        <v>0.07</v>
      </c>
      <c r="L13" s="16">
        <v>0.06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3"/>
      <c r="X13" s="3"/>
    </row>
    <row r="14" spans="1:24" ht="12.75">
      <c r="A14" s="16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7">
        <v>0.03</v>
      </c>
      <c r="J14" s="17">
        <v>0.03</v>
      </c>
      <c r="K14" s="17">
        <v>0.05</v>
      </c>
      <c r="L14" s="16">
        <v>0.14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3"/>
      <c r="X14" s="3"/>
    </row>
    <row r="15" spans="1:24" ht="12.75">
      <c r="A15" s="16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3"/>
      <c r="X15" s="3"/>
    </row>
    <row r="16" spans="1:24" ht="12.75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"/>
      <c r="X16" s="3"/>
    </row>
    <row r="17" spans="1:24" ht="12.75">
      <c r="A17" s="7" t="s">
        <v>13</v>
      </c>
      <c r="B17" s="7">
        <f>SUM(B3:B16)</f>
        <v>2.5</v>
      </c>
      <c r="C17" s="7">
        <f>SUM(C3:C16)</f>
        <v>8.29</v>
      </c>
      <c r="D17" s="7">
        <f aca="true" t="shared" si="0" ref="D17:V17">SUM(D3:D16)</f>
        <v>19.82</v>
      </c>
      <c r="E17" s="7">
        <f t="shared" si="0"/>
        <v>23.94</v>
      </c>
      <c r="F17" s="7">
        <f t="shared" si="0"/>
        <v>45.14999999999999</v>
      </c>
      <c r="G17" s="7">
        <f t="shared" si="0"/>
        <v>68.64000000000001</v>
      </c>
      <c r="H17" s="7">
        <f t="shared" si="0"/>
        <v>79.02999999999999</v>
      </c>
      <c r="I17" s="7">
        <f t="shared" si="0"/>
        <v>85.1</v>
      </c>
      <c r="J17" s="7">
        <f t="shared" si="0"/>
        <v>90.81999999999998</v>
      </c>
      <c r="K17" s="7">
        <f t="shared" si="0"/>
        <v>97.86999999999999</v>
      </c>
      <c r="L17" s="7">
        <f t="shared" si="0"/>
        <v>99.86</v>
      </c>
      <c r="M17" s="7">
        <f t="shared" si="0"/>
        <v>0</v>
      </c>
      <c r="N17" s="7">
        <f t="shared" si="0"/>
        <v>0</v>
      </c>
      <c r="O17" s="7">
        <f t="shared" si="0"/>
        <v>0</v>
      </c>
      <c r="P17" s="7">
        <f t="shared" si="0"/>
        <v>0</v>
      </c>
      <c r="Q17" s="7">
        <f t="shared" si="0"/>
        <v>0</v>
      </c>
      <c r="R17" s="7">
        <f t="shared" si="0"/>
        <v>0</v>
      </c>
      <c r="S17" s="7">
        <f t="shared" si="0"/>
        <v>0</v>
      </c>
      <c r="T17" s="7">
        <f t="shared" si="0"/>
        <v>0</v>
      </c>
      <c r="U17" s="7">
        <f t="shared" si="0"/>
        <v>0</v>
      </c>
      <c r="V17" s="7">
        <f t="shared" si="0"/>
        <v>0</v>
      </c>
      <c r="W17" s="3"/>
      <c r="X17" s="3"/>
    </row>
    <row r="18" spans="1:24" ht="12.75">
      <c r="A18" s="10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1.02</v>
      </c>
      <c r="G18" s="10">
        <v>1.94</v>
      </c>
      <c r="H18" s="10">
        <v>2.42</v>
      </c>
      <c r="I18" s="10">
        <v>2.77</v>
      </c>
      <c r="J18" s="10">
        <v>2.32</v>
      </c>
      <c r="K18" s="10">
        <v>1.53</v>
      </c>
      <c r="L18" s="10">
        <v>1.25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3"/>
      <c r="X18" s="3"/>
    </row>
    <row r="19" spans="1:24" ht="12.75">
      <c r="A19" s="10" t="s">
        <v>15</v>
      </c>
      <c r="B19" s="10">
        <v>0</v>
      </c>
      <c r="C19" s="10">
        <v>0</v>
      </c>
      <c r="D19" s="10">
        <v>0</v>
      </c>
      <c r="E19" s="10">
        <v>0</v>
      </c>
      <c r="F19" s="10">
        <v>0.01</v>
      </c>
      <c r="G19" s="10">
        <v>0.07</v>
      </c>
      <c r="H19" s="10">
        <v>0.05</v>
      </c>
      <c r="I19" s="10">
        <v>0.09</v>
      </c>
      <c r="J19" s="10">
        <v>0.16</v>
      </c>
      <c r="K19" s="10">
        <v>0.24</v>
      </c>
      <c r="L19" s="10">
        <v>0.86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3"/>
      <c r="X19" s="3"/>
    </row>
    <row r="20" spans="1:24" ht="12.75">
      <c r="A20" s="11" t="s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0.43</v>
      </c>
      <c r="G20" s="11">
        <v>0.55</v>
      </c>
      <c r="H20" s="11">
        <v>1.16</v>
      </c>
      <c r="I20" s="11">
        <v>1.82</v>
      </c>
      <c r="J20" s="11">
        <v>1.99</v>
      </c>
      <c r="K20" s="11">
        <v>2.15</v>
      </c>
      <c r="L20" s="11">
        <v>2.21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3"/>
      <c r="X20" s="3"/>
    </row>
    <row r="21" spans="1:24" ht="12.75">
      <c r="A21" s="12" t="s">
        <v>17</v>
      </c>
      <c r="B21" s="12">
        <v>10337</v>
      </c>
      <c r="C21" s="12">
        <v>10175</v>
      </c>
      <c r="D21" s="12">
        <v>9965</v>
      </c>
      <c r="E21" s="12">
        <v>9697</v>
      </c>
      <c r="F21" s="12">
        <v>9469</v>
      </c>
      <c r="G21" s="12">
        <v>9344</v>
      </c>
      <c r="H21" s="12">
        <v>9183</v>
      </c>
      <c r="I21" s="12">
        <v>8984</v>
      </c>
      <c r="J21" s="12">
        <v>8873</v>
      </c>
      <c r="K21" s="12">
        <v>8758</v>
      </c>
      <c r="L21" s="20">
        <f>K21-5*((K3+L3)/2+(K18+L18)/2)</f>
        <v>8641.525</v>
      </c>
      <c r="M21" s="12">
        <f>L21-5*((L3+M3)/2+(L18+M18)/2)</f>
        <v>8584.125</v>
      </c>
      <c r="N21" s="12">
        <f>M21-10*((M3+N3)/2+(M18+N18)/2)</f>
        <v>8584.125</v>
      </c>
      <c r="O21" s="12">
        <f aca="true" t="shared" si="1" ref="O21:V21">N21-10*((N3+O3)/2+(N18+O18)/2)</f>
        <v>8584.125</v>
      </c>
      <c r="P21" s="12">
        <f t="shared" si="1"/>
        <v>8584.125</v>
      </c>
      <c r="Q21" s="12">
        <f t="shared" si="1"/>
        <v>8584.125</v>
      </c>
      <c r="R21" s="12">
        <f t="shared" si="1"/>
        <v>8584.125</v>
      </c>
      <c r="S21" s="12">
        <f t="shared" si="1"/>
        <v>8584.125</v>
      </c>
      <c r="T21" s="12">
        <f t="shared" si="1"/>
        <v>8584.125</v>
      </c>
      <c r="U21" s="12">
        <f t="shared" si="1"/>
        <v>8584.125</v>
      </c>
      <c r="V21" s="12">
        <f t="shared" si="1"/>
        <v>8584.125</v>
      </c>
      <c r="W21" s="3"/>
      <c r="X21" s="3"/>
    </row>
    <row r="22" spans="1:24" ht="12.75">
      <c r="A22" s="12" t="s">
        <v>18</v>
      </c>
      <c r="B22" s="12">
        <v>1197</v>
      </c>
      <c r="C22" s="12">
        <v>1197</v>
      </c>
      <c r="D22" s="12">
        <v>1197</v>
      </c>
      <c r="E22" s="12">
        <v>1195</v>
      </c>
      <c r="F22" s="12">
        <v>1191</v>
      </c>
      <c r="G22" s="12">
        <v>1162</v>
      </c>
      <c r="H22" s="12">
        <v>1121</v>
      </c>
      <c r="I22" s="12">
        <v>1084</v>
      </c>
      <c r="J22" s="12">
        <v>989</v>
      </c>
      <c r="K22" s="12">
        <v>892</v>
      </c>
      <c r="L22" s="20">
        <f>K22-5*((K5+L5)/2+(K19+L19)/2)</f>
        <v>793.875</v>
      </c>
      <c r="M22" s="20">
        <f>L22-5*((L5+M5)/2+(L19+M19)/2)</f>
        <v>745.15</v>
      </c>
      <c r="N22" s="20">
        <f>M22-10*((M5+N5)/2+(M19+N19)/2)+640</f>
        <v>1385.15</v>
      </c>
      <c r="O22" s="20">
        <f aca="true" t="shared" si="2" ref="O22:V22">N22-10*((N5+O5)/2+(N19+O19)/2)</f>
        <v>1385.15</v>
      </c>
      <c r="P22" s="20">
        <f t="shared" si="2"/>
        <v>1385.15</v>
      </c>
      <c r="Q22" s="20">
        <f t="shared" si="2"/>
        <v>1385.15</v>
      </c>
      <c r="R22" s="20">
        <f t="shared" si="2"/>
        <v>1385.15</v>
      </c>
      <c r="S22" s="20">
        <f t="shared" si="2"/>
        <v>1385.15</v>
      </c>
      <c r="T22" s="20">
        <f t="shared" si="2"/>
        <v>1385.15</v>
      </c>
      <c r="U22" s="20">
        <f t="shared" si="2"/>
        <v>1385.15</v>
      </c>
      <c r="V22" s="20">
        <f t="shared" si="2"/>
        <v>1385.15</v>
      </c>
      <c r="W22" s="3"/>
      <c r="X22" s="3"/>
    </row>
    <row r="23" spans="1:24" ht="12.75">
      <c r="A23" s="13" t="s">
        <v>19</v>
      </c>
      <c r="B23" s="13">
        <v>1712</v>
      </c>
      <c r="C23" s="13">
        <v>1712</v>
      </c>
      <c r="D23" s="13">
        <v>1697</v>
      </c>
      <c r="E23" s="13">
        <v>1622</v>
      </c>
      <c r="F23" s="13">
        <v>1398</v>
      </c>
      <c r="G23" s="13">
        <v>1203</v>
      </c>
      <c r="H23" s="13">
        <v>987</v>
      </c>
      <c r="I23" s="13">
        <v>792</v>
      </c>
      <c r="J23" s="13">
        <v>702</v>
      </c>
      <c r="K23" s="13">
        <v>617</v>
      </c>
      <c r="L23" s="21">
        <f>K23-5*((K7+L7)/2+(K20+L20)/2)</f>
        <v>539.525</v>
      </c>
      <c r="M23" s="21">
        <f>L23-5*((L7+M7)/2+(L20+M20)/2)</f>
        <v>502.875</v>
      </c>
      <c r="N23" s="21">
        <f>M23-10*((M7+N7)/2+(M20+N20)/2)+32</f>
        <v>534.875</v>
      </c>
      <c r="O23" s="21">
        <f aca="true" t="shared" si="3" ref="O23:V23">N23-10*((N7+O7)/2+(N20+O20)/2)</f>
        <v>534.875</v>
      </c>
      <c r="P23" s="21">
        <f t="shared" si="3"/>
        <v>534.875</v>
      </c>
      <c r="Q23" s="21">
        <f t="shared" si="3"/>
        <v>534.875</v>
      </c>
      <c r="R23" s="21">
        <f t="shared" si="3"/>
        <v>534.875</v>
      </c>
      <c r="S23" s="21">
        <f t="shared" si="3"/>
        <v>534.875</v>
      </c>
      <c r="T23" s="21">
        <f t="shared" si="3"/>
        <v>534.875</v>
      </c>
      <c r="U23" s="21">
        <f t="shared" si="3"/>
        <v>534.875</v>
      </c>
      <c r="V23" s="21">
        <f t="shared" si="3"/>
        <v>534.875</v>
      </c>
      <c r="W23" s="3"/>
      <c r="X23" s="3"/>
    </row>
    <row r="24" spans="1:24" ht="12.75">
      <c r="A24" s="14" t="s">
        <v>20</v>
      </c>
      <c r="B24" s="14">
        <v>2.3</v>
      </c>
      <c r="C24" s="14">
        <v>1.75</v>
      </c>
      <c r="D24" s="14">
        <v>1.05</v>
      </c>
      <c r="E24" s="14">
        <v>1.55</v>
      </c>
      <c r="F24" s="14">
        <v>1.21</v>
      </c>
      <c r="G24" s="14">
        <v>1.1</v>
      </c>
      <c r="H24" s="14">
        <v>0.95</v>
      </c>
      <c r="I24" s="14">
        <v>1.2</v>
      </c>
      <c r="J24" s="14">
        <v>1.24</v>
      </c>
      <c r="K24" s="14">
        <v>1.2</v>
      </c>
      <c r="L24" s="14">
        <v>1.2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3"/>
      <c r="X24" s="3"/>
    </row>
    <row r="25" spans="1:24" ht="12.75">
      <c r="A25" s="15" t="s">
        <v>21</v>
      </c>
      <c r="B25" s="15">
        <v>24</v>
      </c>
      <c r="C25" s="15">
        <v>75</v>
      </c>
      <c r="D25" s="15">
        <v>107</v>
      </c>
      <c r="E25" s="15">
        <v>132</v>
      </c>
      <c r="F25" s="15">
        <v>179</v>
      </c>
      <c r="G25" s="15">
        <v>203</v>
      </c>
      <c r="H25" s="15">
        <v>226</v>
      </c>
      <c r="I25" s="15">
        <v>249</v>
      </c>
      <c r="J25" s="15">
        <v>264</v>
      </c>
      <c r="K25" s="15">
        <v>281</v>
      </c>
      <c r="L25" s="22">
        <f>K25*2.7183^(K24*5*0.01)</f>
        <v>298.37618925637173</v>
      </c>
      <c r="M25" s="15">
        <f>L25*2.7183^(L24*5*0.01)</f>
        <v>316.8268694489472</v>
      </c>
      <c r="N25" s="15">
        <f>M25*2.7183^(M24*10*0.01)</f>
        <v>316.8268694489472</v>
      </c>
      <c r="O25" s="15">
        <f aca="true" t="shared" si="4" ref="O25:T25">N25*2.7183^(N24*10*0.01)</f>
        <v>316.8268694489472</v>
      </c>
      <c r="P25" s="15">
        <f t="shared" si="4"/>
        <v>316.8268694489472</v>
      </c>
      <c r="Q25" s="15">
        <f t="shared" si="4"/>
        <v>316.8268694489472</v>
      </c>
      <c r="R25" s="15">
        <f t="shared" si="4"/>
        <v>316.8268694489472</v>
      </c>
      <c r="S25" s="15">
        <f t="shared" si="4"/>
        <v>316.8268694489472</v>
      </c>
      <c r="T25" s="15">
        <f t="shared" si="4"/>
        <v>316.8268694489472</v>
      </c>
      <c r="U25" s="15">
        <f>T25*2.7183^(T24*10*0.01)</f>
        <v>316.8268694489472</v>
      </c>
      <c r="V25" s="15">
        <f>U25*2.7183^(U24*10*0.01)</f>
        <v>316.8268694489472</v>
      </c>
      <c r="W25" s="3"/>
      <c r="X25" s="3"/>
    </row>
    <row r="26" spans="1:24" ht="12.75">
      <c r="A26" s="7" t="s">
        <v>22</v>
      </c>
      <c r="B26" s="19">
        <f>1000*B17/B25</f>
        <v>104.16666666666667</v>
      </c>
      <c r="C26" s="19">
        <f aca="true" t="shared" si="5" ref="C26:K26">1000*C17/C25</f>
        <v>110.53333333333333</v>
      </c>
      <c r="D26" s="7">
        <f t="shared" si="5"/>
        <v>185.2336448598131</v>
      </c>
      <c r="E26" s="7">
        <f t="shared" si="5"/>
        <v>181.36363636363637</v>
      </c>
      <c r="F26" s="7">
        <f t="shared" si="5"/>
        <v>252.23463687150834</v>
      </c>
      <c r="G26" s="7">
        <f t="shared" si="5"/>
        <v>338.12807881773404</v>
      </c>
      <c r="H26" s="7">
        <f t="shared" si="5"/>
        <v>349.6902654867256</v>
      </c>
      <c r="I26" s="7">
        <f t="shared" si="5"/>
        <v>341.7670682730924</v>
      </c>
      <c r="J26" s="7">
        <f t="shared" si="5"/>
        <v>344.01515151515144</v>
      </c>
      <c r="K26" s="19">
        <f t="shared" si="5"/>
        <v>348.2918149466192</v>
      </c>
      <c r="L26" s="19">
        <f>(L17/L25)*1000</f>
        <v>334.6781800815814</v>
      </c>
      <c r="M26" s="19">
        <f aca="true" t="shared" si="6" ref="M26:V26">1000*M17/M25</f>
        <v>0</v>
      </c>
      <c r="N26" s="19">
        <f t="shared" si="6"/>
        <v>0</v>
      </c>
      <c r="O26" s="19">
        <f t="shared" si="6"/>
        <v>0</v>
      </c>
      <c r="P26" s="19">
        <f t="shared" si="6"/>
        <v>0</v>
      </c>
      <c r="Q26" s="19">
        <f t="shared" si="6"/>
        <v>0</v>
      </c>
      <c r="R26" s="19">
        <f t="shared" si="6"/>
        <v>0</v>
      </c>
      <c r="S26" s="19">
        <f t="shared" si="6"/>
        <v>0</v>
      </c>
      <c r="T26" s="19">
        <f t="shared" si="6"/>
        <v>0</v>
      </c>
      <c r="U26" s="19">
        <f t="shared" si="6"/>
        <v>0</v>
      </c>
      <c r="V26" s="19">
        <f t="shared" si="6"/>
        <v>0</v>
      </c>
      <c r="W26" s="3"/>
      <c r="X26" s="3"/>
    </row>
    <row r="27" spans="1:2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3"/>
      <c r="X27" s="3"/>
    </row>
    <row r="28" spans="1:2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"/>
      <c r="X28" s="3"/>
    </row>
    <row r="29" spans="1:2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"/>
      <c r="X29" s="3"/>
    </row>
    <row r="30" spans="1:2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"/>
      <c r="X30" s="3"/>
    </row>
    <row r="31" spans="1:2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/>
      <c r="X31" s="3"/>
    </row>
    <row r="32" spans="1:2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/>
      <c r="X32" s="3"/>
    </row>
    <row r="33" spans="1:2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3"/>
      <c r="X33" s="3"/>
    </row>
    <row r="34" spans="1:2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  <c r="Q34" s="3"/>
      <c r="R34" s="3"/>
      <c r="S34" s="3"/>
      <c r="T34" s="3"/>
      <c r="U34" s="3"/>
      <c r="V34" s="3"/>
      <c r="W34" s="3"/>
      <c r="X34" s="3"/>
    </row>
    <row r="35" spans="1:2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</row>
    <row r="36" ht="12.75">
      <c r="P36" s="4"/>
    </row>
    <row r="37" ht="12.75">
      <c r="P37" s="4"/>
    </row>
    <row r="38" ht="12.75">
      <c r="P38" s="4"/>
    </row>
    <row r="39" ht="12.75">
      <c r="P39" s="4"/>
    </row>
    <row r="40" ht="12.75">
      <c r="P40" s="4"/>
    </row>
    <row r="41" ht="12.75">
      <c r="P41" s="4"/>
    </row>
    <row r="42" ht="12.75">
      <c r="P42" s="4"/>
    </row>
    <row r="43" ht="12.75">
      <c r="P43" s="4"/>
    </row>
  </sheetData>
  <printOptions/>
  <pageMargins left="0.75" right="0.75" top="1" bottom="1" header="0.5" footer="0.5"/>
  <pageSetup fitToHeight="1" fitToWidth="1" orientation="landscape" paperSize="9" scale="6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Meteorology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Keefe</dc:creator>
  <cp:keywords/>
  <dc:description/>
  <cp:lastModifiedBy>Pat Keefe</cp:lastModifiedBy>
  <cp:lastPrinted>2006-08-28T02:00:19Z</cp:lastPrinted>
  <dcterms:created xsi:type="dcterms:W3CDTF">2006-08-27T23:52:33Z</dcterms:created>
  <cp:category/>
  <cp:version/>
  <cp:contentType/>
  <cp:contentStatus/>
</cp:coreProperties>
</file>