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8828" windowHeight="12696"/>
  </bookViews>
  <sheets>
    <sheet name="Savings" sheetId="1" r:id="rId1"/>
    <sheet name="Help" sheetId="3" r:id="rId2"/>
    <sheet name="©" sheetId="4" r:id="rId3"/>
  </sheets>
  <definedNames>
    <definedName name="k">p</definedName>
    <definedName name="p">INDEX(Savings!$E$18:$E$26,MATCH(Savings!$E$12,Savings!$D$18:$D$26,0),1)</definedName>
    <definedName name="_xlnm.Print_Area" localSheetId="0">Savings!$A$1:$H$55</definedName>
    <definedName name="_xlnm.Print_Titles" localSheetId="0">Savings!$29:$29</definedName>
    <definedName name="solver_adj" localSheetId="0" hidden="1">Savings!$E$11</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Savings!$H$13</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definedName>
    <definedName name="valuevx">42.314159</definedName>
  </definedNames>
  <calcPr calcId="145621"/>
</workbook>
</file>

<file path=xl/calcChain.xml><?xml version="1.0" encoding="utf-8"?>
<calcChain xmlns="http://schemas.openxmlformats.org/spreadsheetml/2006/main">
  <c r="H2" i="1" l="1"/>
  <c r="B6" i="4"/>
  <c r="C2" i="3"/>
  <c r="A32" i="1"/>
  <c r="A33" i="1" s="1"/>
  <c r="A34" i="1" s="1"/>
  <c r="H30" i="1"/>
  <c r="L7" i="1"/>
  <c r="L6" i="1"/>
  <c r="L12" i="1" s="1"/>
  <c r="L10" i="1"/>
  <c r="B31" i="1"/>
  <c r="C31" i="1" s="1"/>
  <c r="K7" i="1"/>
  <c r="F30" i="1"/>
  <c r="B32" i="1" l="1"/>
  <c r="A35" i="1"/>
  <c r="B34" i="1"/>
  <c r="C34" i="1" s="1"/>
  <c r="B33" i="1"/>
  <c r="C33" i="1" s="1"/>
  <c r="C32" i="1"/>
  <c r="A36" i="1" l="1"/>
  <c r="B35" i="1"/>
  <c r="C35" i="1" s="1"/>
  <c r="A37" i="1" l="1"/>
  <c r="B36" i="1"/>
  <c r="C36" i="1" s="1"/>
  <c r="A38" i="1" l="1"/>
  <c r="B37" i="1"/>
  <c r="C37" i="1" s="1"/>
  <c r="A39" i="1" l="1"/>
  <c r="B38" i="1"/>
  <c r="C38" i="1" s="1"/>
  <c r="A40" i="1" l="1"/>
  <c r="F39" i="1"/>
  <c r="B39" i="1"/>
  <c r="C39" i="1" s="1"/>
  <c r="A41" i="1" l="1"/>
  <c r="F40" i="1"/>
  <c r="B40" i="1"/>
  <c r="C40" i="1" s="1"/>
  <c r="A42" i="1" l="1"/>
  <c r="F41" i="1"/>
  <c r="B41" i="1"/>
  <c r="C41" i="1" s="1"/>
  <c r="A43" i="1" l="1"/>
  <c r="F42" i="1"/>
  <c r="B42" i="1"/>
  <c r="C42" i="1" s="1"/>
  <c r="A44" i="1" l="1"/>
  <c r="F43" i="1"/>
  <c r="B43" i="1"/>
  <c r="C43" i="1" s="1"/>
  <c r="A45" i="1" l="1"/>
  <c r="F44" i="1"/>
  <c r="B44" i="1"/>
  <c r="C44" i="1" s="1"/>
  <c r="A46" i="1" l="1"/>
  <c r="F45" i="1"/>
  <c r="B45" i="1"/>
  <c r="C45" i="1" s="1"/>
  <c r="H10" i="1"/>
  <c r="A47" i="1" l="1"/>
  <c r="F46" i="1"/>
  <c r="B46" i="1"/>
  <c r="C46" i="1" s="1"/>
  <c r="H4" i="1"/>
  <c r="H11" i="1"/>
  <c r="H5" i="1" l="1"/>
  <c r="A48" i="1"/>
  <c r="F47" i="1"/>
  <c r="B47" i="1"/>
  <c r="C47" i="1" s="1"/>
  <c r="A49" i="1" l="1"/>
  <c r="F48" i="1"/>
  <c r="B48" i="1"/>
  <c r="C48" i="1"/>
  <c r="A50" i="1" l="1"/>
  <c r="F49" i="1"/>
  <c r="B49" i="1"/>
  <c r="C49" i="1" s="1"/>
  <c r="A51" i="1" l="1"/>
  <c r="F50" i="1"/>
  <c r="B50" i="1"/>
  <c r="C50" i="1" s="1"/>
  <c r="A52" i="1" l="1"/>
  <c r="F51" i="1"/>
  <c r="B51" i="1"/>
  <c r="C51" i="1" s="1"/>
  <c r="A53" i="1" l="1"/>
  <c r="F52" i="1"/>
  <c r="B52" i="1"/>
  <c r="C52" i="1" s="1"/>
  <c r="A54" i="1" l="1"/>
  <c r="F53" i="1"/>
  <c r="B53" i="1"/>
  <c r="C53" i="1" s="1"/>
  <c r="B54" i="1" l="1"/>
  <c r="C54" i="1" s="1"/>
  <c r="A55" i="1"/>
  <c r="F54" i="1"/>
  <c r="F55" i="1" l="1"/>
  <c r="B55" i="1"/>
  <c r="C55" i="1" s="1"/>
  <c r="L9" i="1" a="1"/>
  <c r="L9" i="1" s="1"/>
  <c r="L11" i="1" a="1"/>
  <c r="L11" i="1" s="1"/>
  <c r="L13" i="1" l="1"/>
  <c r="L14" i="1" s="1"/>
  <c r="E11" i="1" s="1"/>
  <c r="F33" i="1" l="1"/>
  <c r="E31" i="1"/>
  <c r="F32" i="1"/>
  <c r="F31" i="1"/>
  <c r="F34" i="1"/>
  <c r="F35" i="1"/>
  <c r="F36" i="1"/>
  <c r="F37" i="1"/>
  <c r="F38" i="1"/>
  <c r="H31" i="1" l="1"/>
  <c r="H7" i="1"/>
  <c r="E32" i="1" l="1"/>
  <c r="H32" i="1" s="1"/>
  <c r="E33" i="1" l="1"/>
  <c r="H33" i="1" s="1"/>
  <c r="E34" i="1" l="1"/>
  <c r="H34" i="1" s="1"/>
  <c r="E35" i="1" l="1"/>
  <c r="H35" i="1" s="1"/>
  <c r="E36" i="1" l="1"/>
  <c r="H36" i="1" s="1"/>
  <c r="E37" i="1" l="1"/>
  <c r="H37" i="1" s="1"/>
  <c r="E38" i="1" l="1"/>
  <c r="H38" i="1" s="1"/>
  <c r="E39" i="1" l="1"/>
  <c r="H39" i="1" s="1"/>
  <c r="E40" i="1" l="1"/>
  <c r="H40" i="1" s="1"/>
  <c r="E41" i="1" l="1"/>
  <c r="H41" i="1" s="1"/>
  <c r="E42" i="1" l="1"/>
  <c r="H42" i="1" s="1"/>
  <c r="E43" i="1" l="1"/>
  <c r="H43" i="1" s="1"/>
  <c r="E44" i="1" l="1"/>
  <c r="H44" i="1" s="1"/>
  <c r="E45" i="1" l="1"/>
  <c r="H6" i="1" s="1"/>
  <c r="H12" i="1"/>
  <c r="H13" i="1" s="1"/>
  <c r="H45" i="1" l="1"/>
  <c r="E46" i="1" l="1"/>
  <c r="H46" i="1" s="1"/>
  <c r="E47" i="1" l="1"/>
  <c r="H47" i="1" s="1"/>
  <c r="E48" i="1" l="1"/>
  <c r="H48" i="1" s="1"/>
  <c r="E49" i="1" l="1"/>
  <c r="H49" i="1" s="1"/>
  <c r="E50" i="1" l="1"/>
  <c r="H50" i="1" s="1"/>
  <c r="E51" i="1" l="1"/>
  <c r="H51" i="1" s="1"/>
  <c r="E52" i="1" l="1"/>
  <c r="H52" i="1" s="1"/>
  <c r="E53" i="1" l="1"/>
  <c r="H53" i="1" s="1"/>
  <c r="E54" i="1" l="1"/>
  <c r="H54" i="1" s="1"/>
  <c r="E55" i="1" l="1"/>
  <c r="H55" i="1" s="1"/>
</calcChain>
</file>

<file path=xl/comments1.xml><?xml version="1.0" encoding="utf-8"?>
<comments xmlns="http://schemas.openxmlformats.org/spreadsheetml/2006/main">
  <authors>
    <author>Maria</author>
    <author>Jon</author>
    <author>Vertex42</author>
  </authors>
  <commentList>
    <comment ref="D5" authorId="0">
      <text>
        <r>
          <rPr>
            <b/>
            <sz val="8"/>
            <color indexed="81"/>
            <rFont val="Tahoma"/>
            <family val="2"/>
          </rPr>
          <t>Current Age of Child:</t>
        </r>
        <r>
          <rPr>
            <sz val="8"/>
            <color indexed="81"/>
            <rFont val="Tahoma"/>
            <family val="2"/>
          </rPr>
          <t xml:space="preserve">
Enter the age of the child to correspond with the start of the school year. The investment year also corresponds to the start of the school year.</t>
        </r>
      </text>
    </comment>
    <comment ref="D6" authorId="1">
      <text>
        <r>
          <rPr>
            <b/>
            <sz val="8"/>
            <color indexed="81"/>
            <rFont val="Tahoma"/>
            <family val="2"/>
          </rPr>
          <t>Initial Savings:</t>
        </r>
        <r>
          <rPr>
            <sz val="8"/>
            <color indexed="81"/>
            <rFont val="Tahoma"/>
            <family val="2"/>
          </rPr>
          <t xml:space="preserve">
This is the starting value of your savings account. All other deposits are made at the end of the year or at the end of the specified investment period. This is the amount you have saved at time t=0 or the beginning of year 1.</t>
        </r>
      </text>
    </comment>
    <comment ref="D7" authorId="0">
      <text>
        <r>
          <rPr>
            <b/>
            <sz val="8"/>
            <color indexed="81"/>
            <rFont val="Tahoma"/>
            <family val="2"/>
          </rPr>
          <t>Expected 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The interest is compounded according to the deposit frequency that you choose, and it is assumed that the deposits are made at the end of each period.</t>
        </r>
      </text>
    </comment>
    <comment ref="D10" authorId="0">
      <text>
        <r>
          <rPr>
            <b/>
            <sz val="8"/>
            <color indexed="81"/>
            <rFont val="Tahoma"/>
            <family val="2"/>
          </rPr>
          <t>Years To Make Deposits:</t>
        </r>
        <r>
          <rPr>
            <sz val="8"/>
            <color indexed="81"/>
            <rFont val="Tahoma"/>
            <family val="2"/>
          </rPr>
          <t xml:space="preserve">
The number of years that you plan to add regular deposits to the savings account.</t>
        </r>
      </text>
    </comment>
    <comment ref="D11" authorId="1">
      <text>
        <r>
          <rPr>
            <b/>
            <sz val="8"/>
            <color indexed="81"/>
            <rFont val="Tahoma"/>
            <family val="2"/>
          </rPr>
          <t>Deposit Amount:</t>
        </r>
        <r>
          <rPr>
            <sz val="8"/>
            <color indexed="81"/>
            <rFont val="Tahoma"/>
            <family val="2"/>
          </rPr>
          <t xml:space="preserve">
The amount you plan to add to your savings account or investment at the end of the period specified by the </t>
        </r>
        <r>
          <rPr>
            <b/>
            <sz val="8"/>
            <color indexed="81"/>
            <rFont val="Tahoma"/>
            <family val="2"/>
          </rPr>
          <t>Deposit Frequency</t>
        </r>
        <r>
          <rPr>
            <sz val="8"/>
            <color indexed="81"/>
            <rFont val="Tahoma"/>
            <family val="2"/>
          </rPr>
          <t>.</t>
        </r>
      </text>
    </comment>
    <comment ref="D12" authorId="1">
      <text>
        <r>
          <rPr>
            <b/>
            <sz val="8"/>
            <color indexed="81"/>
            <rFont val="Tahoma"/>
            <family val="2"/>
          </rPr>
          <t>Deposit Frequency:</t>
        </r>
        <r>
          <rPr>
            <sz val="8"/>
            <color indexed="81"/>
            <rFont val="Tahoma"/>
            <family val="2"/>
          </rPr>
          <t xml:space="preserve">
Used to specify the number of contributions or deposits made per year. The deposit is made and the end of the period.
Monthly = 12 deposits per year
Semi-Monthly = 24 / yr
Bi-Weekly = 26 / yr
Weekly = 52 / yr
Annually = 1 / yr
Semi-Annually = 2 / yr
Quarterly = 4 / yr
Bi-Monthly = 6 / yr
Daily = 365 / yr</t>
        </r>
      </text>
    </comment>
    <comment ref="D13" authorId="1">
      <text>
        <r>
          <rPr>
            <b/>
            <sz val="8"/>
            <color indexed="81"/>
            <rFont val="Tahoma"/>
            <family val="2"/>
          </rPr>
          <t>Additional Annual Deposits:</t>
        </r>
        <r>
          <rPr>
            <sz val="8"/>
            <color indexed="81"/>
            <rFont val="Tahoma"/>
            <family val="2"/>
          </rPr>
          <t xml:space="preserve">
The amount you plan to add to your savings account or investment at the end of each year.</t>
        </r>
      </text>
    </comment>
    <comment ref="D29" authorId="2">
      <text>
        <r>
          <rPr>
            <b/>
            <sz val="8"/>
            <color indexed="81"/>
            <rFont val="Tahoma"/>
            <family val="2"/>
          </rPr>
          <t>Costs This Year:</t>
        </r>
        <r>
          <rPr>
            <sz val="8"/>
            <color indexed="81"/>
            <rFont val="Tahoma"/>
            <family val="2"/>
          </rPr>
          <t xml:space="preserve">
This is the withdrawal that you make at the beginning of the year in order to fund your child's education for the given school year.</t>
        </r>
      </text>
    </comment>
    <comment ref="E29" authorId="1">
      <text>
        <r>
          <rPr>
            <b/>
            <sz val="8"/>
            <color indexed="81"/>
            <rFont val="Tahoma"/>
            <family val="2"/>
          </rPr>
          <t>Estimated Annual Interest Earned:</t>
        </r>
        <r>
          <rPr>
            <sz val="8"/>
            <color indexed="81"/>
            <rFont val="Tahoma"/>
            <family val="2"/>
          </rPr>
          <t xml:space="preserve">
The interest is calculated using the FV formula to account for the contributions that may be made monthly, weekly, etc. within the year. The Costs for the year are first subtracted from the previous year's balance.</t>
        </r>
      </text>
    </comment>
    <comment ref="F29" authorId="1">
      <text>
        <r>
          <rPr>
            <b/>
            <sz val="8"/>
            <color indexed="81"/>
            <rFont val="Tahoma"/>
            <family val="2"/>
          </rPr>
          <t>Scheduled Deposits:</t>
        </r>
        <r>
          <rPr>
            <sz val="8"/>
            <color indexed="81"/>
            <rFont val="Tahoma"/>
            <family val="2"/>
          </rPr>
          <t xml:space="preserve">
The total scheduled deposits made this year, including the Deposit Amount and the Extra Annual Investments, if any.</t>
        </r>
      </text>
    </comment>
    <comment ref="G29" authorId="1">
      <text>
        <r>
          <rPr>
            <b/>
            <sz val="8"/>
            <color indexed="81"/>
            <rFont val="Tahoma"/>
            <family val="2"/>
          </rPr>
          <t>Extra Annual Deposits:</t>
        </r>
        <r>
          <rPr>
            <sz val="8"/>
            <color indexed="81"/>
            <rFont val="Tahoma"/>
            <family val="2"/>
          </rPr>
          <t xml:space="preserve">
You can enter a </t>
        </r>
        <r>
          <rPr>
            <b/>
            <sz val="8"/>
            <color indexed="81"/>
            <rFont val="Tahoma"/>
            <family val="2"/>
          </rPr>
          <t>negative</t>
        </r>
        <r>
          <rPr>
            <sz val="8"/>
            <color indexed="81"/>
            <rFont val="Tahoma"/>
            <family val="2"/>
          </rPr>
          <t xml:space="preserve"> amount here to indicate that you plan to make less than the scheduled Additional Annual Investment in a particular year, or a </t>
        </r>
        <r>
          <rPr>
            <b/>
            <sz val="8"/>
            <color indexed="81"/>
            <rFont val="Tahoma"/>
            <family val="2"/>
          </rPr>
          <t xml:space="preserve">positive </t>
        </r>
        <r>
          <rPr>
            <sz val="8"/>
            <color indexed="81"/>
            <rFont val="Tahoma"/>
            <family val="2"/>
          </rPr>
          <t>amount to indicate that you plan to make a more sizable contribution in a particular year.</t>
        </r>
      </text>
    </comment>
  </commentList>
</comments>
</file>

<file path=xl/sharedStrings.xml><?xml version="1.0" encoding="utf-8"?>
<sst xmlns="http://schemas.openxmlformats.org/spreadsheetml/2006/main" count="83" uniqueCount="77">
  <si>
    <t>Year</t>
  </si>
  <si>
    <t>Monthly</t>
  </si>
  <si>
    <t>Total Invested</t>
  </si>
  <si>
    <t>Deposit Frequency</t>
  </si>
  <si>
    <t>Scheduled Deposits</t>
  </si>
  <si>
    <t>Deposit Amount</t>
  </si>
  <si>
    <t>College Savings Calculator</t>
  </si>
  <si>
    <t>Name</t>
  </si>
  <si>
    <t>Current Age of Child</t>
  </si>
  <si>
    <t>Age</t>
  </si>
  <si>
    <t>School
Year</t>
  </si>
  <si>
    <t>End of Year Balance</t>
  </si>
  <si>
    <t>Annual Interest Rate</t>
  </si>
  <si>
    <t>Additional Annual Deposits</t>
  </si>
  <si>
    <t>Costs This Year</t>
  </si>
  <si>
    <t>Year of Last Payment</t>
  </si>
  <si>
    <t>Prior Year Balance</t>
  </si>
  <si>
    <t>Last Payment</t>
  </si>
  <si>
    <t>NET</t>
  </si>
  <si>
    <t>HELP</t>
  </si>
  <si>
    <t>Yearly Schedule</t>
  </si>
  <si>
    <t>Years to Make Deposits</t>
  </si>
  <si>
    <t>Total Costs</t>
  </si>
  <si>
    <t>Total Interest Earned</t>
  </si>
  <si>
    <t>Totals as of Year …</t>
  </si>
  <si>
    <t>http://www.vertex42.com/Calculators/college-savings.html</t>
  </si>
  <si>
    <t>Child's Name</t>
  </si>
  <si>
    <t>Effective Annual Rate</t>
  </si>
  <si>
    <t>PV(costs)</t>
  </si>
  <si>
    <t>PV(deposit)</t>
  </si>
  <si>
    <t xml:space="preserve"> - PV(initial)</t>
  </si>
  <si>
    <t xml:space="preserve"> - PV(extra)</t>
  </si>
  <si>
    <t xml:space="preserve"> - PV(annual)</t>
  </si>
  <si>
    <t>Initial Savings</t>
  </si>
  <si>
    <t>Results are just estimates. Interests rates may vary.</t>
  </si>
  <si>
    <t>Calculating the Deposit Amount</t>
  </si>
  <si>
    <t>present value to an annuity.</t>
  </si>
  <si>
    <t>Solving For Zero Balance</t>
  </si>
  <si>
    <t>Frequency</t>
  </si>
  <si>
    <t>Annually</t>
  </si>
  <si>
    <t>Semi-Annually</t>
  </si>
  <si>
    <t>Quarterly</t>
  </si>
  <si>
    <t>Bi-Monthly</t>
  </si>
  <si>
    <t>Semi-Monthly</t>
  </si>
  <si>
    <t>Bi-Weekly</t>
  </si>
  <si>
    <t>Weekly</t>
  </si>
  <si>
    <t>Daily</t>
  </si>
  <si>
    <t>Periods</t>
  </si>
  <si>
    <t>Additional Help</t>
  </si>
  <si>
    <t>The link at the top of this worksheet will take you to the web page on vertex42.com that talks about this template.</t>
  </si>
  <si>
    <t>REFERENCES</t>
  </si>
  <si>
    <t>SEE ALSO</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</si>
  <si>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</si>
  <si>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</si>
  <si>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</si>
  <si>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</si>
  <si>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</si>
  <si>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</si>
  <si>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</si>
  <si>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</si>
  <si>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r>
      <t xml:space="preserve">Interest
</t>
    </r>
    <r>
      <rPr>
        <sz val="10"/>
        <rFont val="Arial"/>
        <family val="2"/>
      </rPr>
      <t>Earned</t>
    </r>
  </si>
  <si>
    <r>
      <t xml:space="preserve">Scheduled </t>
    </r>
    <r>
      <rPr>
        <sz val="10"/>
        <rFont val="Arial"/>
        <family val="2"/>
      </rPr>
      <t>Deposits</t>
    </r>
  </si>
  <si>
    <r>
      <t xml:space="preserve">Extra Annual
</t>
    </r>
    <r>
      <rPr>
        <sz val="10"/>
        <rFont val="Arial"/>
        <family val="2"/>
      </rPr>
      <t>Deposits</t>
    </r>
  </si>
  <si>
    <t>Instructions For Using This Template</t>
  </si>
  <si>
    <t>Enter any extra annual deposits you may be planning either as regular scheduled annual deposits or manually in the Yearly Schedule. Annual deposits are applied at the end of the year.</t>
  </si>
  <si>
    <t>Enter the number of Years to Make Deposits, the Deposit Amount and the Deposit Frequency.</t>
  </si>
  <si>
    <t>Taxes on interest earned are not taken into account, so use an after-tax annual interest rate.</t>
  </si>
  <si>
    <t>You can make a copy of this worksheet for creating savings plan for other children or saving an example of a particular plan. Look up how to Copy a Worksheet in the Help system.</t>
  </si>
  <si>
    <t>The calculator is initially set up to calculate the Deposit Amount automatically. However, if you know the deposit amount but want to solve for some other input value, then enter your deposit amount and then use Goal Seek or Solver to set the NET value to Zero by changing one of the other inputs.</t>
  </si>
  <si>
    <t>The deposit amount is calculated by first converting all</t>
  </si>
  <si>
    <r>
      <rPr>
        <b/>
        <sz val="8"/>
        <rFont val="Arial"/>
        <family val="2"/>
      </rPr>
      <t>Note:</t>
    </r>
    <r>
      <rPr>
        <sz val="8"/>
        <rFont val="Arial"/>
        <family val="2"/>
      </rPr>
      <t xml:space="preserve"> This spreadsheet is for illustrative purposes only.</t>
    </r>
  </si>
  <si>
    <r>
      <t xml:space="preserve">For this school and college savings calculator, consider year </t>
    </r>
    <r>
      <rPr>
        <i/>
        <sz val="11"/>
        <color rgb="FF000000"/>
        <rFont val="Arial"/>
        <family val="2"/>
      </rPr>
      <t>t</t>
    </r>
    <r>
      <rPr>
        <sz val="11"/>
        <color rgb="FF000000"/>
        <rFont val="Arial"/>
        <family val="2"/>
      </rPr>
      <t xml:space="preserve"> as starting at the beginning of the school year (in August for example). The child's age should correspond with the start of the school year.</t>
    </r>
  </si>
  <si>
    <t>cash flows to the present value, then converting the net</t>
  </si>
  <si>
    <t>Vertex42.com: College Budget Template</t>
  </si>
  <si>
    <t>Enter the Total Costs for the specified School Year in the Yearly Schedule (yellow colored cells). These are assumed to be withdrawals taken at the beginning of the year.</t>
  </si>
  <si>
    <t>http://www.vertex42.com/licensing/EULA_personaluse.html</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</si>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</sst>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
    <numFmt numFmtId="166" formatCode="&quot;$&quot;* #,##0.00;&quot;$&quot;* \-#,##0.00;&quot;$&quot;* &quot;-&quot;??;@"/>
    <numFmt numFmtId="167" formatCode="_(&quot;$&quot;* #,##0.00_);[Red]_(&quot;$&quot;* \(#,##0.00\);_(&quot;$&quot;* &quot;-&quot;??_);_(@_)"/>
    <numFmt numFmtId="168" formatCode="0.0000%"/>
  </numFmts>
  <fonts count="37" x14ac:knownFonts="1">
    <font>
      <sz val="10"/>
      <name val="Tahoma"/>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sz val="18"/>
      <color theme="4" tint="-0.249977111117893"/>
      <name val="Arial"/>
      <family val="2"/>
    </font>
    <font>
      <sz val="18"/>
      <name val="Arial"/>
      <family val="2"/>
    </font>
    <font>
      <sz val="10"/>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b/>
      <sz val="10"/>
      <name val="Arial"/>
      <family val="2"/>
    </font>
    <font>
      <u/>
      <sz val="11"/>
      <color indexed="12"/>
      <name val="Arial"/>
      <family val="2"/>
    </font>
    <font>
      <sz val="11"/>
      <name val="Trebuchet MS"/>
      <family val="2"/>
    </font>
    <font>
      <sz val="12"/>
      <name val="Arial"/>
      <family val="2"/>
    </font>
    <font>
      <u/>
      <sz val="12"/>
      <color indexed="12"/>
      <name val="Arial"/>
      <family val="2"/>
    </font>
    <font>
      <b/>
      <sz val="12"/>
      <color theme="1"/>
      <name val="Arial"/>
      <family val="2"/>
    </font>
    <font>
      <sz val="11"/>
      <color theme="1" tint="0.34998626667073579"/>
      <name val="Calibri"/>
      <family val="2"/>
    </font>
    <font>
      <b/>
      <sz val="14"/>
      <color indexed="9"/>
      <name val="Arial"/>
      <family val="2"/>
    </font>
    <font>
      <sz val="10"/>
      <color indexed="9"/>
      <name val="Arial"/>
      <family val="2"/>
    </font>
    <font>
      <sz val="8"/>
      <color indexed="9"/>
      <name val="Arial"/>
      <family val="2"/>
    </font>
    <font>
      <b/>
      <sz val="12"/>
      <color indexed="9"/>
      <name val="Arial"/>
      <family val="2"/>
    </font>
    <font>
      <b/>
      <i/>
      <sz val="10"/>
      <color indexed="23"/>
      <name val="Arial"/>
      <family val="2"/>
    </font>
    <font>
      <b/>
      <sz val="11"/>
      <name val="Arial"/>
      <family val="2"/>
    </font>
    <font>
      <sz val="9"/>
      <name val="Arial"/>
      <family val="2"/>
    </font>
    <font>
      <b/>
      <sz val="18"/>
      <color indexed="9"/>
      <name val="Arial"/>
      <family val="2"/>
    </font>
    <font>
      <b/>
      <sz val="10"/>
      <color theme="4" tint="-0.249977111117893"/>
      <name val="Tahoma"/>
      <family val="2"/>
    </font>
    <font>
      <b/>
      <sz val="8"/>
      <name val="Arial"/>
      <family val="2"/>
    </font>
    <font>
      <i/>
      <sz val="11"/>
      <color rgb="FF000000"/>
      <name val="Arial"/>
      <family val="2"/>
    </font>
  </fonts>
  <fills count="1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15">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indexed="57"/>
      </bottom>
      <diagonal/>
    </border>
    <border>
      <left/>
      <right/>
      <top style="medium">
        <color indexed="57"/>
      </top>
      <bottom/>
      <diagonal/>
    </border>
    <border>
      <left/>
      <right/>
      <top/>
      <bottom style="thin">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19">
    <xf numFmtId="0" fontId="0" fillId="0" borderId="0" xfId="0"/>
    <xf numFmtId="0" fontId="6" fillId="6" borderId="0" xfId="0" applyFont="1" applyFill="1" applyBorder="1" applyAlignment="1">
      <alignment vertical="center"/>
    </xf>
    <xf numFmtId="0" fontId="7" fillId="6" borderId="0" xfId="0" applyFont="1" applyFill="1" applyBorder="1" applyAlignment="1">
      <alignment vertical="center"/>
    </xf>
    <xf numFmtId="0" fontId="8" fillId="6" borderId="0" xfId="0" applyFont="1" applyFill="1" applyBorder="1" applyAlignment="1">
      <alignment horizontal="right" vertical="center"/>
    </xf>
    <xf numFmtId="0" fontId="8" fillId="0" borderId="0" xfId="0" applyFont="1" applyFill="1" applyBorder="1"/>
    <xf numFmtId="0" fontId="8" fillId="0" borderId="0" xfId="0" applyFont="1"/>
    <xf numFmtId="0" fontId="2" fillId="0" borderId="0" xfId="3" applyBorder="1" applyAlignment="1" applyProtection="1">
      <alignment horizontal="left"/>
    </xf>
    <xf numFmtId="0" fontId="8" fillId="0" borderId="0" xfId="0" applyFont="1" applyBorder="1" applyAlignment="1"/>
    <xf numFmtId="0" fontId="9" fillId="0" borderId="0" xfId="0" applyNumberFormat="1" applyFont="1" applyBorder="1" applyAlignment="1">
      <alignment horizontal="right"/>
    </xf>
    <xf numFmtId="0" fontId="8" fillId="0" borderId="0" xfId="0" applyFont="1" applyAlignment="1"/>
    <xf numFmtId="0" fontId="8" fillId="0" borderId="0" xfId="0" applyFont="1" applyAlignment="1">
      <alignment vertical="top"/>
    </xf>
    <xf numFmtId="0" fontId="10" fillId="0" borderId="8" xfId="0" applyFont="1" applyBorder="1"/>
    <xf numFmtId="0" fontId="11" fillId="0" borderId="8" xfId="0" applyFont="1" applyBorder="1" applyAlignment="1">
      <alignment vertical="top"/>
    </xf>
    <xf numFmtId="0" fontId="8" fillId="0" borderId="9" xfId="0" applyFont="1" applyBorder="1" applyAlignment="1">
      <alignment vertical="top"/>
    </xf>
    <xf numFmtId="0" fontId="12" fillId="0" borderId="0" xfId="0" applyFont="1" applyAlignment="1">
      <alignment horizontal="left" vertical="top" wrapText="1" readingOrder="1"/>
    </xf>
    <xf numFmtId="0" fontId="13" fillId="0" borderId="0" xfId="0" applyFont="1"/>
    <xf numFmtId="0" fontId="14"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8" fillId="7" borderId="0" xfId="0" applyFont="1" applyFill="1" applyAlignment="1">
      <alignment horizontal="right" vertical="top"/>
    </xf>
    <xf numFmtId="0" fontId="15" fillId="7" borderId="0" xfId="0" applyFont="1" applyFill="1" applyAlignment="1"/>
    <xf numFmtId="0" fontId="8" fillId="7" borderId="0" xfId="0" applyFont="1" applyFill="1"/>
    <xf numFmtId="0" fontId="16" fillId="6" borderId="0" xfId="0" applyFont="1" applyFill="1" applyAlignment="1">
      <alignment horizontal="center"/>
    </xf>
    <xf numFmtId="0" fontId="17" fillId="0" borderId="0" xfId="3" applyFont="1" applyAlignment="1" applyProtection="1">
      <alignment horizontal="left" indent="1"/>
    </xf>
    <xf numFmtId="0" fontId="18" fillId="0" borderId="0" xfId="0" applyFont="1"/>
    <xf numFmtId="0" fontId="19" fillId="0" borderId="0" xfId="0" applyFont="1"/>
    <xf numFmtId="0" fontId="20" fillId="0" borderId="0" xfId="0" applyFont="1" applyAlignment="1" applyProtection="1">
      <alignment horizontal="left" indent="1"/>
    </xf>
    <xf numFmtId="0" fontId="11" fillId="0" borderId="0" xfId="0" applyFont="1"/>
    <xf numFmtId="43" fontId="8" fillId="0" borderId="0" xfId="0" applyNumberFormat="1" applyFont="1"/>
    <xf numFmtId="0" fontId="6" fillId="6" borderId="0" xfId="0" applyFont="1" applyFill="1" applyBorder="1" applyAlignment="1">
      <alignment horizontal="left" vertical="center"/>
    </xf>
    <xf numFmtId="0" fontId="0" fillId="0" borderId="0" xfId="0" applyFill="1" applyBorder="1"/>
    <xf numFmtId="0" fontId="0" fillId="0" borderId="0" xfId="0" applyBorder="1"/>
    <xf numFmtId="0" fontId="21" fillId="0" borderId="0" xfId="0" applyFont="1" applyAlignment="1">
      <alignment horizontal="left" vertical="top" wrapText="1"/>
    </xf>
    <xf numFmtId="0" fontId="8" fillId="8" borderId="0" xfId="0" applyFont="1" applyFill="1" applyBorder="1"/>
    <xf numFmtId="0" fontId="11" fillId="0" borderId="10" xfId="0" applyFont="1" applyBorder="1"/>
    <xf numFmtId="0" fontId="0" fillId="8" borderId="0" xfId="0" applyFill="1" applyBorder="1"/>
    <xf numFmtId="0" fontId="2" fillId="0" borderId="0" xfId="3" applyBorder="1" applyAlignment="1" applyProtection="1">
      <alignment horizontal="left" vertical="top"/>
    </xf>
    <xf numFmtId="0" fontId="22" fillId="0" borderId="11" xfId="0" applyFont="1" applyBorder="1" applyAlignment="1">
      <alignment horizontal="left" wrapText="1"/>
    </xf>
    <xf numFmtId="0" fontId="14" fillId="0" borderId="12" xfId="0" applyFont="1" applyBorder="1" applyAlignment="1">
      <alignment horizontal="left" wrapText="1"/>
    </xf>
    <xf numFmtId="0" fontId="10" fillId="8" borderId="0" xfId="0" applyFont="1" applyFill="1" applyBorder="1"/>
    <xf numFmtId="0" fontId="22" fillId="0" borderId="12" xfId="0" applyFont="1" applyBorder="1" applyAlignment="1">
      <alignment horizontal="left" wrapText="1"/>
    </xf>
    <xf numFmtId="0" fontId="8" fillId="8" borderId="0" xfId="0" applyFont="1" applyFill="1" applyBorder="1" applyAlignment="1">
      <alignment vertical="top"/>
    </xf>
    <xf numFmtId="0" fontId="11" fillId="8" borderId="0" xfId="0" applyFont="1" applyFill="1" applyBorder="1" applyAlignment="1">
      <alignment horizontal="right" vertical="top"/>
    </xf>
    <xf numFmtId="0" fontId="22" fillId="0" borderId="12" xfId="0" applyFont="1" applyBorder="1" applyAlignment="1">
      <alignment horizontal="left"/>
    </xf>
    <xf numFmtId="0" fontId="21" fillId="8" borderId="0" xfId="0" applyFont="1" applyFill="1" applyBorder="1" applyAlignment="1">
      <alignment horizontal="left" vertical="top" wrapText="1"/>
    </xf>
    <xf numFmtId="0" fontId="11" fillId="8" borderId="0" xfId="0" applyFont="1" applyFill="1" applyBorder="1" applyAlignment="1">
      <alignment vertical="top"/>
    </xf>
    <xf numFmtId="0" fontId="11" fillId="8" borderId="0" xfId="0" applyFont="1" applyFill="1" applyBorder="1" applyAlignment="1">
      <alignment vertical="top" wrapText="1"/>
    </xf>
    <xf numFmtId="0" fontId="0" fillId="8" borderId="0" xfId="0" applyFill="1" applyBorder="1" applyAlignment="1">
      <alignment horizontal="right" vertical="top"/>
    </xf>
    <xf numFmtId="0" fontId="15" fillId="8" borderId="0" xfId="0" applyFont="1" applyFill="1" applyBorder="1" applyAlignment="1"/>
    <xf numFmtId="0" fontId="25" fillId="8" borderId="0" xfId="0" applyFont="1" applyFill="1" applyBorder="1" applyAlignment="1">
      <alignment horizontal="center"/>
    </xf>
    <xf numFmtId="0" fontId="17" fillId="8" borderId="0" xfId="3" applyFont="1" applyFill="1" applyBorder="1" applyAlignment="1" applyProtection="1">
      <alignment horizontal="left" indent="1"/>
    </xf>
    <xf numFmtId="0" fontId="20" fillId="8" borderId="0" xfId="0" applyFont="1" applyFill="1" applyBorder="1" applyAlignment="1" applyProtection="1">
      <alignment horizontal="left" indent="1"/>
    </xf>
    <xf numFmtId="0" fontId="11" fillId="8" borderId="0" xfId="0" applyFont="1" applyFill="1" applyBorder="1"/>
    <xf numFmtId="0" fontId="11" fillId="0" borderId="1" xfId="0" applyFont="1" applyFill="1" applyBorder="1" applyAlignment="1" applyProtection="1">
      <alignment horizontal="center"/>
      <protection locked="0"/>
    </xf>
    <xf numFmtId="40" fontId="11" fillId="0" borderId="1" xfId="2" applyNumberFormat="1" applyFont="1" applyFill="1" applyBorder="1" applyAlignment="1" applyProtection="1">
      <alignment horizontal="right" vertical="center"/>
      <protection locked="0"/>
    </xf>
    <xf numFmtId="10" fontId="11" fillId="0" borderId="1" xfId="4" applyNumberFormat="1" applyFont="1" applyFill="1" applyBorder="1" applyAlignment="1" applyProtection="1">
      <alignment horizontal="right"/>
      <protection locked="0"/>
    </xf>
    <xf numFmtId="40" fontId="11" fillId="4" borderId="1" xfId="2" applyNumberFormat="1" applyFont="1" applyFill="1" applyBorder="1" applyAlignment="1" applyProtection="1">
      <alignment horizontal="right" vertical="center"/>
    </xf>
    <xf numFmtId="8" fontId="8" fillId="0" borderId="0" xfId="0" applyNumberFormat="1" applyFont="1" applyFill="1" applyAlignment="1" applyProtection="1">
      <alignment horizontal="center"/>
    </xf>
    <xf numFmtId="0" fontId="8" fillId="0" borderId="0" xfId="0" applyFont="1" applyFill="1"/>
    <xf numFmtId="0" fontId="19" fillId="0" borderId="0" xfId="0" applyFont="1" applyAlignment="1">
      <alignment horizontal="right"/>
    </xf>
    <xf numFmtId="0" fontId="19" fillId="0" borderId="0" xfId="0" applyFont="1" applyFill="1" applyAlignment="1">
      <alignment horizontal="right"/>
    </xf>
    <xf numFmtId="0" fontId="8" fillId="0" borderId="0" xfId="0" applyFont="1" applyFill="1" applyAlignment="1">
      <alignment horizontal="right"/>
    </xf>
    <xf numFmtId="8" fontId="8" fillId="0" borderId="0" xfId="0" applyNumberFormat="1" applyFont="1" applyFill="1" applyAlignment="1" applyProtection="1">
      <alignment horizontal="right"/>
    </xf>
    <xf numFmtId="0" fontId="3" fillId="2" borderId="0" xfId="0" applyFont="1" applyFill="1" applyAlignment="1">
      <alignment horizontal="center"/>
    </xf>
    <xf numFmtId="164" fontId="3" fillId="2" borderId="0" xfId="0" applyNumberFormat="1" applyFont="1" applyFill="1" applyAlignment="1">
      <alignment horizontal="right"/>
    </xf>
    <xf numFmtId="166" fontId="3" fillId="2" borderId="0" xfId="2" applyNumberFormat="1" applyFont="1" applyFill="1" applyBorder="1" applyAlignment="1">
      <alignment horizontal="center"/>
    </xf>
    <xf numFmtId="0" fontId="3" fillId="0" borderId="0" xfId="0" applyFont="1" applyAlignment="1">
      <alignment horizontal="center"/>
    </xf>
    <xf numFmtId="0" fontId="3" fillId="0" borderId="0" xfId="0" applyFont="1" applyFill="1" applyAlignment="1">
      <alignment horizontal="center"/>
    </xf>
    <xf numFmtId="40" fontId="3" fillId="5" borderId="0" xfId="1" applyNumberFormat="1" applyFont="1" applyFill="1" applyAlignment="1">
      <alignment horizontal="right"/>
    </xf>
    <xf numFmtId="40" fontId="3" fillId="0" borderId="0" xfId="1" applyNumberFormat="1" applyFont="1" applyAlignment="1">
      <alignment horizontal="right"/>
    </xf>
    <xf numFmtId="40" fontId="3" fillId="3" borderId="0" xfId="1" applyNumberFormat="1" applyFont="1" applyFill="1" applyAlignment="1">
      <alignment horizontal="right"/>
    </xf>
    <xf numFmtId="0" fontId="8" fillId="0" borderId="0" xfId="0" applyFont="1" applyAlignment="1">
      <alignment horizontal="right"/>
    </xf>
    <xf numFmtId="165" fontId="8" fillId="0" borderId="0" xfId="4" applyNumberFormat="1" applyFont="1"/>
    <xf numFmtId="8" fontId="8" fillId="0" borderId="0" xfId="0" applyNumberFormat="1" applyFont="1"/>
    <xf numFmtId="10" fontId="8" fillId="0" borderId="0" xfId="0" applyNumberFormat="1" applyFont="1" applyAlignment="1">
      <alignment horizontal="right"/>
    </xf>
    <xf numFmtId="168" fontId="8" fillId="0" borderId="0" xfId="4" applyNumberFormat="1" applyFont="1"/>
    <xf numFmtId="40" fontId="32" fillId="0" borderId="0" xfId="1" applyNumberFormat="1" applyFont="1" applyAlignment="1">
      <alignment horizontal="right"/>
    </xf>
    <xf numFmtId="40" fontId="32" fillId="0" borderId="5" xfId="1" applyNumberFormat="1" applyFont="1" applyBorder="1" applyAlignment="1">
      <alignment horizontal="right"/>
    </xf>
    <xf numFmtId="40" fontId="8" fillId="0" borderId="0" xfId="0" applyNumberFormat="1" applyFont="1" applyAlignment="1">
      <alignment horizontal="right"/>
    </xf>
    <xf numFmtId="8" fontId="8" fillId="4" borderId="0" xfId="0" applyNumberFormat="1" applyFont="1" applyFill="1"/>
    <xf numFmtId="0" fontId="33" fillId="11" borderId="0" xfId="0" applyFont="1" applyFill="1" applyBorder="1" applyAlignment="1">
      <alignment vertical="center"/>
    </xf>
    <xf numFmtId="0" fontId="26" fillId="11" borderId="0" xfId="0" applyFont="1" applyFill="1" applyBorder="1" applyAlignment="1">
      <alignment vertical="center"/>
    </xf>
    <xf numFmtId="0" fontId="27" fillId="11" borderId="0" xfId="0" applyFont="1" applyFill="1" applyBorder="1"/>
    <xf numFmtId="0" fontId="28" fillId="11" borderId="0" xfId="0" applyFont="1" applyFill="1" applyBorder="1" applyAlignment="1">
      <alignment horizontal="right"/>
    </xf>
    <xf numFmtId="0" fontId="8" fillId="9" borderId="0" xfId="0" applyFont="1" applyFill="1"/>
    <xf numFmtId="0" fontId="11" fillId="9" borderId="0" xfId="0" applyFont="1" applyFill="1" applyAlignment="1">
      <alignment horizontal="right" indent="1"/>
    </xf>
    <xf numFmtId="167" fontId="11" fillId="9" borderId="0" xfId="2" applyNumberFormat="1" applyFont="1" applyFill="1" applyBorder="1" applyAlignment="1" applyProtection="1">
      <alignment horizontal="right" vertical="center"/>
    </xf>
    <xf numFmtId="8" fontId="8" fillId="9" borderId="0" xfId="0" applyNumberFormat="1" applyFont="1" applyFill="1" applyAlignment="1" applyProtection="1">
      <alignment horizontal="center"/>
    </xf>
    <xf numFmtId="0" fontId="8" fillId="9" borderId="3" xfId="0" applyFont="1" applyFill="1" applyBorder="1"/>
    <xf numFmtId="0" fontId="30" fillId="9" borderId="3" xfId="0" applyFont="1" applyFill="1" applyBorder="1" applyAlignment="1" applyProtection="1">
      <alignment horizontal="right" vertical="center" indent="1"/>
    </xf>
    <xf numFmtId="0" fontId="11" fillId="9" borderId="4" xfId="0" applyFont="1" applyFill="1" applyBorder="1" applyAlignment="1" applyProtection="1">
      <alignment horizontal="center"/>
    </xf>
    <xf numFmtId="0" fontId="11" fillId="9" borderId="0" xfId="0" applyFont="1" applyFill="1" applyBorder="1" applyAlignment="1">
      <alignment horizontal="right" indent="1"/>
    </xf>
    <xf numFmtId="167" fontId="11" fillId="9" borderId="5" xfId="2" applyNumberFormat="1" applyFont="1" applyFill="1" applyBorder="1" applyAlignment="1" applyProtection="1">
      <alignment horizontal="right" vertical="center"/>
    </xf>
    <xf numFmtId="0" fontId="8" fillId="9" borderId="0" xfId="0" applyFont="1" applyFill="1" applyAlignment="1">
      <alignment horizontal="right" indent="1"/>
    </xf>
    <xf numFmtId="0" fontId="11" fillId="9" borderId="0" xfId="0" applyFont="1" applyFill="1" applyAlignment="1">
      <alignment horizontal="right" vertical="center" indent="1"/>
    </xf>
    <xf numFmtId="0" fontId="8" fillId="9" borderId="0" xfId="0" applyFont="1" applyFill="1" applyAlignment="1">
      <alignment horizontal="right" vertical="center" indent="1"/>
    </xf>
    <xf numFmtId="0" fontId="19" fillId="10" borderId="13" xfId="0" applyFont="1" applyFill="1" applyBorder="1" applyAlignment="1">
      <alignment horizontal="center" wrapText="1"/>
    </xf>
    <xf numFmtId="0" fontId="19" fillId="10" borderId="13" xfId="0" applyFont="1" applyFill="1" applyBorder="1" applyAlignment="1">
      <alignment horizontal="right" wrapText="1"/>
    </xf>
    <xf numFmtId="0" fontId="31" fillId="10" borderId="13" xfId="0" applyFont="1" applyFill="1" applyBorder="1" applyAlignment="1">
      <alignment horizontal="right" wrapText="1"/>
    </xf>
    <xf numFmtId="0" fontId="11" fillId="0" borderId="2" xfId="0" applyFont="1" applyFill="1" applyBorder="1" applyAlignment="1" applyProtection="1">
      <alignment horizontal="center"/>
      <protection locked="0"/>
    </xf>
    <xf numFmtId="0" fontId="29" fillId="9" borderId="13" xfId="0" applyFont="1" applyFill="1" applyBorder="1" applyAlignment="1" applyProtection="1">
      <alignment horizontal="left" vertical="center" indent="1"/>
    </xf>
    <xf numFmtId="0" fontId="30" fillId="9" borderId="13" xfId="0" applyFont="1" applyFill="1" applyBorder="1" applyAlignment="1" applyProtection="1">
      <alignment horizontal="right" vertical="center" indent="1"/>
    </xf>
    <xf numFmtId="0" fontId="8" fillId="9" borderId="0" xfId="0" applyFont="1" applyFill="1" applyAlignment="1">
      <alignment vertical="center"/>
    </xf>
    <xf numFmtId="0" fontId="8" fillId="0" borderId="0" xfId="0" applyFont="1" applyAlignment="1">
      <alignment vertical="center"/>
    </xf>
    <xf numFmtId="0" fontId="34" fillId="0" borderId="8" xfId="0" applyFont="1" applyBorder="1" applyProtection="1"/>
    <xf numFmtId="0" fontId="1" fillId="0" borderId="0" xfId="0" applyFont="1"/>
    <xf numFmtId="0" fontId="3" fillId="0" borderId="0" xfId="0" applyFont="1"/>
    <xf numFmtId="0" fontId="3" fillId="0" borderId="0" xfId="0" applyFont="1" applyAlignment="1">
      <alignment vertical="center"/>
    </xf>
    <xf numFmtId="0" fontId="19" fillId="9" borderId="0" xfId="0" applyFont="1" applyFill="1"/>
    <xf numFmtId="0" fontId="31" fillId="9" borderId="0" xfId="0" applyFont="1" applyFill="1" applyAlignment="1">
      <alignment horizontal="right" indent="1"/>
    </xf>
    <xf numFmtId="0" fontId="31" fillId="9" borderId="0" xfId="0" applyFont="1" applyFill="1" applyBorder="1" applyAlignment="1" applyProtection="1">
      <alignment horizontal="center"/>
    </xf>
    <xf numFmtId="167" fontId="11" fillId="10" borderId="14" xfId="2" applyNumberFormat="1" applyFont="1" applyFill="1" applyBorder="1" applyAlignment="1" applyProtection="1">
      <alignment horizontal="right" vertical="center"/>
    </xf>
    <xf numFmtId="0" fontId="20" fillId="0" borderId="0" xfId="3" applyFont="1" applyAlignment="1" applyProtection="1">
      <alignment horizontal="left" indent="1"/>
    </xf>
    <xf numFmtId="0" fontId="3" fillId="9" borderId="0" xfId="0" applyFont="1" applyFill="1" applyBorder="1" applyAlignment="1">
      <alignment horizontal="right" vertical="top"/>
    </xf>
    <xf numFmtId="0" fontId="23" fillId="0" borderId="12" xfId="3" applyFont="1" applyBorder="1" applyAlignment="1" applyProtection="1">
      <alignment horizontal="left" wrapText="1"/>
    </xf>
    <xf numFmtId="0" fontId="2" fillId="9" borderId="0" xfId="3" applyFill="1" applyAlignment="1" applyProtection="1">
      <alignment horizontal="left" vertical="top"/>
    </xf>
    <xf numFmtId="0" fontId="11" fillId="0" borderId="6"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4">
    <dxf>
      <fill>
        <patternFill>
          <bgColor indexed="22"/>
        </patternFill>
      </fill>
    </dxf>
    <dxf>
      <font>
        <condense val="0"/>
        <extend val="0"/>
        <color indexed="22"/>
      </font>
    </dxf>
    <dxf>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End-of-Year Balance</a:t>
            </a:r>
          </a:p>
        </c:rich>
      </c:tx>
      <c:layout>
        <c:manualLayout>
          <c:xMode val="edge"/>
          <c:yMode val="edge"/>
          <c:x val="0.12155591572123177"/>
          <c:y val="2.2222318673258131E-2"/>
        </c:manualLayout>
      </c:layout>
      <c:overlay val="0"/>
      <c:spPr>
        <a:noFill/>
        <a:ln w="25400">
          <a:noFill/>
        </a:ln>
      </c:spPr>
    </c:title>
    <c:autoTitleDeleted val="0"/>
    <c:plotArea>
      <c:layout>
        <c:manualLayout>
          <c:layoutTarget val="inner"/>
          <c:xMode val="edge"/>
          <c:yMode val="edge"/>
          <c:x val="0.10048622366288493"/>
          <c:y val="6.666695601977439E-2"/>
          <c:w val="0.89303079416531606"/>
          <c:h val="0.81778151064450277"/>
        </c:manualLayout>
      </c:layout>
      <c:lineChart>
        <c:grouping val="standard"/>
        <c:varyColors val="0"/>
        <c:ser>
          <c:idx val="0"/>
          <c:order val="0"/>
          <c:tx>
            <c:strRef>
              <c:f>Savings!$H$29</c:f>
              <c:strCache>
                <c:ptCount val="1"/>
                <c:pt idx="0">
                  <c:v>End of Year Balance</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strRef>
              <c:f>Savings!$C$31:$C$55</c:f>
              <c:strCache>
                <c:ptCount val="25"/>
                <c:pt idx="0">
                  <c:v>2</c:v>
                </c:pt>
                <c:pt idx="1">
                  <c:v>3</c:v>
                </c:pt>
                <c:pt idx="2">
                  <c:v>4</c:v>
                </c:pt>
                <c:pt idx="3">
                  <c:v>5</c:v>
                </c:pt>
                <c:pt idx="4">
                  <c:v>6</c:v>
                </c:pt>
                <c:pt idx="5">
                  <c:v>7</c:v>
                </c:pt>
                <c:pt idx="6">
                  <c:v>8</c:v>
                </c:pt>
                <c:pt idx="7">
                  <c:v>9</c:v>
                </c:pt>
                <c:pt idx="8">
                  <c:v>10</c:v>
                </c:pt>
                <c:pt idx="9">
                  <c:v>11</c:v>
                </c:pt>
                <c:pt idx="10">
                  <c:v>12</c:v>
                </c:pt>
                <c:pt idx="11">
                  <c:v>C-1</c:v>
                </c:pt>
                <c:pt idx="12">
                  <c:v>C-2</c:v>
                </c:pt>
                <c:pt idx="13">
                  <c:v>C-3</c:v>
                </c:pt>
                <c:pt idx="14">
                  <c:v>C-4</c:v>
                </c:pt>
                <c:pt idx="15">
                  <c:v>C-5</c:v>
                </c:pt>
                <c:pt idx="16">
                  <c:v>C-6</c:v>
                </c:pt>
                <c:pt idx="17">
                  <c:v>C-7</c:v>
                </c:pt>
                <c:pt idx="18">
                  <c:v>C-8</c:v>
                </c:pt>
                <c:pt idx="19">
                  <c:v> - </c:v>
                </c:pt>
                <c:pt idx="20">
                  <c:v> - </c:v>
                </c:pt>
                <c:pt idx="21">
                  <c:v> - </c:v>
                </c:pt>
                <c:pt idx="22">
                  <c:v> - </c:v>
                </c:pt>
                <c:pt idx="23">
                  <c:v> - </c:v>
                </c:pt>
                <c:pt idx="24">
                  <c:v> - </c:v>
                </c:pt>
              </c:strCache>
            </c:strRef>
          </c:cat>
          <c:val>
            <c:numRef>
              <c:f>Savings!$H$31:$H$55</c:f>
              <c:numCache>
                <c:formatCode>#,##0.00_);[Red]\(#,##0.00\)</c:formatCode>
                <c:ptCount val="25"/>
                <c:pt idx="0">
                  <c:v>3093.0413890139562</c:v>
                </c:pt>
                <c:pt idx="1">
                  <c:v>6163.6274708324599</c:v>
                </c:pt>
                <c:pt idx="2">
                  <c:v>9367.2857411690711</c:v>
                </c:pt>
                <c:pt idx="3">
                  <c:v>12709.783244778489</c:v>
                </c:pt>
                <c:pt idx="4">
                  <c:v>16197.136956964934</c:v>
                </c:pt>
                <c:pt idx="5">
                  <c:v>19574.790185924001</c:v>
                </c:pt>
                <c:pt idx="6">
                  <c:v>22994.489420680999</c:v>
                </c:pt>
                <c:pt idx="7">
                  <c:v>26040.721752583297</c:v>
                </c:pt>
                <c:pt idx="8">
                  <c:v>26125.929448084804</c:v>
                </c:pt>
                <c:pt idx="9">
                  <c:v>26214.829850521353</c:v>
                </c:pt>
                <c:pt idx="10">
                  <c:v>25264.245277068891</c:v>
                </c:pt>
                <c:pt idx="11">
                  <c:v>20099.113673805379</c:v>
                </c:pt>
                <c:pt idx="12">
                  <c:v>14188.468204262987</c:v>
                </c:pt>
                <c:pt idx="13">
                  <c:v>7500.0000000000364</c:v>
                </c:pt>
                <c:pt idx="14">
                  <c:v>3.8198777474462986E-11</c:v>
                </c:pt>
                <c:pt idx="15">
                  <c:v>3.9854225256025447E-11</c:v>
                </c:pt>
                <c:pt idx="16">
                  <c:v>4.158141636391065E-11</c:v>
                </c:pt>
                <c:pt idx="17">
                  <c:v>4.3383459990041873E-11</c:v>
                </c:pt>
                <c:pt idx="18">
                  <c:v>4.5263600071619926E-11</c:v>
                </c:pt>
                <c:pt idx="19">
                  <c:v>4.7225221130675746E-11</c:v>
                </c:pt>
                <c:pt idx="20">
                  <c:v>4.9271854366695898E-11</c:v>
                </c:pt>
                <c:pt idx="21">
                  <c:v>5.1407184013288524E-11</c:v>
                </c:pt>
                <c:pt idx="22">
                  <c:v>5.3635053970332698E-11</c:v>
                </c:pt>
                <c:pt idx="23">
                  <c:v>5.5959474723549971E-11</c:v>
                </c:pt>
                <c:pt idx="24">
                  <c:v>5.8384630563954365E-11</c:v>
                </c:pt>
              </c:numCache>
            </c:numRef>
          </c:val>
          <c:smooth val="0"/>
        </c:ser>
        <c:dLbls>
          <c:showLegendKey val="0"/>
          <c:showVal val="0"/>
          <c:showCatName val="0"/>
          <c:showSerName val="0"/>
          <c:showPercent val="0"/>
          <c:showBubbleSize val="0"/>
        </c:dLbls>
        <c:marker val="1"/>
        <c:smooth val="0"/>
        <c:axId val="196026368"/>
        <c:axId val="196028672"/>
      </c:lineChart>
      <c:catAx>
        <c:axId val="196026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Grade</a:t>
                </a:r>
              </a:p>
            </c:rich>
          </c:tx>
          <c:layout>
            <c:manualLayout>
              <c:xMode val="edge"/>
              <c:yMode val="edge"/>
              <c:x val="0.92382495948136145"/>
              <c:y val="0.88000381946102202"/>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96028672"/>
        <c:crosses val="autoZero"/>
        <c:auto val="1"/>
        <c:lblAlgn val="ctr"/>
        <c:lblOffset val="100"/>
        <c:tickLblSkip val="1"/>
        <c:tickMarkSkip val="1"/>
        <c:noMultiLvlLbl val="0"/>
      </c:catAx>
      <c:valAx>
        <c:axId val="196028672"/>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9602636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929640</xdr:colOff>
      <xdr:row>27</xdr:row>
      <xdr:rowOff>38100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619125</xdr:colOff>
      <xdr:row>0</xdr:row>
      <xdr:rowOff>28575</xdr:rowOff>
    </xdr:from>
    <xdr:to>
      <xdr:col>7</xdr:col>
      <xdr:colOff>1051297</xdr:colOff>
      <xdr:row>0</xdr:row>
      <xdr:rowOff>333401</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67250"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college-savings.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personal-budget-spreadshe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college-savings.html" TargetMode="External"/><Relationship Id="rId5" Type="http://schemas.openxmlformats.org/officeDocument/2006/relationships/drawing" Target="../drawings/drawing2.xml"/><Relationship Id="rId4" Type="http://schemas.openxmlformats.org/officeDocument/2006/relationships/hyperlink" Target="http://www.vertex42.com/ExcelTemplates/college-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college-saving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55"/>
  <sheetViews>
    <sheetView showGridLines="0" tabSelected="1" workbookViewId="0">
      <selection activeCell="D3" sqref="D3:E3"/>
    </sheetView>
  </sheetViews>
  <sheetFormatPr defaultColWidth="9.109375" defaultRowHeight="13.2" x14ac:dyDescent="0.25"/>
  <cols>
    <col min="1" max="2" width="6.6640625" style="5" customWidth="1"/>
    <col min="3" max="3" width="7.5546875" style="5" customWidth="1"/>
    <col min="4" max="4" width="11" style="5" customWidth="1"/>
    <col min="5" max="5" width="14.5546875" style="5" customWidth="1"/>
    <col min="6" max="6" width="14.109375" style="5" customWidth="1"/>
    <col min="7" max="7" width="14" style="5" customWidth="1"/>
    <col min="8" max="8" width="16.33203125" style="5" customWidth="1"/>
    <col min="9" max="9" width="4.109375" style="5" customWidth="1"/>
    <col min="10" max="10" width="11.6640625" style="5" customWidth="1"/>
    <col min="11" max="11" width="13.33203125" style="5" customWidth="1"/>
    <col min="12" max="12" width="10.5546875" style="5" bestFit="1" customWidth="1"/>
    <col min="13" max="16384" width="9.109375" style="5"/>
  </cols>
  <sheetData>
    <row r="1" spans="1:13" ht="30" customHeight="1" x14ac:dyDescent="0.25">
      <c r="A1" s="81" t="s">
        <v>6</v>
      </c>
      <c r="B1" s="82"/>
      <c r="C1" s="82"/>
      <c r="D1" s="83"/>
      <c r="E1" s="83"/>
      <c r="F1" s="83"/>
      <c r="G1" s="84"/>
      <c r="H1" s="84"/>
      <c r="J1" s="105" t="s">
        <v>35</v>
      </c>
      <c r="K1" s="105"/>
      <c r="L1" s="105"/>
      <c r="M1" s="105"/>
    </row>
    <row r="2" spans="1:13" s="104" customFormat="1" x14ac:dyDescent="0.25">
      <c r="A2" s="116" t="s">
        <v>19</v>
      </c>
      <c r="B2" s="103"/>
      <c r="C2" s="103"/>
      <c r="D2" s="103"/>
      <c r="E2" s="103"/>
      <c r="F2" s="103"/>
      <c r="G2" s="103"/>
      <c r="H2" s="114" t="str">
        <f ca="1">"© 2009-" &amp; YEAR(TODAY()) &amp; " Vertex42 LLC"</f>
        <v>© 2009-2015 Vertex42 LLC</v>
      </c>
      <c r="J2" s="106" t="s">
        <v>69</v>
      </c>
      <c r="K2" s="5"/>
      <c r="L2" s="5"/>
      <c r="M2" s="5"/>
    </row>
    <row r="3" spans="1:13" ht="13.8" x14ac:dyDescent="0.25">
      <c r="A3" s="85"/>
      <c r="B3" s="85"/>
      <c r="C3" s="95" t="s">
        <v>7</v>
      </c>
      <c r="D3" s="117" t="s">
        <v>26</v>
      </c>
      <c r="E3" s="118"/>
      <c r="F3" s="85"/>
      <c r="G3" s="85"/>
      <c r="H3" s="85"/>
      <c r="J3" s="106" t="s">
        <v>72</v>
      </c>
    </row>
    <row r="4" spans="1:13" ht="13.8" x14ac:dyDescent="0.25">
      <c r="A4" s="85"/>
      <c r="B4" s="85"/>
      <c r="C4" s="85"/>
      <c r="D4" s="85"/>
      <c r="E4" s="85"/>
      <c r="F4" s="109"/>
      <c r="G4" s="110" t="s">
        <v>24</v>
      </c>
      <c r="H4" s="111">
        <f>IF(ISERROR(H10),E10,H10)</f>
        <v>15</v>
      </c>
      <c r="J4" s="5" t="s">
        <v>36</v>
      </c>
    </row>
    <row r="5" spans="1:13" ht="13.8" x14ac:dyDescent="0.25">
      <c r="A5" s="85"/>
      <c r="B5" s="85"/>
      <c r="C5" s="85"/>
      <c r="D5" s="95" t="s">
        <v>8</v>
      </c>
      <c r="E5" s="54">
        <v>7</v>
      </c>
      <c r="F5" s="85"/>
      <c r="G5" s="86" t="s">
        <v>22</v>
      </c>
      <c r="H5" s="87">
        <f ca="1">SUM(OFFSET(D29,2,0,H4,1))</f>
        <v>33500</v>
      </c>
    </row>
    <row r="6" spans="1:13" ht="13.8" x14ac:dyDescent="0.25">
      <c r="A6" s="85"/>
      <c r="B6" s="85"/>
      <c r="C6" s="85"/>
      <c r="D6" s="95" t="s">
        <v>33</v>
      </c>
      <c r="E6" s="55">
        <v>0</v>
      </c>
      <c r="F6" s="85"/>
      <c r="G6" s="86" t="s">
        <v>23</v>
      </c>
      <c r="H6" s="87">
        <f ca="1">SUM(OFFSET(E29,2,0,H4,1))</f>
        <v>9233.9758110094208</v>
      </c>
      <c r="K6" s="72" t="s">
        <v>27</v>
      </c>
      <c r="L6" s="73">
        <f>(1+E7/k)^(k/1)-1</f>
        <v>4.3337716309616914E-2</v>
      </c>
      <c r="M6" s="74"/>
    </row>
    <row r="7" spans="1:13" ht="13.8" x14ac:dyDescent="0.25">
      <c r="A7" s="85"/>
      <c r="B7" s="96"/>
      <c r="C7" s="96"/>
      <c r="D7" s="95" t="s">
        <v>12</v>
      </c>
      <c r="E7" s="56">
        <v>4.2500000000000003E-2</v>
      </c>
      <c r="F7" s="85"/>
      <c r="G7" s="86" t="s">
        <v>2</v>
      </c>
      <c r="H7" s="87">
        <f ca="1">SUM(OFFSET(F29,1,0,H4+1,1))+SUM(OFFSET(G29,1,0,H4+1,1))</f>
        <v>24266.024188990621</v>
      </c>
      <c r="K7" s="75" t="str">
        <f>"Effective "&amp;E12&amp;" Rate"</f>
        <v>Effective Monthly Rate</v>
      </c>
      <c r="L7" s="76">
        <f>(1+E7/k)^(k/p)-1</f>
        <v>3.5416666666667762E-3</v>
      </c>
    </row>
    <row r="8" spans="1:13" x14ac:dyDescent="0.25">
      <c r="A8" s="88"/>
      <c r="B8" s="88"/>
      <c r="C8" s="88"/>
      <c r="D8" s="88"/>
      <c r="E8" s="88"/>
      <c r="F8" s="88"/>
      <c r="G8" s="88"/>
      <c r="H8" s="88"/>
      <c r="K8" s="75"/>
      <c r="L8" s="76"/>
    </row>
    <row r="9" spans="1:13" ht="16.2" thickBot="1" x14ac:dyDescent="0.3">
      <c r="A9" s="85"/>
      <c r="B9" s="101"/>
      <c r="C9" s="101"/>
      <c r="D9" s="101"/>
      <c r="E9" s="102" t="s">
        <v>4</v>
      </c>
      <c r="F9" s="85"/>
      <c r="G9" s="89"/>
      <c r="H9" s="90" t="s">
        <v>37</v>
      </c>
      <c r="K9" s="72" t="s">
        <v>28</v>
      </c>
      <c r="L9" s="77">
        <f t="array" ref="L9">SUM(PV(L6,A31:A55-1,0,-D31:D55))</f>
        <v>20540.619432993575</v>
      </c>
    </row>
    <row r="10" spans="1:13" ht="13.8" x14ac:dyDescent="0.25">
      <c r="A10" s="85"/>
      <c r="B10" s="96"/>
      <c r="C10" s="96"/>
      <c r="D10" s="95" t="s">
        <v>21</v>
      </c>
      <c r="E10" s="100">
        <v>8</v>
      </c>
      <c r="F10" s="85"/>
      <c r="G10" s="86" t="s">
        <v>15</v>
      </c>
      <c r="H10" s="91">
        <f>INDEX(A30:A55,MATCH(9E+307,D30:D55))</f>
        <v>15</v>
      </c>
      <c r="K10" s="72" t="s">
        <v>30</v>
      </c>
      <c r="L10" s="77">
        <f>E6</f>
        <v>0</v>
      </c>
    </row>
    <row r="11" spans="1:13" ht="13.8" x14ac:dyDescent="0.25">
      <c r="A11" s="85"/>
      <c r="B11" s="96"/>
      <c r="C11" s="96"/>
      <c r="D11" s="95" t="s">
        <v>5</v>
      </c>
      <c r="E11" s="57">
        <f>L14</f>
        <v>252.77108530198566</v>
      </c>
      <c r="F11" s="85"/>
      <c r="G11" s="86" t="s">
        <v>17</v>
      </c>
      <c r="H11" s="87">
        <f>INDEX(D31:D55,H10)</f>
        <v>7500</v>
      </c>
      <c r="K11" s="72" t="s">
        <v>31</v>
      </c>
      <c r="L11" s="77">
        <f t="array" ref="L11">SUM(PV(L6,A31:A55-1,0,-G31:G55))</f>
        <v>0</v>
      </c>
    </row>
    <row r="12" spans="1:13" ht="13.8" x14ac:dyDescent="0.25">
      <c r="A12" s="85"/>
      <c r="B12" s="96"/>
      <c r="C12" s="96"/>
      <c r="D12" s="95" t="s">
        <v>3</v>
      </c>
      <c r="E12" s="56" t="s">
        <v>1</v>
      </c>
      <c r="F12" s="85"/>
      <c r="G12" s="92" t="s">
        <v>16</v>
      </c>
      <c r="H12" s="93">
        <f>INDEX(H31:H55,H10-1)</f>
        <v>7500.0000000000364</v>
      </c>
      <c r="K12" s="72" t="s">
        <v>32</v>
      </c>
      <c r="L12" s="78">
        <f>PV(L6,E10,-E13)</f>
        <v>0</v>
      </c>
    </row>
    <row r="13" spans="1:13" ht="13.8" x14ac:dyDescent="0.25">
      <c r="A13" s="85"/>
      <c r="B13" s="96"/>
      <c r="C13" s="96"/>
      <c r="D13" s="95" t="s">
        <v>13</v>
      </c>
      <c r="E13" s="55">
        <v>0</v>
      </c>
      <c r="F13" s="88"/>
      <c r="G13" s="86" t="s">
        <v>18</v>
      </c>
      <c r="H13" s="112">
        <f>H12-H11</f>
        <v>3.637978807091713E-11</v>
      </c>
      <c r="K13" s="79" t="s">
        <v>29</v>
      </c>
      <c r="L13" s="77">
        <f>L9-L10-L11-L12</f>
        <v>20540.619432993575</v>
      </c>
    </row>
    <row r="14" spans="1:13" x14ac:dyDescent="0.25">
      <c r="A14" s="85"/>
      <c r="B14" s="85"/>
      <c r="C14" s="85"/>
      <c r="D14" s="85"/>
      <c r="E14" s="85"/>
      <c r="F14" s="88"/>
      <c r="G14" s="88"/>
      <c r="H14" s="94"/>
      <c r="K14" s="60" t="s">
        <v>5</v>
      </c>
      <c r="L14" s="80">
        <f>PMT(L7,E10*p,-L13)</f>
        <v>252.77108530198566</v>
      </c>
    </row>
    <row r="15" spans="1:13" x14ac:dyDescent="0.25">
      <c r="G15" s="58"/>
    </row>
    <row r="16" spans="1:13" x14ac:dyDescent="0.25">
      <c r="G16" s="59"/>
      <c r="H16" s="59"/>
    </row>
    <row r="17" spans="1:10" x14ac:dyDescent="0.25">
      <c r="D17" s="60" t="s">
        <v>38</v>
      </c>
      <c r="E17" s="61" t="s">
        <v>47</v>
      </c>
      <c r="H17" s="59"/>
      <c r="J17" s="107" t="s">
        <v>70</v>
      </c>
    </row>
    <row r="18" spans="1:10" x14ac:dyDescent="0.25">
      <c r="D18" s="62" t="s">
        <v>39</v>
      </c>
      <c r="E18" s="59">
        <v>1</v>
      </c>
      <c r="J18" s="108" t="s">
        <v>34</v>
      </c>
    </row>
    <row r="19" spans="1:10" x14ac:dyDescent="0.25">
      <c r="D19" s="62" t="s">
        <v>40</v>
      </c>
      <c r="E19" s="59">
        <v>2</v>
      </c>
    </row>
    <row r="20" spans="1:10" x14ac:dyDescent="0.25">
      <c r="D20" s="62" t="s">
        <v>41</v>
      </c>
      <c r="E20" s="59">
        <v>4</v>
      </c>
    </row>
    <row r="21" spans="1:10" x14ac:dyDescent="0.25">
      <c r="D21" s="62" t="s">
        <v>42</v>
      </c>
      <c r="E21" s="59">
        <v>6</v>
      </c>
    </row>
    <row r="22" spans="1:10" x14ac:dyDescent="0.25">
      <c r="D22" s="62" t="s">
        <v>1</v>
      </c>
      <c r="E22" s="59">
        <v>12</v>
      </c>
    </row>
    <row r="23" spans="1:10" x14ac:dyDescent="0.25">
      <c r="D23" s="62" t="s">
        <v>43</v>
      </c>
      <c r="E23" s="59">
        <v>24</v>
      </c>
    </row>
    <row r="24" spans="1:10" x14ac:dyDescent="0.25">
      <c r="D24" s="63" t="s">
        <v>44</v>
      </c>
      <c r="E24" s="5">
        <v>26</v>
      </c>
    </row>
    <row r="25" spans="1:10" x14ac:dyDescent="0.25">
      <c r="D25" s="63" t="s">
        <v>45</v>
      </c>
      <c r="E25" s="5">
        <v>52</v>
      </c>
    </row>
    <row r="26" spans="1:10" x14ac:dyDescent="0.25">
      <c r="D26" s="63" t="s">
        <v>46</v>
      </c>
      <c r="E26" s="5">
        <v>365</v>
      </c>
    </row>
    <row r="27" spans="1:10" x14ac:dyDescent="0.25">
      <c r="G27" s="58"/>
    </row>
    <row r="28" spans="1:10" ht="15.6" x14ac:dyDescent="0.3">
      <c r="A28" s="16" t="s">
        <v>20</v>
      </c>
      <c r="G28" s="58"/>
    </row>
    <row r="29" spans="1:10" ht="28.2" thickBot="1" x14ac:dyDescent="0.3">
      <c r="A29" s="97" t="s">
        <v>0</v>
      </c>
      <c r="B29" s="97" t="s">
        <v>9</v>
      </c>
      <c r="C29" s="97" t="s">
        <v>10</v>
      </c>
      <c r="D29" s="97" t="s">
        <v>14</v>
      </c>
      <c r="E29" s="98" t="s">
        <v>60</v>
      </c>
      <c r="F29" s="97" t="s">
        <v>61</v>
      </c>
      <c r="G29" s="97" t="s">
        <v>62</v>
      </c>
      <c r="H29" s="99" t="s">
        <v>11</v>
      </c>
    </row>
    <row r="30" spans="1:10" ht="15" hidden="1" customHeight="1" x14ac:dyDescent="0.25">
      <c r="A30" s="64">
        <v>0</v>
      </c>
      <c r="B30" s="64"/>
      <c r="C30" s="64"/>
      <c r="D30" s="65"/>
      <c r="E30" s="64"/>
      <c r="F30" s="65">
        <f>E6</f>
        <v>0</v>
      </c>
      <c r="G30" s="64"/>
      <c r="H30" s="66">
        <f>$E$6</f>
        <v>0</v>
      </c>
    </row>
    <row r="31" spans="1:10" x14ac:dyDescent="0.25">
      <c r="A31" s="67">
        <v>1</v>
      </c>
      <c r="B31" s="67">
        <f t="shared" ref="B31:B55" si="0">IF(ISERROR(A31),NA(),$E$5+A31-1)</f>
        <v>7</v>
      </c>
      <c r="C31" s="68">
        <f>IF(ISERROR(A31),"",IF(OR(B31&lt;4,B31&gt;25)," - ",INDEX({"Pre","K",1,2,3,4,5,6,7,8,9,10,11,12,"C-1","C-2","C-3","C-4","C-5","C-6","C-7","C-8"},1,B31-3)))</f>
        <v>2</v>
      </c>
      <c r="D31" s="69"/>
      <c r="E31" s="70">
        <f t="shared" ref="E31:E55" si="1">IF(H30-D31&lt;0,0,FV(((1+$E$7/k)^(k/p))-1,p,0,-(H30-D31))-(H30-D31)+IF(A31&gt;$E$10,0,FV(((1+$E$7/k)^(k/p))-1,p,-$E$11,0)-p*$E$11))</f>
        <v>59.788365390128092</v>
      </c>
      <c r="F31" s="70">
        <f t="shared" ref="F31:F55" si="2">IF(A31&lt;=$E$10,$E$13+$E$11*p,0)</f>
        <v>3033.2530236238281</v>
      </c>
      <c r="G31" s="71"/>
      <c r="H31" s="70">
        <f>IF(ISERROR(A31),NA(),H30+F31+G31+E31-D31)</f>
        <v>3093.0413890139562</v>
      </c>
    </row>
    <row r="32" spans="1:10" x14ac:dyDescent="0.25">
      <c r="A32" s="67">
        <f>A31+1</f>
        <v>2</v>
      </c>
      <c r="B32" s="67">
        <f t="shared" si="0"/>
        <v>8</v>
      </c>
      <c r="C32" s="68">
        <f>IF(ISERROR(A32),"",IF(OR(B32&lt;4,B32&gt;25)," - ",INDEX({"Pre","K",1,2,3,4,5,6,7,8,9,10,11,12,"C-1","C-2","C-3","C-4","C-5","C-6","C-7","C-8"},1,B32-3)))</f>
        <v>3</v>
      </c>
      <c r="D32" s="71">
        <v>150</v>
      </c>
      <c r="E32" s="70">
        <f t="shared" si="1"/>
        <v>187.33305819467569</v>
      </c>
      <c r="F32" s="70">
        <f t="shared" si="2"/>
        <v>3033.2530236238281</v>
      </c>
      <c r="G32" s="71"/>
      <c r="H32" s="70">
        <f t="shared" ref="H32:H55" si="3">IF(ISERROR(A32),NA(),H31+F32+G32+E32-D32)</f>
        <v>6163.6274708324599</v>
      </c>
    </row>
    <row r="33" spans="1:8" x14ac:dyDescent="0.25">
      <c r="A33" s="67">
        <f t="shared" ref="A33:A55" si="4">A32+1</f>
        <v>3</v>
      </c>
      <c r="B33" s="67">
        <f t="shared" si="0"/>
        <v>9</v>
      </c>
      <c r="C33" s="68">
        <f>IF(ISERROR(A33),"",IF(OR(B33&lt;4,B33&gt;25)," - ",INDEX({"Pre","K",1,2,3,4,5,6,7,8,9,10,11,12,"C-1","C-2","C-3","C-4","C-5","C-6","C-7","C-8"},1,B33-3)))</f>
        <v>4</v>
      </c>
      <c r="D33" s="71">
        <v>150</v>
      </c>
      <c r="E33" s="70">
        <f t="shared" si="1"/>
        <v>320.40524671278399</v>
      </c>
      <c r="F33" s="70">
        <f t="shared" si="2"/>
        <v>3033.2530236238281</v>
      </c>
      <c r="G33" s="71"/>
      <c r="H33" s="70">
        <f t="shared" si="3"/>
        <v>9367.2857411690711</v>
      </c>
    </row>
    <row r="34" spans="1:8" x14ac:dyDescent="0.25">
      <c r="A34" s="67">
        <f t="shared" si="4"/>
        <v>4</v>
      </c>
      <c r="B34" s="67">
        <f t="shared" si="0"/>
        <v>10</v>
      </c>
      <c r="C34" s="68">
        <f>IF(ISERROR(A34),"",IF(OR(B34&lt;4,B34&gt;25)," - ",INDEX({"Pre","K",1,2,3,4,5,6,7,8,9,10,11,12,"C-1","C-2","C-3","C-4","C-5","C-6","C-7","C-8"},1,B34-3)))</f>
        <v>5</v>
      </c>
      <c r="D34" s="71">
        <v>150</v>
      </c>
      <c r="E34" s="70">
        <f t="shared" si="1"/>
        <v>459.24447998559117</v>
      </c>
      <c r="F34" s="70">
        <f t="shared" si="2"/>
        <v>3033.2530236238281</v>
      </c>
      <c r="G34" s="71"/>
      <c r="H34" s="70">
        <f t="shared" si="3"/>
        <v>12709.783244778489</v>
      </c>
    </row>
    <row r="35" spans="1:8" x14ac:dyDescent="0.25">
      <c r="A35" s="67">
        <f t="shared" si="4"/>
        <v>5</v>
      </c>
      <c r="B35" s="67">
        <f t="shared" si="0"/>
        <v>11</v>
      </c>
      <c r="C35" s="68">
        <f>IF(ISERROR(A35),"",IF(OR(B35&lt;4,B35&gt;25)," - ",INDEX({"Pre","K",1,2,3,4,5,6,7,8,9,10,11,12,"C-1","C-2","C-3","C-4","C-5","C-6","C-7","C-8"},1,B35-3)))</f>
        <v>6</v>
      </c>
      <c r="D35" s="71">
        <v>150</v>
      </c>
      <c r="E35" s="70">
        <f t="shared" si="1"/>
        <v>604.10068856261751</v>
      </c>
      <c r="F35" s="70">
        <f t="shared" si="2"/>
        <v>3033.2530236238281</v>
      </c>
      <c r="G35" s="71"/>
      <c r="H35" s="70">
        <f t="shared" si="3"/>
        <v>16197.136956964934</v>
      </c>
    </row>
    <row r="36" spans="1:8" x14ac:dyDescent="0.25">
      <c r="A36" s="67">
        <f t="shared" si="4"/>
        <v>6</v>
      </c>
      <c r="B36" s="67">
        <f t="shared" si="0"/>
        <v>12</v>
      </c>
      <c r="C36" s="68">
        <f>IF(ISERROR(A36),"",IF(OR(B36&lt;4,B36&gt;25)," - ",INDEX({"Pre","K",1,2,3,4,5,6,7,8,9,10,11,12,"C-1","C-2","C-3","C-4","C-5","C-6","C-7","C-8"},1,B36-3)))</f>
        <v>7</v>
      </c>
      <c r="D36" s="71">
        <v>400</v>
      </c>
      <c r="E36" s="70">
        <f t="shared" si="1"/>
        <v>744.40020533523784</v>
      </c>
      <c r="F36" s="70">
        <f t="shared" si="2"/>
        <v>3033.2530236238281</v>
      </c>
      <c r="G36" s="71"/>
      <c r="H36" s="70">
        <f t="shared" si="3"/>
        <v>19574.790185924001</v>
      </c>
    </row>
    <row r="37" spans="1:8" x14ac:dyDescent="0.25">
      <c r="A37" s="67">
        <f t="shared" si="4"/>
        <v>7</v>
      </c>
      <c r="B37" s="67">
        <f t="shared" si="0"/>
        <v>13</v>
      </c>
      <c r="C37" s="68">
        <f>IF(ISERROR(A37),"",IF(OR(B37&lt;4,B37&gt;25)," - ",INDEX({"Pre","K",1,2,3,4,5,6,7,8,9,10,11,12,"C-1","C-2","C-3","C-4","C-5","C-6","C-7","C-8"},1,B37-3)))</f>
        <v>8</v>
      </c>
      <c r="D37" s="71">
        <v>500</v>
      </c>
      <c r="E37" s="70">
        <f t="shared" si="1"/>
        <v>886.44621113316862</v>
      </c>
      <c r="F37" s="70">
        <f t="shared" si="2"/>
        <v>3033.2530236238281</v>
      </c>
      <c r="G37" s="71"/>
      <c r="H37" s="70">
        <f t="shared" si="3"/>
        <v>22994.489420680999</v>
      </c>
    </row>
    <row r="38" spans="1:8" x14ac:dyDescent="0.25">
      <c r="A38" s="67">
        <f t="shared" si="4"/>
        <v>8</v>
      </c>
      <c r="B38" s="67">
        <f t="shared" si="0"/>
        <v>14</v>
      </c>
      <c r="C38" s="68">
        <f>IF(ISERROR(A38),"",IF(OR(B38&lt;4,B38&gt;25)," - ",INDEX({"Pre","K",1,2,3,4,5,6,7,8,9,10,11,12,"C-1","C-2","C-3","C-4","C-5","C-6","C-7","C-8"},1,B38-3)))</f>
        <v>9</v>
      </c>
      <c r="D38" s="71">
        <v>1000</v>
      </c>
      <c r="E38" s="70">
        <f t="shared" si="1"/>
        <v>1012.9793082784727</v>
      </c>
      <c r="F38" s="70">
        <f t="shared" si="2"/>
        <v>3033.2530236238281</v>
      </c>
      <c r="G38" s="71"/>
      <c r="H38" s="70">
        <f t="shared" si="3"/>
        <v>26040.721752583297</v>
      </c>
    </row>
    <row r="39" spans="1:8" x14ac:dyDescent="0.25">
      <c r="A39" s="67">
        <f t="shared" si="4"/>
        <v>9</v>
      </c>
      <c r="B39" s="67">
        <f t="shared" si="0"/>
        <v>15</v>
      </c>
      <c r="C39" s="68">
        <f>IF(ISERROR(A39),"",IF(OR(B39&lt;4,B39&gt;25)," - ",INDEX({"Pre","K",1,2,3,4,5,6,7,8,9,10,11,12,"C-1","C-2","C-3","C-4","C-5","C-6","C-7","C-8"},1,B39-3)))</f>
        <v>10</v>
      </c>
      <c r="D39" s="71">
        <v>1000</v>
      </c>
      <c r="E39" s="70">
        <f t="shared" si="1"/>
        <v>1085.2076955015073</v>
      </c>
      <c r="F39" s="70">
        <f t="shared" si="2"/>
        <v>0</v>
      </c>
      <c r="G39" s="71"/>
      <c r="H39" s="70">
        <f t="shared" si="3"/>
        <v>26125.929448084804</v>
      </c>
    </row>
    <row r="40" spans="1:8" x14ac:dyDescent="0.25">
      <c r="A40" s="67">
        <f t="shared" si="4"/>
        <v>10</v>
      </c>
      <c r="B40" s="67">
        <f t="shared" si="0"/>
        <v>16</v>
      </c>
      <c r="C40" s="68">
        <f>IF(ISERROR(A40),"",IF(OR(B40&lt;4,B40&gt;25)," - ",INDEX({"Pre","K",1,2,3,4,5,6,7,8,9,10,11,12,"C-1","C-2","C-3","C-4","C-5","C-6","C-7","C-8"},1,B40-3)))</f>
        <v>11</v>
      </c>
      <c r="D40" s="71">
        <v>1000</v>
      </c>
      <c r="E40" s="70">
        <f t="shared" si="1"/>
        <v>1088.9004024365495</v>
      </c>
      <c r="F40" s="70">
        <f t="shared" si="2"/>
        <v>0</v>
      </c>
      <c r="G40" s="71"/>
      <c r="H40" s="70">
        <f t="shared" si="3"/>
        <v>26214.829850521353</v>
      </c>
    </row>
    <row r="41" spans="1:8" x14ac:dyDescent="0.25">
      <c r="A41" s="67">
        <f t="shared" si="4"/>
        <v>11</v>
      </c>
      <c r="B41" s="67">
        <f t="shared" si="0"/>
        <v>17</v>
      </c>
      <c r="C41" s="68">
        <f>IF(ISERROR(A41),"",IF(OR(B41&lt;4,B41&gt;25)," - ",INDEX({"Pre","K",1,2,3,4,5,6,7,8,9,10,11,12,"C-1","C-2","C-3","C-4","C-5","C-6","C-7","C-8"},1,B41-3)))</f>
        <v>12</v>
      </c>
      <c r="D41" s="71">
        <v>2000</v>
      </c>
      <c r="E41" s="70">
        <f t="shared" si="1"/>
        <v>1049.4154265475372</v>
      </c>
      <c r="F41" s="70">
        <f t="shared" si="2"/>
        <v>0</v>
      </c>
      <c r="G41" s="71"/>
      <c r="H41" s="70">
        <f t="shared" si="3"/>
        <v>25264.245277068891</v>
      </c>
    </row>
    <row r="42" spans="1:8" x14ac:dyDescent="0.25">
      <c r="A42" s="67">
        <f t="shared" si="4"/>
        <v>12</v>
      </c>
      <c r="B42" s="67">
        <f t="shared" si="0"/>
        <v>18</v>
      </c>
      <c r="C42" s="68" t="str">
        <f>IF(ISERROR(A42),"",IF(OR(B42&lt;4,B42&gt;25)," - ",INDEX({"Pre","K",1,2,3,4,5,6,7,8,9,10,11,12,"C-1","C-2","C-3","C-4","C-5","C-6","C-7","C-8"},1,B42-3)))</f>
        <v>C-1</v>
      </c>
      <c r="D42" s="71">
        <v>6000</v>
      </c>
      <c r="E42" s="70">
        <f t="shared" si="1"/>
        <v>834.86839673648865</v>
      </c>
      <c r="F42" s="70">
        <f t="shared" si="2"/>
        <v>0</v>
      </c>
      <c r="G42" s="71"/>
      <c r="H42" s="70">
        <f t="shared" si="3"/>
        <v>20099.113673805379</v>
      </c>
    </row>
    <row r="43" spans="1:8" x14ac:dyDescent="0.25">
      <c r="A43" s="67">
        <f t="shared" si="4"/>
        <v>13</v>
      </c>
      <c r="B43" s="67">
        <f t="shared" si="0"/>
        <v>19</v>
      </c>
      <c r="C43" s="68" t="str">
        <f>IF(ISERROR(A43),"",IF(OR(B43&lt;4,B43&gt;25)," - ",INDEX({"Pre","K",1,2,3,4,5,6,7,8,9,10,11,12,"C-1","C-2","C-3","C-4","C-5","C-6","C-7","C-8"},1,B43-3)))</f>
        <v>C-2</v>
      </c>
      <c r="D43" s="71">
        <v>6500</v>
      </c>
      <c r="E43" s="70">
        <f t="shared" si="1"/>
        <v>589.35453045760914</v>
      </c>
      <c r="F43" s="70">
        <f t="shared" si="2"/>
        <v>0</v>
      </c>
      <c r="G43" s="71"/>
      <c r="H43" s="70">
        <f t="shared" si="3"/>
        <v>14188.468204262987</v>
      </c>
    </row>
    <row r="44" spans="1:8" x14ac:dyDescent="0.25">
      <c r="A44" s="67">
        <f t="shared" si="4"/>
        <v>14</v>
      </c>
      <c r="B44" s="67">
        <f t="shared" si="0"/>
        <v>20</v>
      </c>
      <c r="C44" s="68" t="str">
        <f>IF(ISERROR(A44),"",IF(OR(B44&lt;4,B44&gt;25)," - ",INDEX({"Pre","K",1,2,3,4,5,6,7,8,9,10,11,12,"C-1","C-2","C-3","C-4","C-5","C-6","C-7","C-8"},1,B44-3)))</f>
        <v>C-3</v>
      </c>
      <c r="D44" s="71">
        <v>7000</v>
      </c>
      <c r="E44" s="70">
        <f t="shared" si="1"/>
        <v>311.53179573705074</v>
      </c>
      <c r="F44" s="70">
        <f t="shared" si="2"/>
        <v>0</v>
      </c>
      <c r="G44" s="71"/>
      <c r="H44" s="70">
        <f t="shared" si="3"/>
        <v>7500.0000000000364</v>
      </c>
    </row>
    <row r="45" spans="1:8" x14ac:dyDescent="0.25">
      <c r="A45" s="67">
        <f t="shared" si="4"/>
        <v>15</v>
      </c>
      <c r="B45" s="67">
        <f t="shared" si="0"/>
        <v>21</v>
      </c>
      <c r="C45" s="68" t="str">
        <f>IF(ISERROR(A45),"",IF(OR(B45&lt;4,B45&gt;25)," - ",INDEX({"Pre","K",1,2,3,4,5,6,7,8,9,10,11,12,"C-1","C-2","C-3","C-4","C-5","C-6","C-7","C-8"},1,B45-3)))</f>
        <v>C-4</v>
      </c>
      <c r="D45" s="71">
        <v>7500</v>
      </c>
      <c r="E45" s="70">
        <f t="shared" si="1"/>
        <v>1.5766169348213937E-12</v>
      </c>
      <c r="F45" s="70">
        <f t="shared" si="2"/>
        <v>0</v>
      </c>
      <c r="G45" s="71"/>
      <c r="H45" s="70">
        <f t="shared" si="3"/>
        <v>3.8198777474462986E-11</v>
      </c>
    </row>
    <row r="46" spans="1:8" x14ac:dyDescent="0.25">
      <c r="A46" s="67">
        <f t="shared" si="4"/>
        <v>16</v>
      </c>
      <c r="B46" s="67">
        <f t="shared" si="0"/>
        <v>22</v>
      </c>
      <c r="C46" s="68" t="str">
        <f>IF(ISERROR(A46),"",IF(OR(B46&lt;4,B46&gt;25)," - ",INDEX({"Pre","K",1,2,3,4,5,6,7,8,9,10,11,12,"C-1","C-2","C-3","C-4","C-5","C-6","C-7","C-8"},1,B46-3)))</f>
        <v>C-5</v>
      </c>
      <c r="D46" s="71"/>
      <c r="E46" s="70">
        <f t="shared" si="1"/>
        <v>1.6554477815624605E-12</v>
      </c>
      <c r="F46" s="70">
        <f t="shared" si="2"/>
        <v>0</v>
      </c>
      <c r="G46" s="71"/>
      <c r="H46" s="70">
        <f t="shared" si="3"/>
        <v>3.9854225256025447E-11</v>
      </c>
    </row>
    <row r="47" spans="1:8" x14ac:dyDescent="0.25">
      <c r="A47" s="67">
        <f t="shared" si="4"/>
        <v>17</v>
      </c>
      <c r="B47" s="67">
        <f t="shared" si="0"/>
        <v>23</v>
      </c>
      <c r="C47" s="68" t="str">
        <f>IF(ISERROR(A47),"",IF(OR(B47&lt;4,B47&gt;25)," - ",INDEX({"Pre","K",1,2,3,4,5,6,7,8,9,10,11,12,"C-1","C-2","C-3","C-4","C-5","C-6","C-7","C-8"},1,B47-3)))</f>
        <v>C-6</v>
      </c>
      <c r="D47" s="71"/>
      <c r="E47" s="70">
        <f t="shared" si="1"/>
        <v>1.7271911078852033E-12</v>
      </c>
      <c r="F47" s="70">
        <f t="shared" si="2"/>
        <v>0</v>
      </c>
      <c r="G47" s="71"/>
      <c r="H47" s="70">
        <f t="shared" si="3"/>
        <v>4.158141636391065E-11</v>
      </c>
    </row>
    <row r="48" spans="1:8" x14ac:dyDescent="0.25">
      <c r="A48" s="67">
        <f t="shared" si="4"/>
        <v>18</v>
      </c>
      <c r="B48" s="67">
        <f t="shared" si="0"/>
        <v>24</v>
      </c>
      <c r="C48" s="68" t="str">
        <f>IF(ISERROR(A48),"",IF(OR(B48&lt;4,B48&gt;25)," - ",INDEX({"Pre","K",1,2,3,4,5,6,7,8,9,10,11,12,"C-1","C-2","C-3","C-4","C-5","C-6","C-7","C-8"},1,B48-3)))</f>
        <v>C-7</v>
      </c>
      <c r="D48" s="71"/>
      <c r="E48" s="70">
        <f t="shared" si="1"/>
        <v>1.8020436261312235E-12</v>
      </c>
      <c r="F48" s="70">
        <f t="shared" si="2"/>
        <v>0</v>
      </c>
      <c r="G48" s="71"/>
      <c r="H48" s="70">
        <f t="shared" si="3"/>
        <v>4.3383459990041873E-11</v>
      </c>
    </row>
    <row r="49" spans="1:8" x14ac:dyDescent="0.25">
      <c r="A49" s="67">
        <f t="shared" si="4"/>
        <v>19</v>
      </c>
      <c r="B49" s="67">
        <f t="shared" si="0"/>
        <v>25</v>
      </c>
      <c r="C49" s="68" t="str">
        <f>IF(ISERROR(A49),"",IF(OR(B49&lt;4,B49&gt;25)," - ",INDEX({"Pre","K",1,2,3,4,5,6,7,8,9,10,11,12,"C-1","C-2","C-3","C-4","C-5","C-6","C-7","C-8"},1,B49-3)))</f>
        <v>C-8</v>
      </c>
      <c r="D49" s="71"/>
      <c r="E49" s="70">
        <f t="shared" si="1"/>
        <v>1.8801400815780522E-12</v>
      </c>
      <c r="F49" s="70">
        <f t="shared" si="2"/>
        <v>0</v>
      </c>
      <c r="G49" s="71"/>
      <c r="H49" s="70">
        <f t="shared" si="3"/>
        <v>4.5263600071619926E-11</v>
      </c>
    </row>
    <row r="50" spans="1:8" x14ac:dyDescent="0.25">
      <c r="A50" s="67">
        <f t="shared" si="4"/>
        <v>20</v>
      </c>
      <c r="B50" s="67">
        <f t="shared" si="0"/>
        <v>26</v>
      </c>
      <c r="C50" s="68" t="str">
        <f>IF(ISERROR(A50),"",IF(OR(B50&lt;4,B50&gt;25)," - ",INDEX({"Pre","K",1,2,3,4,5,6,7,8,9,10,11,12,"C-1","C-2","C-3","C-4","C-5","C-6","C-7","C-8"},1,B50-3)))</f>
        <v xml:space="preserve"> - </v>
      </c>
      <c r="D50" s="71"/>
      <c r="E50" s="70">
        <f t="shared" si="1"/>
        <v>1.9616210590558208E-12</v>
      </c>
      <c r="F50" s="70">
        <f t="shared" si="2"/>
        <v>0</v>
      </c>
      <c r="G50" s="71"/>
      <c r="H50" s="70">
        <f t="shared" si="3"/>
        <v>4.7225221130675746E-11</v>
      </c>
    </row>
    <row r="51" spans="1:8" x14ac:dyDescent="0.25">
      <c r="A51" s="67">
        <f t="shared" si="4"/>
        <v>21</v>
      </c>
      <c r="B51" s="67">
        <f t="shared" si="0"/>
        <v>27</v>
      </c>
      <c r="C51" s="68" t="str">
        <f>IF(ISERROR(A51),"",IF(OR(B51&lt;4,B51&gt;25)," - ",INDEX({"Pre","K",1,2,3,4,5,6,7,8,9,10,11,12,"C-1","C-2","C-3","C-4","C-5","C-6","C-7","C-8"},1,B51-3)))</f>
        <v xml:space="preserve"> - </v>
      </c>
      <c r="D51" s="71"/>
      <c r="E51" s="70">
        <f t="shared" si="1"/>
        <v>2.0466332360201521E-12</v>
      </c>
      <c r="F51" s="70">
        <f t="shared" si="2"/>
        <v>0</v>
      </c>
      <c r="G51" s="71"/>
      <c r="H51" s="70">
        <f t="shared" si="3"/>
        <v>4.9271854366695898E-11</v>
      </c>
    </row>
    <row r="52" spans="1:8" x14ac:dyDescent="0.25">
      <c r="A52" s="67">
        <f t="shared" si="4"/>
        <v>22</v>
      </c>
      <c r="B52" s="67">
        <f t="shared" si="0"/>
        <v>28</v>
      </c>
      <c r="C52" s="68" t="str">
        <f>IF(ISERROR(A52),"",IF(OR(B52&lt;4,B52&gt;25)," - ",INDEX({"Pre","K",1,2,3,4,5,6,7,8,9,10,11,12,"C-1","C-2","C-3","C-4","C-5","C-6","C-7","C-8"},1,B52-3)))</f>
        <v xml:space="preserve"> - </v>
      </c>
      <c r="D52" s="71"/>
      <c r="E52" s="70">
        <f t="shared" si="1"/>
        <v>2.1353296465926255E-12</v>
      </c>
      <c r="F52" s="70">
        <f t="shared" si="2"/>
        <v>0</v>
      </c>
      <c r="G52" s="71"/>
      <c r="H52" s="70">
        <f t="shared" si="3"/>
        <v>5.1407184013288524E-11</v>
      </c>
    </row>
    <row r="53" spans="1:8" x14ac:dyDescent="0.25">
      <c r="A53" s="67">
        <f t="shared" si="4"/>
        <v>23</v>
      </c>
      <c r="B53" s="67">
        <f t="shared" si="0"/>
        <v>29</v>
      </c>
      <c r="C53" s="68" t="str">
        <f>IF(ISERROR(A53),"",IF(OR(B53&lt;4,B53&gt;25)," - ",INDEX({"Pre","K",1,2,3,4,5,6,7,8,9,10,11,12,"C-1","C-2","C-3","C-4","C-5","C-6","C-7","C-8"},1,B53-3)))</f>
        <v xml:space="preserve"> - </v>
      </c>
      <c r="D53" s="71"/>
      <c r="E53" s="70">
        <f t="shared" si="1"/>
        <v>2.2278699570441746E-12</v>
      </c>
      <c r="F53" s="70">
        <f t="shared" si="2"/>
        <v>0</v>
      </c>
      <c r="G53" s="71"/>
      <c r="H53" s="70">
        <f t="shared" si="3"/>
        <v>5.3635053970332698E-11</v>
      </c>
    </row>
    <row r="54" spans="1:8" x14ac:dyDescent="0.25">
      <c r="A54" s="67">
        <f t="shared" si="4"/>
        <v>24</v>
      </c>
      <c r="B54" s="67">
        <f t="shared" si="0"/>
        <v>30</v>
      </c>
      <c r="C54" s="68" t="str">
        <f>IF(ISERROR(A54),"",IF(OR(B54&lt;4,B54&gt;25)," - ",INDEX({"Pre","K",1,2,3,4,5,6,7,8,9,10,11,12,"C-1","C-2","C-3","C-4","C-5","C-6","C-7","C-8"},1,B54-3)))</f>
        <v xml:space="preserve"> - </v>
      </c>
      <c r="D54" s="71"/>
      <c r="E54" s="70">
        <f t="shared" si="1"/>
        <v>2.3244207532172729E-12</v>
      </c>
      <c r="F54" s="70">
        <f t="shared" si="2"/>
        <v>0</v>
      </c>
      <c r="G54" s="71"/>
      <c r="H54" s="70">
        <f t="shared" si="3"/>
        <v>5.5959474723549971E-11</v>
      </c>
    </row>
    <row r="55" spans="1:8" x14ac:dyDescent="0.25">
      <c r="A55" s="67">
        <f t="shared" si="4"/>
        <v>25</v>
      </c>
      <c r="B55" s="67">
        <f t="shared" si="0"/>
        <v>31</v>
      </c>
      <c r="C55" s="68" t="str">
        <f>IF(ISERROR(A55),"",IF(OR(B55&lt;4,B55&gt;25)," - ",INDEX({"Pre","K",1,2,3,4,5,6,7,8,9,10,11,12,"C-1","C-2","C-3","C-4","C-5","C-6","C-7","C-8"},1,B55-3)))</f>
        <v xml:space="preserve"> - </v>
      </c>
      <c r="D55" s="71"/>
      <c r="E55" s="70">
        <f t="shared" si="1"/>
        <v>2.4251558404043933E-12</v>
      </c>
      <c r="F55" s="70">
        <f t="shared" si="2"/>
        <v>0</v>
      </c>
      <c r="G55" s="71"/>
      <c r="H55" s="70">
        <f t="shared" si="3"/>
        <v>5.8384630563954365E-11</v>
      </c>
    </row>
  </sheetData>
  <mergeCells count="1">
    <mergeCell ref="D3:E3"/>
  </mergeCells>
  <phoneticPr fontId="3" type="noConversion"/>
  <conditionalFormatting sqref="B31:C55">
    <cfRule type="expression" dxfId="3" priority="1" stopIfTrue="1">
      <formula>ISERROR(A31)</formula>
    </cfRule>
    <cfRule type="expression" dxfId="2" priority="2" stopIfTrue="1">
      <formula>MOD(ROW(),2)=1</formula>
    </cfRule>
  </conditionalFormatting>
  <conditionalFormatting sqref="A31:A55 H31:H55 E31:F55">
    <cfRule type="expression" dxfId="1" priority="3" stopIfTrue="1">
      <formula>ISERROR(A31)</formula>
    </cfRule>
    <cfRule type="expression" dxfId="0" priority="4" stopIfTrue="1">
      <formula>MOD(ROW(),2)=1</formula>
    </cfRule>
  </conditionalFormatting>
  <dataValidations count="1">
    <dataValidation type="list" allowBlank="1" showInputMessage="1" showErrorMessage="1" sqref="E12">
      <formula1>"Annually,Semi-Annually,Quarterly,Bi-Monthly,Monthly,Semi-Monthly,Bi-Weekly,Weekly,Daily"</formula1>
    </dataValidation>
  </dataValidations>
  <hyperlinks>
    <hyperlink ref="A2" r:id="rId1"/>
  </hyperlinks>
  <printOptions horizontalCentered="1"/>
  <pageMargins left="0.5" right="0.5" top="0.25" bottom="0.25" header="0.5" footer="0.25"/>
  <pageSetup orientation="portrait" r:id="rId2"/>
  <headerFooter scaleWithDoc="0">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1"/>
  <sheetViews>
    <sheetView showGridLines="0" workbookViewId="0"/>
  </sheetViews>
  <sheetFormatPr defaultColWidth="9.109375" defaultRowHeight="13.2" x14ac:dyDescent="0.25"/>
  <cols>
    <col min="1" max="1" width="10.33203125" style="5" customWidth="1"/>
    <col min="2" max="2" width="78.5546875" style="5" customWidth="1"/>
    <col min="3" max="3" width="5.33203125" style="5" customWidth="1"/>
    <col min="4" max="4" width="10.33203125" style="5" customWidth="1"/>
    <col min="5" max="16384" width="9.109375" style="5"/>
  </cols>
  <sheetData>
    <row r="1" spans="1:4" ht="31.5" customHeight="1" x14ac:dyDescent="0.25">
      <c r="A1" s="1" t="s">
        <v>19</v>
      </c>
      <c r="B1" s="2"/>
      <c r="C1" s="3"/>
      <c r="D1" s="4"/>
    </row>
    <row r="2" spans="1:4" s="9" customFormat="1" x14ac:dyDescent="0.25">
      <c r="A2" s="6" t="s">
        <v>25</v>
      </c>
      <c r="B2" s="7"/>
      <c r="C2" s="8" t="str">
        <f ca="1">"© 2009-" &amp; YEAR(TODAY()) &amp; " Vertex42 LLC"</f>
        <v>© 2009-2015 Vertex42 LLC</v>
      </c>
    </row>
    <row r="3" spans="1:4" x14ac:dyDescent="0.25">
      <c r="B3" s="10"/>
    </row>
    <row r="4" spans="1:4" ht="13.8" x14ac:dyDescent="0.25">
      <c r="A4" s="11" t="s">
        <v>63</v>
      </c>
      <c r="B4" s="12"/>
      <c r="C4" s="13"/>
    </row>
    <row r="5" spans="1:4" ht="42" x14ac:dyDescent="0.25">
      <c r="B5" s="14" t="s">
        <v>71</v>
      </c>
    </row>
    <row r="6" spans="1:4" ht="13.8" x14ac:dyDescent="0.25">
      <c r="B6" s="14"/>
    </row>
    <row r="7" spans="1:4" ht="41.4" x14ac:dyDescent="0.25">
      <c r="B7" s="14" t="s">
        <v>74</v>
      </c>
    </row>
    <row r="8" spans="1:4" ht="13.8" x14ac:dyDescent="0.25">
      <c r="B8" s="14"/>
    </row>
    <row r="9" spans="1:4" ht="41.4" x14ac:dyDescent="0.25">
      <c r="B9" s="14" t="s">
        <v>64</v>
      </c>
    </row>
    <row r="10" spans="1:4" ht="13.8" x14ac:dyDescent="0.25">
      <c r="B10" s="14"/>
    </row>
    <row r="11" spans="1:4" ht="27.6" x14ac:dyDescent="0.25">
      <c r="B11" s="14" t="s">
        <v>65</v>
      </c>
    </row>
    <row r="12" spans="1:4" ht="13.8" x14ac:dyDescent="0.25">
      <c r="B12" s="14"/>
    </row>
    <row r="13" spans="1:4" ht="27.6" x14ac:dyDescent="0.25">
      <c r="B13" s="14" t="s">
        <v>66</v>
      </c>
    </row>
    <row r="14" spans="1:4" ht="13.8" x14ac:dyDescent="0.25">
      <c r="B14" s="14"/>
    </row>
    <row r="15" spans="1:4" ht="41.4" x14ac:dyDescent="0.25">
      <c r="B15" s="14" t="s">
        <v>67</v>
      </c>
    </row>
    <row r="16" spans="1:4" ht="13.8" x14ac:dyDescent="0.25">
      <c r="B16" s="14"/>
    </row>
    <row r="17" spans="1:5" ht="55.2" x14ac:dyDescent="0.25">
      <c r="B17" s="14" t="s">
        <v>68</v>
      </c>
    </row>
    <row r="18" spans="1:5" ht="13.8" x14ac:dyDescent="0.25">
      <c r="A18" s="17"/>
      <c r="B18" s="18"/>
    </row>
    <row r="19" spans="1:5" ht="13.8" x14ac:dyDescent="0.25">
      <c r="A19" s="11" t="s">
        <v>48</v>
      </c>
      <c r="B19" s="12"/>
      <c r="C19" s="13"/>
      <c r="E19" s="15"/>
    </row>
    <row r="20" spans="1:5" ht="27.6" x14ac:dyDescent="0.25">
      <c r="B20" s="19" t="s">
        <v>49</v>
      </c>
      <c r="E20" s="15"/>
    </row>
    <row r="21" spans="1:5" ht="13.8" x14ac:dyDescent="0.25">
      <c r="B21" s="19"/>
      <c r="E21" s="15"/>
    </row>
    <row r="22" spans="1:5" ht="15.6" x14ac:dyDescent="0.3">
      <c r="A22" s="20"/>
      <c r="B22" s="21" t="s">
        <v>50</v>
      </c>
      <c r="C22" s="22"/>
      <c r="E22" s="15"/>
    </row>
    <row r="24" spans="1:5" ht="14.4" x14ac:dyDescent="0.3">
      <c r="A24" s="23" t="s">
        <v>51</v>
      </c>
      <c r="B24" s="113" t="s">
        <v>73</v>
      </c>
    </row>
    <row r="25" spans="1:5" ht="13.8" x14ac:dyDescent="0.3">
      <c r="A25" s="25"/>
      <c r="E25" s="26"/>
    </row>
    <row r="26" spans="1:5" ht="14.4" x14ac:dyDescent="0.3">
      <c r="A26" s="23" t="s">
        <v>51</v>
      </c>
      <c r="B26" s="24" t="s">
        <v>52</v>
      </c>
      <c r="E26" s="26"/>
    </row>
    <row r="27" spans="1:5" ht="13.8" x14ac:dyDescent="0.3">
      <c r="A27" s="25"/>
      <c r="E27" s="26"/>
    </row>
    <row r="28" spans="1:5" ht="14.4" x14ac:dyDescent="0.3">
      <c r="A28" s="23" t="s">
        <v>53</v>
      </c>
      <c r="B28" s="27" t="s">
        <v>54</v>
      </c>
      <c r="E28" s="26"/>
    </row>
    <row r="29" spans="1:5" ht="13.8" x14ac:dyDescent="0.25">
      <c r="B29" s="28"/>
      <c r="E29" s="26"/>
    </row>
    <row r="30" spans="1:5" x14ac:dyDescent="0.25">
      <c r="E30" s="29"/>
    </row>
    <row r="31" spans="1:5" x14ac:dyDescent="0.25">
      <c r="E31" s="26"/>
    </row>
  </sheetData>
  <hyperlinks>
    <hyperlink ref="A2" r:id="rId1"/>
    <hyperlink ref="B28" r:id="rId2" display="Spreadsheet Tips Workbook"/>
    <hyperlink ref="B26" r:id="rId3"/>
    <hyperlink ref="B24"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32" customFormat="1" ht="31.5" customHeight="1" x14ac:dyDescent="0.25">
      <c r="A1" s="30" t="s">
        <v>6</v>
      </c>
      <c r="B1" s="30"/>
      <c r="C1" s="30"/>
      <c r="D1" s="31"/>
    </row>
    <row r="2" spans="1:4" ht="14.4" x14ac:dyDescent="0.25">
      <c r="A2" s="5"/>
      <c r="B2" s="33"/>
      <c r="C2" s="5"/>
    </row>
    <row r="3" spans="1:4" s="36" customFormat="1" ht="13.8" x14ac:dyDescent="0.25">
      <c r="A3" s="34"/>
      <c r="B3" s="35" t="s">
        <v>55</v>
      </c>
      <c r="C3" s="34"/>
    </row>
    <row r="4" spans="1:4" s="36" customFormat="1" x14ac:dyDescent="0.25">
      <c r="A4" s="34"/>
      <c r="B4" s="37" t="s">
        <v>25</v>
      </c>
      <c r="C4" s="34"/>
    </row>
    <row r="5" spans="1:4" s="36" customFormat="1" ht="15" x14ac:dyDescent="0.25">
      <c r="A5" s="34"/>
      <c r="B5" s="38"/>
      <c r="C5" s="34"/>
    </row>
    <row r="6" spans="1:4" s="36" customFormat="1" ht="15.6" x14ac:dyDescent="0.3">
      <c r="A6" s="34"/>
      <c r="B6" s="39" t="str">
        <f ca="1">"© 2009-" &amp; YEAR(TODAY()) &amp; " Vertex42 LLC"</f>
        <v>© 2009-2015 Vertex42 LLC</v>
      </c>
      <c r="C6" s="34"/>
    </row>
    <row r="7" spans="1:4" s="36" customFormat="1" ht="15" x14ac:dyDescent="0.25">
      <c r="A7" s="40"/>
      <c r="B7" s="41"/>
      <c r="C7" s="42"/>
    </row>
    <row r="8" spans="1:4" s="36" customFormat="1" ht="30" x14ac:dyDescent="0.25">
      <c r="A8" s="43"/>
      <c r="B8" s="41" t="s">
        <v>76</v>
      </c>
      <c r="C8" s="34"/>
    </row>
    <row r="9" spans="1:4" s="36" customFormat="1" ht="15" x14ac:dyDescent="0.25">
      <c r="A9" s="43"/>
      <c r="B9" s="41"/>
      <c r="C9" s="34"/>
    </row>
    <row r="10" spans="1:4" s="36" customFormat="1" ht="30" x14ac:dyDescent="0.25">
      <c r="A10" s="43"/>
      <c r="B10" s="41" t="s">
        <v>56</v>
      </c>
      <c r="C10" s="34"/>
    </row>
    <row r="11" spans="1:4" s="36" customFormat="1" ht="15" x14ac:dyDescent="0.25">
      <c r="A11" s="43"/>
      <c r="B11" s="41"/>
      <c r="C11" s="34"/>
    </row>
    <row r="12" spans="1:4" s="36" customFormat="1" ht="30" x14ac:dyDescent="0.25">
      <c r="A12" s="43"/>
      <c r="B12" s="41" t="s">
        <v>57</v>
      </c>
      <c r="C12" s="34"/>
    </row>
    <row r="13" spans="1:4" s="36" customFormat="1" ht="15" x14ac:dyDescent="0.25">
      <c r="A13" s="43"/>
      <c r="B13" s="41"/>
      <c r="C13" s="34"/>
    </row>
    <row r="14" spans="1:4" s="36" customFormat="1" ht="15" x14ac:dyDescent="0.25">
      <c r="A14" s="43"/>
      <c r="B14" s="115" t="s">
        <v>58</v>
      </c>
      <c r="C14" s="34"/>
    </row>
    <row r="15" spans="1:4" s="36" customFormat="1" ht="15" x14ac:dyDescent="0.25">
      <c r="A15" s="43"/>
      <c r="B15" s="41" t="s">
        <v>75</v>
      </c>
      <c r="C15" s="34"/>
    </row>
    <row r="16" spans="1:4" s="36" customFormat="1" ht="15" x14ac:dyDescent="0.25">
      <c r="A16" s="43"/>
      <c r="B16" s="44"/>
      <c r="C16" s="34"/>
    </row>
    <row r="17" spans="1:3" s="36" customFormat="1" ht="30.6" x14ac:dyDescent="0.25">
      <c r="A17" s="43"/>
      <c r="B17" s="41" t="s">
        <v>59</v>
      </c>
      <c r="C17" s="34"/>
    </row>
    <row r="18" spans="1:3" s="36" customFormat="1" ht="14.4" x14ac:dyDescent="0.25">
      <c r="A18" s="43"/>
      <c r="B18" s="45"/>
      <c r="C18" s="34"/>
    </row>
    <row r="19" spans="1:3" s="36" customFormat="1" ht="14.4" x14ac:dyDescent="0.25">
      <c r="A19" s="43"/>
      <c r="B19" s="45"/>
      <c r="C19" s="34"/>
    </row>
    <row r="20" spans="1:3" s="36" customFormat="1" ht="13.8" x14ac:dyDescent="0.25">
      <c r="A20" s="43"/>
      <c r="B20" s="46"/>
      <c r="C20" s="34"/>
    </row>
    <row r="21" spans="1:3" s="36" customFormat="1" ht="13.8" x14ac:dyDescent="0.25">
      <c r="A21" s="40"/>
      <c r="B21" s="46"/>
      <c r="C21" s="42"/>
    </row>
    <row r="22" spans="1:3" s="36" customFormat="1" ht="13.8" x14ac:dyDescent="0.25">
      <c r="A22" s="34"/>
      <c r="B22" s="47"/>
      <c r="C22" s="34"/>
    </row>
    <row r="23" spans="1:3" s="36" customFormat="1" ht="13.8" x14ac:dyDescent="0.25">
      <c r="A23" s="34"/>
      <c r="B23" s="47"/>
      <c r="C23" s="34"/>
    </row>
    <row r="24" spans="1:3" s="36" customFormat="1" ht="15.6" x14ac:dyDescent="0.3">
      <c r="A24" s="48"/>
      <c r="B24" s="49"/>
    </row>
    <row r="25" spans="1:3" s="36" customFormat="1" x14ac:dyDescent="0.25"/>
    <row r="26" spans="1:3" s="36" customFormat="1" ht="14.4" x14ac:dyDescent="0.3">
      <c r="A26" s="50"/>
      <c r="B26" s="51"/>
    </row>
    <row r="27" spans="1:3" s="36" customFormat="1" x14ac:dyDescent="0.25"/>
    <row r="28" spans="1:3" s="36" customFormat="1" ht="14.4" x14ac:dyDescent="0.3">
      <c r="A28" s="50"/>
      <c r="B28" s="51"/>
    </row>
    <row r="29" spans="1:3" s="36" customFormat="1" x14ac:dyDescent="0.25"/>
    <row r="30" spans="1:3" s="36" customFormat="1" ht="14.4" x14ac:dyDescent="0.3">
      <c r="A30" s="50"/>
      <c r="B30" s="52"/>
    </row>
    <row r="31" spans="1:3" s="36" customFormat="1" ht="13.8" x14ac:dyDescent="0.25">
      <c r="B31" s="53"/>
    </row>
    <row r="32" spans="1:3" s="36" customFormat="1" x14ac:dyDescent="0.25"/>
    <row r="33" s="36" customFormat="1" x14ac:dyDescent="0.25"/>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Savings</vt:lpstr>
      <vt:lpstr>Help</vt:lpstr>
      <vt:lpstr>©</vt:lpstr>
      <vt:lpstr>Savings!Print_Area</vt:lpstr>
      <vt:lpstr>Savings!Print_Titles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Savings Calculator</dc:title>
  <dc:creator>www.vertex42.com</dc:creator>
  <dc:description>(c) 2009-2015 Vertex42 LLC. All Rights Reserved.</dc:description>
  <cp:lastModifiedBy>Vertex42</cp:lastModifiedBy>
  <cp:lastPrinted>2015-03-04T19:59:17Z</cp:lastPrinted>
  <dcterms:created xsi:type="dcterms:W3CDTF">2005-04-02T20:59:36Z</dcterms:created>
  <dcterms:modified xsi:type="dcterms:W3CDTF">2015-03-20T22:55:48Z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2009-2015 Vertex42 LLC</vt:lpwstr>
  </property>
  <property fmtid="{D5CDD505-2E9C-101B-9397-08002B2CF9AE}" pid="3" name="Version">
    <vt:lpwstr>1.2.0</vt:lpwstr>
  </property>
</Properties>
</file>