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ssor\Desktop\ITHACA 2024 STUDIES\"/>
    </mc:Choice>
  </mc:AlternateContent>
  <xr:revisionPtr revIDLastSave="0" documentId="13_ncr:1_{BA92FADC-5D71-43E9-A33C-962E4D94B0E2}" xr6:coauthVersionLast="47" xr6:coauthVersionMax="47" xr10:uidLastSave="{00000000-0000-0000-0000-000000000000}"/>
  <bookViews>
    <workbookView xWindow="-120" yWindow="-120" windowWidth="29040" windowHeight="15720" xr2:uid="{BA203CED-03E4-41FC-A5F5-BC1CC04DDBAB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K5" i="2"/>
  <c r="R5" i="2" s="1"/>
  <c r="I15" i="2"/>
  <c r="K15" i="2"/>
  <c r="R15" i="2" s="1"/>
  <c r="Q15" i="2"/>
  <c r="I12" i="2"/>
  <c r="K12" i="2"/>
  <c r="Q12" i="2" s="1"/>
  <c r="S12" i="2"/>
  <c r="I8" i="2"/>
  <c r="K8" i="2"/>
  <c r="R8" i="2" s="1"/>
  <c r="I6" i="2"/>
  <c r="K6" i="2"/>
  <c r="S6" i="2" s="1"/>
  <c r="Q6" i="2"/>
  <c r="R6" i="2"/>
  <c r="I14" i="2"/>
  <c r="K14" i="2"/>
  <c r="R14" i="2" s="1"/>
  <c r="I3" i="2"/>
  <c r="K3" i="2"/>
  <c r="R3" i="2" s="1"/>
  <c r="I13" i="2"/>
  <c r="K13" i="2"/>
  <c r="Q13" i="2" s="1"/>
  <c r="I7" i="2"/>
  <c r="K7" i="2"/>
  <c r="S7" i="2" s="1"/>
  <c r="Q7" i="2"/>
  <c r="I10" i="2"/>
  <c r="K10" i="2"/>
  <c r="S10" i="2" s="1"/>
  <c r="I4" i="2"/>
  <c r="K4" i="2"/>
  <c r="S4" i="2" s="1"/>
  <c r="Q4" i="2"/>
  <c r="R4" i="2"/>
  <c r="I11" i="2"/>
  <c r="K11" i="2"/>
  <c r="R11" i="2" s="1"/>
  <c r="I9" i="2"/>
  <c r="K9" i="2"/>
  <c r="Q9" i="2" s="1"/>
  <c r="R9" i="2"/>
  <c r="S9" i="2"/>
  <c r="I2" i="2"/>
  <c r="K2" i="2"/>
  <c r="R2" i="2" s="1"/>
  <c r="D16" i="2"/>
  <c r="G16" i="2"/>
  <c r="H16" i="2"/>
  <c r="J16" i="2"/>
  <c r="L16" i="2"/>
  <c r="M16" i="2"/>
  <c r="O16" i="2"/>
  <c r="P16" i="2"/>
  <c r="R12" i="2" l="1"/>
  <c r="Q10" i="2"/>
  <c r="Q11" i="2"/>
  <c r="S15" i="2"/>
  <c r="Q3" i="2"/>
  <c r="Q14" i="2"/>
  <c r="I17" i="2"/>
  <c r="R7" i="2"/>
  <c r="Q2" i="2"/>
  <c r="S13" i="2"/>
  <c r="R13" i="2"/>
  <c r="R10" i="2"/>
  <c r="S3" i="2"/>
  <c r="Q5" i="2"/>
  <c r="S11" i="2"/>
  <c r="Q8" i="2"/>
  <c r="I18" i="2"/>
  <c r="S2" i="2"/>
  <c r="S14" i="2"/>
  <c r="S8" i="2"/>
  <c r="S5" i="2"/>
  <c r="K16" i="2"/>
  <c r="P18" i="2" s="1"/>
  <c r="S18" i="2" l="1"/>
  <c r="M18" i="2"/>
</calcChain>
</file>

<file path=xl/sharedStrings.xml><?xml version="1.0" encoding="utf-8"?>
<sst xmlns="http://schemas.openxmlformats.org/spreadsheetml/2006/main" count="182" uniqueCount="116">
  <si>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</si>
  <si>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</si>
  <si>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</si>
  <si>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</si>
  <si>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</si>
  <si>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</si>
  <si>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</si>
  <si>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</si>
  <si>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</si>
  <si>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</si>
  <si>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</si>
  <si>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</si>
  <si>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</si>
  <si>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</si>
  <si>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</si>
  <si>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</si>
  <si>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</si>
  <si>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</si>
  <si>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</si>
  <si>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</si>
  <si>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</si>
  <si>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</si>
  <si>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</si>
  <si>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</si>
  <si>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</si>
  <si>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</si>
  <si>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</si>
  <si>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</si>
  <si>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</si>
  <si>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</si>
  <si>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</si>
  <si>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</si>
  <si>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</si>
  <si>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</si>
  <si>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</si>
  <si>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</si>
  <si>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</si>
  <si>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</si>
  <si>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</si>
  <si>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</si>
  <si>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</si>
  <si>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</si>
  <si>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</si>
  <si>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</si>
  <si>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52-004-010-20</t>
  </si>
  <si>
    <t>514 WESTWIND LANE</t>
  </si>
  <si>
    <t>WD</t>
  </si>
  <si>
    <t>03-ARM'S LENGTH</t>
  </si>
  <si>
    <t>4050</t>
  </si>
  <si>
    <t>2023R-2073</t>
  </si>
  <si>
    <t>WESTWINDS SUBDIVISION</t>
  </si>
  <si>
    <t>401</t>
  </si>
  <si>
    <t>TYPICAL LOT</t>
  </si>
  <si>
    <t>52-050-029-06</t>
  </si>
  <si>
    <t>925 S ST JOHNS ST</t>
  </si>
  <si>
    <t>4020</t>
  </si>
  <si>
    <t>2021-01361</t>
  </si>
  <si>
    <t>UNPLATTED</t>
  </si>
  <si>
    <t>PTA</t>
  </si>
  <si>
    <t>402</t>
  </si>
  <si>
    <t>LARGE FF</t>
  </si>
  <si>
    <t>52-060-018-10</t>
  </si>
  <si>
    <t>213 BARBER ST</t>
  </si>
  <si>
    <t>1101/0214</t>
  </si>
  <si>
    <t>52-060-028-01</t>
  </si>
  <si>
    <t>266 E ST CHARLES RD</t>
  </si>
  <si>
    <t>2021-00067-00068</t>
  </si>
  <si>
    <t>TYPICAL FF</t>
  </si>
  <si>
    <t>52-060-059-00</t>
  </si>
  <si>
    <t>832 N PINE RIVER ST</t>
  </si>
  <si>
    <t>L1454 P1455</t>
  </si>
  <si>
    <t>52-070-030-02</t>
  </si>
  <si>
    <t>707 S ELM ST</t>
  </si>
  <si>
    <t>01115/01198</t>
  </si>
  <si>
    <t>NOT INSPECTED</t>
  </si>
  <si>
    <t>52-070-040-00</t>
  </si>
  <si>
    <t>717 S PINE RIVER ST</t>
  </si>
  <si>
    <t>2022-01095-01060</t>
  </si>
  <si>
    <t>52-070-044-00</t>
  </si>
  <si>
    <t>S PINE RIVER ST</t>
  </si>
  <si>
    <t>L1079 P1055</t>
  </si>
  <si>
    <t>52-080-008-00</t>
  </si>
  <si>
    <t>540 W CENTER ST</t>
  </si>
  <si>
    <t>1108/448</t>
  </si>
  <si>
    <t>52-080-010-01</t>
  </si>
  <si>
    <t>52-080-010-12</t>
  </si>
  <si>
    <t>W ST CHARLES RD</t>
  </si>
  <si>
    <t>LC</t>
  </si>
  <si>
    <t>52-080-010-20, 52-750-004-00</t>
  </si>
  <si>
    <t>C FF</t>
  </si>
  <si>
    <t>52-153-002-00</t>
  </si>
  <si>
    <t>724 E NORTH ST</t>
  </si>
  <si>
    <t>19-MULTI PARCEL ARM'S LENGTH</t>
  </si>
  <si>
    <t>52-654-028-10</t>
  </si>
  <si>
    <t>CHURCH'S ADDITION</t>
  </si>
  <si>
    <t>52-600-010-00</t>
  </si>
  <si>
    <t>1214 WILLOWS RD</t>
  </si>
  <si>
    <t>01113/00314</t>
  </si>
  <si>
    <t>52-050-029-10</t>
  </si>
  <si>
    <t>SHELINE SUBDIVISION</t>
  </si>
  <si>
    <t>52-658-124-00</t>
  </si>
  <si>
    <t>630 S PINE RIVER ST</t>
  </si>
  <si>
    <t>01110/00237</t>
  </si>
  <si>
    <t>SUPERVISOR'S PLAT</t>
  </si>
  <si>
    <t>52-659-130-00</t>
  </si>
  <si>
    <t>411 S MAIN ST</t>
  </si>
  <si>
    <t>1106/304</t>
  </si>
  <si>
    <t xml:space="preserve">SUPERVISORS FF 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</si>
  <si>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</si>
  <si>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</si>
  <si>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</si>
  <si>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</si>
  <si>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</si>
  <si>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</si>
  <si>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</si>
  <si>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FIRST ACRE AT $20,000, 5 ACRES AT $35,000 10 ACRES + AT $5000 PER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</si>
</sst>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84BB-2554-4B87-BC4F-7DE2B87BF54C}">
  <dimension ref="A1:BL20"/>
  <sheetViews>
    <sheetView tabSelected="1" workbookViewId="0">
      <selection activeCell="B20" sqref="A20:XFD20"/>
    </sheetView>
  </sheetViews>
  <sheetFormatPr defaultRowHeight="15" x14ac:dyDescent="0.25"/>
  <cols>
    <col min="1" max="1" width="14.28515625" bestFit="1" customWidth="1"/>
    <col min="2" max="2" width="19.710937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30.14062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7.285156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6.5703125" bestFit="1" customWidth="1"/>
    <col min="23" max="23" width="26.85546875" bestFit="1" customWidth="1"/>
    <col min="24" max="24" width="24.425781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0" width="16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104</v>
      </c>
      <c r="B2" t="s">
        <v>105</v>
      </c>
      <c r="C2" s="27">
        <v>44750</v>
      </c>
      <c r="D2" s="17">
        <v>130000</v>
      </c>
      <c r="E2" t="s">
        <v>58</v>
      </c>
      <c r="F2" t="s">
        <v>47</v>
      </c>
      <c r="G2" s="17">
        <v>130000</v>
      </c>
      <c r="H2" s="17">
        <v>66000</v>
      </c>
      <c r="I2" s="22">
        <f t="shared" ref="I2:I15" si="0">H2/G2*100</f>
        <v>50.769230769230766</v>
      </c>
      <c r="J2" s="17">
        <v>155420</v>
      </c>
      <c r="K2" s="17">
        <f>G2-99920</f>
        <v>30080</v>
      </c>
      <c r="L2" s="17">
        <v>55500</v>
      </c>
      <c r="M2" s="32">
        <v>185</v>
      </c>
      <c r="N2" s="36">
        <v>212.5</v>
      </c>
      <c r="O2" s="41">
        <v>0.90200000000000002</v>
      </c>
      <c r="P2" s="41">
        <v>0.90200000000000002</v>
      </c>
      <c r="Q2" s="17">
        <f t="shared" ref="Q2:Q15" si="1">K2/M2</f>
        <v>162.59459459459458</v>
      </c>
      <c r="R2" s="17">
        <f t="shared" ref="R2:R15" si="2">K2/O2</f>
        <v>33348.115299334808</v>
      </c>
      <c r="S2" s="46">
        <f t="shared" ref="S2:S15" si="3">K2/O2/43560</f>
        <v>0.76556738520052359</v>
      </c>
      <c r="T2" s="41">
        <v>185</v>
      </c>
      <c r="U2" s="6" t="s">
        <v>55</v>
      </c>
      <c r="V2" t="s">
        <v>106</v>
      </c>
      <c r="X2" t="s">
        <v>103</v>
      </c>
      <c r="Y2">
        <v>0</v>
      </c>
      <c r="Z2">
        <v>1</v>
      </c>
      <c r="AA2" s="7">
        <v>42179</v>
      </c>
      <c r="AC2" s="8" t="s">
        <v>51</v>
      </c>
      <c r="AD2" t="s">
        <v>107</v>
      </c>
      <c r="BC2" s="3"/>
      <c r="BE2" s="3"/>
    </row>
    <row r="3" spans="1:64" x14ac:dyDescent="0.25">
      <c r="A3" t="s">
        <v>75</v>
      </c>
      <c r="B3" t="s">
        <v>76</v>
      </c>
      <c r="C3" s="27">
        <v>44552</v>
      </c>
      <c r="D3" s="17">
        <v>83000</v>
      </c>
      <c r="E3" t="s">
        <v>46</v>
      </c>
      <c r="F3" t="s">
        <v>47</v>
      </c>
      <c r="G3" s="17">
        <v>83000</v>
      </c>
      <c r="H3" s="17">
        <v>26500</v>
      </c>
      <c r="I3" s="22">
        <f t="shared" si="0"/>
        <v>31.92771084337349</v>
      </c>
      <c r="J3" s="17">
        <v>72312</v>
      </c>
      <c r="K3" s="17">
        <f>G3-46965</f>
        <v>36035</v>
      </c>
      <c r="L3" s="17">
        <v>25347</v>
      </c>
      <c r="M3" s="32">
        <v>72.421000000000006</v>
      </c>
      <c r="N3" s="36">
        <v>565.38800000000003</v>
      </c>
      <c r="O3" s="41">
        <v>0.94</v>
      </c>
      <c r="P3" s="41">
        <v>0.94</v>
      </c>
      <c r="Q3" s="17">
        <f t="shared" si="1"/>
        <v>497.5766697504867</v>
      </c>
      <c r="R3" s="17">
        <f t="shared" si="2"/>
        <v>38335.106382978724</v>
      </c>
      <c r="S3" s="46">
        <f t="shared" si="3"/>
        <v>0.88005294726764749</v>
      </c>
      <c r="T3" s="41">
        <v>72.421000000000006</v>
      </c>
      <c r="U3" s="6" t="s">
        <v>55</v>
      </c>
      <c r="V3" t="s">
        <v>77</v>
      </c>
      <c r="X3" t="s">
        <v>57</v>
      </c>
      <c r="Y3">
        <v>0</v>
      </c>
      <c r="Z3">
        <v>1</v>
      </c>
      <c r="AA3" s="7">
        <v>44538</v>
      </c>
      <c r="AC3" s="8" t="s">
        <v>51</v>
      </c>
      <c r="AD3" t="s">
        <v>60</v>
      </c>
    </row>
    <row r="4" spans="1:64" x14ac:dyDescent="0.25">
      <c r="A4" t="s">
        <v>90</v>
      </c>
      <c r="B4" t="s">
        <v>91</v>
      </c>
      <c r="C4" s="27">
        <v>44622</v>
      </c>
      <c r="D4" s="17">
        <v>80000</v>
      </c>
      <c r="E4" t="s">
        <v>46</v>
      </c>
      <c r="F4" t="s">
        <v>92</v>
      </c>
      <c r="G4" s="17">
        <v>80000</v>
      </c>
      <c r="H4" s="17">
        <v>43500</v>
      </c>
      <c r="I4" s="22">
        <f t="shared" si="0"/>
        <v>54.374999999999993</v>
      </c>
      <c r="J4" s="17">
        <v>92753</v>
      </c>
      <c r="K4" s="17">
        <f>G4-49508</f>
        <v>30492</v>
      </c>
      <c r="L4" s="17">
        <v>43245</v>
      </c>
      <c r="M4" s="32">
        <v>192.75</v>
      </c>
      <c r="N4" s="36">
        <v>429</v>
      </c>
      <c r="O4" s="41">
        <v>0.96</v>
      </c>
      <c r="P4" s="41">
        <v>0.5</v>
      </c>
      <c r="Q4" s="17">
        <f t="shared" si="1"/>
        <v>158.19455252918289</v>
      </c>
      <c r="R4" s="17">
        <f t="shared" si="2"/>
        <v>31762.5</v>
      </c>
      <c r="S4" s="46">
        <f t="shared" si="3"/>
        <v>0.72916666666666663</v>
      </c>
      <c r="T4" s="41">
        <v>192.75</v>
      </c>
      <c r="U4" s="6" t="s">
        <v>55</v>
      </c>
      <c r="W4" t="s">
        <v>93</v>
      </c>
      <c r="X4" t="s">
        <v>94</v>
      </c>
      <c r="Y4">
        <v>0</v>
      </c>
      <c r="Z4">
        <v>1</v>
      </c>
      <c r="AA4" s="7">
        <v>33430</v>
      </c>
      <c r="AC4" s="8" t="s">
        <v>51</v>
      </c>
      <c r="AD4" t="s">
        <v>67</v>
      </c>
    </row>
    <row r="5" spans="1:64" x14ac:dyDescent="0.25">
      <c r="A5" t="s">
        <v>44</v>
      </c>
      <c r="B5" t="s">
        <v>45</v>
      </c>
      <c r="C5" s="27">
        <v>45163</v>
      </c>
      <c r="D5" s="17">
        <v>271000</v>
      </c>
      <c r="E5" t="s">
        <v>46</v>
      </c>
      <c r="F5" t="s">
        <v>47</v>
      </c>
      <c r="G5" s="17">
        <v>271000</v>
      </c>
      <c r="H5" s="17">
        <v>107400</v>
      </c>
      <c r="I5" s="22">
        <f t="shared" si="0"/>
        <v>39.630996309963102</v>
      </c>
      <c r="J5" s="17">
        <v>229291</v>
      </c>
      <c r="K5" s="17">
        <f>G5-201791</f>
        <v>69209</v>
      </c>
      <c r="L5" s="17">
        <v>27500</v>
      </c>
      <c r="M5" s="32">
        <v>120.407</v>
      </c>
      <c r="N5" s="36">
        <v>350.20300300000002</v>
      </c>
      <c r="O5" s="41">
        <v>0.96799999999999997</v>
      </c>
      <c r="P5" s="41">
        <v>0.96799999999999997</v>
      </c>
      <c r="Q5" s="17">
        <f t="shared" si="1"/>
        <v>574.79216324632296</v>
      </c>
      <c r="R5" s="17">
        <f t="shared" si="2"/>
        <v>71496.90082644629</v>
      </c>
      <c r="S5" s="46">
        <f t="shared" si="3"/>
        <v>1.6413429941792077</v>
      </c>
      <c r="T5" s="41">
        <v>120.407</v>
      </c>
      <c r="U5" s="6" t="s">
        <v>48</v>
      </c>
      <c r="V5" t="s">
        <v>49</v>
      </c>
      <c r="X5" t="s">
        <v>50</v>
      </c>
      <c r="Y5">
        <v>0</v>
      </c>
      <c r="Z5">
        <v>0</v>
      </c>
      <c r="AA5" s="7">
        <v>44558</v>
      </c>
      <c r="AC5" s="8" t="s">
        <v>51</v>
      </c>
      <c r="AD5" t="s">
        <v>52</v>
      </c>
      <c r="AL5" s="3"/>
    </row>
    <row r="6" spans="1:64" x14ac:dyDescent="0.25">
      <c r="A6" t="s">
        <v>68</v>
      </c>
      <c r="B6" t="s">
        <v>69</v>
      </c>
      <c r="C6" s="27">
        <v>44302</v>
      </c>
      <c r="D6" s="17">
        <v>160000</v>
      </c>
      <c r="E6" t="s">
        <v>46</v>
      </c>
      <c r="F6" t="s">
        <v>47</v>
      </c>
      <c r="G6" s="17">
        <v>160000</v>
      </c>
      <c r="H6" s="17">
        <v>49100</v>
      </c>
      <c r="I6" s="22">
        <f t="shared" si="0"/>
        <v>30.6875</v>
      </c>
      <c r="J6" s="17">
        <v>152040</v>
      </c>
      <c r="K6" s="17">
        <f>G6-116936</f>
        <v>43064</v>
      </c>
      <c r="L6" s="17">
        <v>35104</v>
      </c>
      <c r="M6" s="32">
        <v>165</v>
      </c>
      <c r="N6" s="36">
        <v>264</v>
      </c>
      <c r="O6" s="41">
        <v>1</v>
      </c>
      <c r="P6" s="41">
        <v>1</v>
      </c>
      <c r="Q6" s="17">
        <f t="shared" si="1"/>
        <v>260.9939393939394</v>
      </c>
      <c r="R6" s="17">
        <f t="shared" si="2"/>
        <v>43064</v>
      </c>
      <c r="S6" s="46">
        <f t="shared" si="3"/>
        <v>0.98861340679522502</v>
      </c>
      <c r="T6" s="41">
        <v>165</v>
      </c>
      <c r="U6" s="6" t="s">
        <v>55</v>
      </c>
      <c r="V6" t="s">
        <v>70</v>
      </c>
      <c r="X6" t="s">
        <v>57</v>
      </c>
      <c r="Y6">
        <v>0</v>
      </c>
      <c r="Z6">
        <v>1</v>
      </c>
      <c r="AA6" s="7">
        <v>44083</v>
      </c>
      <c r="AC6" s="8" t="s">
        <v>51</v>
      </c>
      <c r="AD6" t="s">
        <v>67</v>
      </c>
    </row>
    <row r="7" spans="1:64" x14ac:dyDescent="0.25">
      <c r="A7" t="s">
        <v>81</v>
      </c>
      <c r="B7" t="s">
        <v>82</v>
      </c>
      <c r="C7" s="27">
        <v>44790</v>
      </c>
      <c r="D7" s="17">
        <v>270000</v>
      </c>
      <c r="E7" t="s">
        <v>46</v>
      </c>
      <c r="F7" t="s">
        <v>47</v>
      </c>
      <c r="G7" s="17">
        <v>270000</v>
      </c>
      <c r="H7" s="17">
        <v>87500</v>
      </c>
      <c r="I7" s="22">
        <f t="shared" si="0"/>
        <v>32.407407407407405</v>
      </c>
      <c r="J7" s="17">
        <v>209053</v>
      </c>
      <c r="K7" s="17">
        <f>G7-145472</f>
        <v>124528</v>
      </c>
      <c r="L7" s="17">
        <v>63581</v>
      </c>
      <c r="M7" s="32">
        <v>264.92</v>
      </c>
      <c r="N7" s="36">
        <v>250</v>
      </c>
      <c r="O7" s="41">
        <v>1.52</v>
      </c>
      <c r="P7" s="41">
        <v>1.52</v>
      </c>
      <c r="Q7" s="17">
        <f t="shared" si="1"/>
        <v>470.0588857013438</v>
      </c>
      <c r="R7" s="17">
        <f t="shared" si="2"/>
        <v>81926.31578947368</v>
      </c>
      <c r="S7" s="46">
        <f t="shared" si="3"/>
        <v>1.8807694166545841</v>
      </c>
      <c r="T7" s="41">
        <v>264.92</v>
      </c>
      <c r="U7" s="6" t="s">
        <v>55</v>
      </c>
      <c r="V7" t="s">
        <v>83</v>
      </c>
      <c r="W7" t="s">
        <v>84</v>
      </c>
      <c r="X7" t="s">
        <v>57</v>
      </c>
      <c r="Y7">
        <v>0</v>
      </c>
      <c r="Z7">
        <v>1</v>
      </c>
      <c r="AA7" s="7">
        <v>33430</v>
      </c>
      <c r="AC7" s="8" t="s">
        <v>51</v>
      </c>
      <c r="AD7" t="s">
        <v>60</v>
      </c>
    </row>
    <row r="8" spans="1:64" x14ac:dyDescent="0.25">
      <c r="A8" t="s">
        <v>64</v>
      </c>
      <c r="B8" t="s">
        <v>65</v>
      </c>
      <c r="C8" s="27">
        <v>44314</v>
      </c>
      <c r="D8" s="17">
        <v>380000</v>
      </c>
      <c r="E8" t="s">
        <v>46</v>
      </c>
      <c r="F8" t="s">
        <v>47</v>
      </c>
      <c r="G8" s="17">
        <v>380000</v>
      </c>
      <c r="H8" s="17">
        <v>128500</v>
      </c>
      <c r="I8" s="22">
        <f t="shared" si="0"/>
        <v>33.815789473684212</v>
      </c>
      <c r="J8" s="17">
        <v>381107</v>
      </c>
      <c r="K8" s="17">
        <f>G8-288707</f>
        <v>91293</v>
      </c>
      <c r="L8" s="17">
        <v>92400</v>
      </c>
      <c r="M8" s="32">
        <v>264</v>
      </c>
      <c r="N8" s="36">
        <v>330</v>
      </c>
      <c r="O8" s="41">
        <v>2</v>
      </c>
      <c r="P8" s="41">
        <v>2</v>
      </c>
      <c r="Q8" s="17">
        <f t="shared" si="1"/>
        <v>345.80681818181819</v>
      </c>
      <c r="R8" s="17">
        <f t="shared" si="2"/>
        <v>45646.5</v>
      </c>
      <c r="S8" s="46">
        <f t="shared" si="3"/>
        <v>1.0478994490358127</v>
      </c>
      <c r="T8" s="41">
        <v>264</v>
      </c>
      <c r="U8" s="6" t="s">
        <v>55</v>
      </c>
      <c r="V8" t="s">
        <v>66</v>
      </c>
      <c r="X8" t="s">
        <v>57</v>
      </c>
      <c r="Y8">
        <v>0</v>
      </c>
      <c r="Z8">
        <v>0</v>
      </c>
      <c r="AA8" s="7">
        <v>44419</v>
      </c>
      <c r="AC8" s="8" t="s">
        <v>51</v>
      </c>
      <c r="AD8" t="s">
        <v>60</v>
      </c>
    </row>
    <row r="9" spans="1:64" x14ac:dyDescent="0.25">
      <c r="A9" t="s">
        <v>100</v>
      </c>
      <c r="B9" t="s">
        <v>101</v>
      </c>
      <c r="C9" s="27">
        <v>44833</v>
      </c>
      <c r="D9" s="17">
        <v>240000</v>
      </c>
      <c r="E9" t="s">
        <v>46</v>
      </c>
      <c r="F9" t="s">
        <v>47</v>
      </c>
      <c r="G9" s="17">
        <v>240000</v>
      </c>
      <c r="H9" s="17">
        <v>66500</v>
      </c>
      <c r="I9" s="22">
        <f t="shared" si="0"/>
        <v>27.708333333333336</v>
      </c>
      <c r="J9" s="17">
        <v>163508</v>
      </c>
      <c r="K9" s="17">
        <f>G9-129262</f>
        <v>110738</v>
      </c>
      <c r="L9" s="17">
        <v>34246</v>
      </c>
      <c r="M9" s="32">
        <v>342.46</v>
      </c>
      <c r="N9" s="36">
        <v>287.08898900000003</v>
      </c>
      <c r="O9" s="41">
        <v>2.2570000000000001</v>
      </c>
      <c r="P9" s="41">
        <v>2.2570000000000001</v>
      </c>
      <c r="Q9" s="17">
        <f t="shared" si="1"/>
        <v>323.36039245459324</v>
      </c>
      <c r="R9" s="17">
        <f t="shared" si="2"/>
        <v>49064.24457244129</v>
      </c>
      <c r="S9" s="46">
        <f t="shared" si="3"/>
        <v>1.1263600682378625</v>
      </c>
      <c r="T9" s="41">
        <v>342.46</v>
      </c>
      <c r="U9" s="6" t="s">
        <v>55</v>
      </c>
      <c r="V9" t="s">
        <v>102</v>
      </c>
      <c r="X9" t="s">
        <v>103</v>
      </c>
      <c r="Y9">
        <v>0</v>
      </c>
      <c r="Z9">
        <v>1</v>
      </c>
      <c r="AA9" s="7">
        <v>44538</v>
      </c>
      <c r="AC9" s="8" t="s">
        <v>51</v>
      </c>
    </row>
    <row r="10" spans="1:64" x14ac:dyDescent="0.25">
      <c r="A10" t="s">
        <v>85</v>
      </c>
      <c r="B10" t="s">
        <v>86</v>
      </c>
      <c r="C10" s="27">
        <v>44739</v>
      </c>
      <c r="D10" s="17">
        <v>80000</v>
      </c>
      <c r="E10" t="s">
        <v>87</v>
      </c>
      <c r="F10" t="s">
        <v>47</v>
      </c>
      <c r="G10" s="17">
        <v>80000</v>
      </c>
      <c r="H10" s="17">
        <v>18900</v>
      </c>
      <c r="I10" s="22">
        <f t="shared" si="0"/>
        <v>23.625</v>
      </c>
      <c r="J10" s="17">
        <v>37894</v>
      </c>
      <c r="K10" s="17">
        <f>G10-0</f>
        <v>80000</v>
      </c>
      <c r="L10" s="17">
        <v>37894</v>
      </c>
      <c r="M10" s="32">
        <v>472.01</v>
      </c>
      <c r="N10" s="36">
        <v>307.28247099999999</v>
      </c>
      <c r="O10" s="41">
        <v>2.7639999999999998</v>
      </c>
      <c r="P10" s="41">
        <v>3.33</v>
      </c>
      <c r="Q10" s="17">
        <f t="shared" si="1"/>
        <v>169.48793457765726</v>
      </c>
      <c r="R10" s="17">
        <f t="shared" si="2"/>
        <v>28943.560057887124</v>
      </c>
      <c r="S10" s="46">
        <f t="shared" si="3"/>
        <v>0.66445271023615982</v>
      </c>
      <c r="T10" s="41">
        <v>472.01</v>
      </c>
      <c r="U10" s="6" t="s">
        <v>55</v>
      </c>
      <c r="W10" t="s">
        <v>88</v>
      </c>
      <c r="X10" t="s">
        <v>57</v>
      </c>
      <c r="Y10">
        <v>0</v>
      </c>
      <c r="Z10">
        <v>0</v>
      </c>
      <c r="AA10" t="s">
        <v>74</v>
      </c>
      <c r="AC10" s="8" t="s">
        <v>59</v>
      </c>
      <c r="AD10" t="s">
        <v>89</v>
      </c>
      <c r="AE10" t="s">
        <v>89</v>
      </c>
    </row>
    <row r="11" spans="1:64" x14ac:dyDescent="0.25">
      <c r="A11" t="s">
        <v>95</v>
      </c>
      <c r="B11" t="s">
        <v>96</v>
      </c>
      <c r="C11" s="27">
        <v>44897</v>
      </c>
      <c r="D11" s="17">
        <v>270000</v>
      </c>
      <c r="E11" t="s">
        <v>46</v>
      </c>
      <c r="F11" t="s">
        <v>47</v>
      </c>
      <c r="G11" s="17">
        <v>270000</v>
      </c>
      <c r="H11" s="17">
        <v>81900</v>
      </c>
      <c r="I11" s="22">
        <f t="shared" si="0"/>
        <v>30.333333333333336</v>
      </c>
      <c r="J11" s="17">
        <v>171836</v>
      </c>
      <c r="K11" s="17">
        <f>G11-89336</f>
        <v>180664</v>
      </c>
      <c r="L11" s="17">
        <v>82500</v>
      </c>
      <c r="M11" s="32">
        <v>375</v>
      </c>
      <c r="N11" s="36">
        <v>707.02899200000002</v>
      </c>
      <c r="O11" s="41">
        <v>2.9209999999999998</v>
      </c>
      <c r="P11" s="41">
        <v>0.64300000000000002</v>
      </c>
      <c r="Q11" s="17">
        <f t="shared" si="1"/>
        <v>481.77066666666667</v>
      </c>
      <c r="R11" s="17">
        <f t="shared" si="2"/>
        <v>61850.05135227662</v>
      </c>
      <c r="S11" s="46">
        <f t="shared" si="3"/>
        <v>1.4198818033121354</v>
      </c>
      <c r="T11" s="41">
        <v>375</v>
      </c>
      <c r="U11" s="6" t="s">
        <v>55</v>
      </c>
      <c r="V11" t="s">
        <v>97</v>
      </c>
      <c r="W11" t="s">
        <v>98</v>
      </c>
      <c r="X11" t="s">
        <v>99</v>
      </c>
      <c r="Y11">
        <v>0</v>
      </c>
      <c r="Z11">
        <v>1</v>
      </c>
      <c r="AA11" s="7">
        <v>33065</v>
      </c>
      <c r="AC11" s="8" t="s">
        <v>51</v>
      </c>
      <c r="AD11" t="s">
        <v>67</v>
      </c>
    </row>
    <row r="12" spans="1:64" x14ac:dyDescent="0.25">
      <c r="A12" t="s">
        <v>61</v>
      </c>
      <c r="B12" t="s">
        <v>62</v>
      </c>
      <c r="C12" s="27">
        <v>44795</v>
      </c>
      <c r="D12" s="17">
        <v>228000</v>
      </c>
      <c r="E12" t="s">
        <v>46</v>
      </c>
      <c r="F12" t="s">
        <v>47</v>
      </c>
      <c r="G12" s="17">
        <v>228000</v>
      </c>
      <c r="H12" s="17">
        <v>76200</v>
      </c>
      <c r="I12" s="22">
        <f t="shared" si="0"/>
        <v>33.421052631578945</v>
      </c>
      <c r="J12" s="17">
        <v>197777</v>
      </c>
      <c r="K12" s="17">
        <f>G12-155777</f>
        <v>72223</v>
      </c>
      <c r="L12" s="17">
        <v>42000</v>
      </c>
      <c r="M12" s="32">
        <v>120</v>
      </c>
      <c r="N12" s="36">
        <v>283</v>
      </c>
      <c r="O12" s="41">
        <v>3.5089999999999999</v>
      </c>
      <c r="P12" s="41">
        <v>0.78</v>
      </c>
      <c r="Q12" s="17">
        <f t="shared" si="1"/>
        <v>601.85833333333335</v>
      </c>
      <c r="R12" s="17">
        <f t="shared" si="2"/>
        <v>20582.217155884868</v>
      </c>
      <c r="S12" s="46">
        <f t="shared" si="3"/>
        <v>0.47250268952903735</v>
      </c>
      <c r="T12" s="41">
        <v>120</v>
      </c>
      <c r="U12" s="6" t="s">
        <v>55</v>
      </c>
      <c r="V12" t="s">
        <v>63</v>
      </c>
      <c r="X12" t="s">
        <v>57</v>
      </c>
      <c r="Y12">
        <v>0</v>
      </c>
      <c r="Z12">
        <v>0</v>
      </c>
      <c r="AA12" s="7">
        <v>41899</v>
      </c>
      <c r="AC12" s="8" t="s">
        <v>51</v>
      </c>
      <c r="AD12" t="s">
        <v>60</v>
      </c>
    </row>
    <row r="13" spans="1:64" x14ac:dyDescent="0.25">
      <c r="A13" t="s">
        <v>78</v>
      </c>
      <c r="B13" t="s">
        <v>79</v>
      </c>
      <c r="C13" s="27">
        <v>44308</v>
      </c>
      <c r="D13" s="17">
        <v>30000</v>
      </c>
      <c r="E13" t="s">
        <v>46</v>
      </c>
      <c r="F13" t="s">
        <v>47</v>
      </c>
      <c r="G13" s="17">
        <v>30000</v>
      </c>
      <c r="H13" s="17">
        <v>22300</v>
      </c>
      <c r="I13" s="22">
        <f t="shared" si="0"/>
        <v>74.333333333333329</v>
      </c>
      <c r="J13" s="17">
        <v>51975</v>
      </c>
      <c r="K13" s="17">
        <f>G13-0</f>
        <v>30000</v>
      </c>
      <c r="L13" s="17">
        <v>51975</v>
      </c>
      <c r="M13" s="32">
        <v>297</v>
      </c>
      <c r="N13" s="36">
        <v>660</v>
      </c>
      <c r="O13" s="41">
        <v>4.5</v>
      </c>
      <c r="P13" s="41">
        <v>4.5</v>
      </c>
      <c r="Q13" s="17">
        <f t="shared" si="1"/>
        <v>101.01010101010101</v>
      </c>
      <c r="R13" s="17">
        <f t="shared" si="2"/>
        <v>6666.666666666667</v>
      </c>
      <c r="S13" s="46">
        <f t="shared" si="3"/>
        <v>0.15304560759106214</v>
      </c>
      <c r="T13" s="41">
        <v>297</v>
      </c>
      <c r="U13" s="6" t="s">
        <v>55</v>
      </c>
      <c r="V13" t="s">
        <v>80</v>
      </c>
      <c r="X13" t="s">
        <v>57</v>
      </c>
      <c r="Y13">
        <v>0</v>
      </c>
      <c r="Z13">
        <v>1</v>
      </c>
      <c r="AA13" s="7">
        <v>44538</v>
      </c>
      <c r="AC13" s="8" t="s">
        <v>59</v>
      </c>
      <c r="AD13" t="s">
        <v>60</v>
      </c>
    </row>
    <row r="14" spans="1:64" x14ac:dyDescent="0.25">
      <c r="A14" t="s">
        <v>71</v>
      </c>
      <c r="B14" t="s">
        <v>72</v>
      </c>
      <c r="C14" s="27">
        <v>44971</v>
      </c>
      <c r="D14" s="17">
        <v>275000</v>
      </c>
      <c r="E14" t="s">
        <v>46</v>
      </c>
      <c r="F14" t="s">
        <v>47</v>
      </c>
      <c r="G14" s="17">
        <v>275000</v>
      </c>
      <c r="H14" s="17">
        <v>59200</v>
      </c>
      <c r="I14" s="22">
        <f t="shared" si="0"/>
        <v>21.527272727272727</v>
      </c>
      <c r="J14" s="17">
        <v>142718</v>
      </c>
      <c r="K14" s="17">
        <f>G14-94386</f>
        <v>180614</v>
      </c>
      <c r="L14" s="17">
        <v>48332</v>
      </c>
      <c r="M14" s="32">
        <v>0</v>
      </c>
      <c r="N14" s="36">
        <v>0</v>
      </c>
      <c r="O14" s="41">
        <v>12.39</v>
      </c>
      <c r="P14" s="41">
        <v>12.39</v>
      </c>
      <c r="Q14" s="17" t="e">
        <f t="shared" si="1"/>
        <v>#DIV/0!</v>
      </c>
      <c r="R14" s="17">
        <f t="shared" si="2"/>
        <v>14577.401129943502</v>
      </c>
      <c r="S14" s="46">
        <f t="shared" si="3"/>
        <v>0.33465108195462584</v>
      </c>
      <c r="T14" s="41">
        <v>0</v>
      </c>
      <c r="U14" s="6" t="s">
        <v>55</v>
      </c>
      <c r="V14" t="s">
        <v>73</v>
      </c>
      <c r="X14" t="s">
        <v>57</v>
      </c>
      <c r="Y14">
        <v>0</v>
      </c>
      <c r="Z14">
        <v>1</v>
      </c>
      <c r="AA14" t="s">
        <v>74</v>
      </c>
      <c r="AC14" s="8" t="s">
        <v>51</v>
      </c>
    </row>
    <row r="15" spans="1:64" ht="15.75" thickBot="1" x14ac:dyDescent="0.3">
      <c r="A15" t="s">
        <v>53</v>
      </c>
      <c r="B15" t="s">
        <v>54</v>
      </c>
      <c r="C15" s="27">
        <v>44363</v>
      </c>
      <c r="D15" s="17">
        <v>325000</v>
      </c>
      <c r="E15" t="s">
        <v>46</v>
      </c>
      <c r="F15" t="s">
        <v>47</v>
      </c>
      <c r="G15" s="17">
        <v>325000</v>
      </c>
      <c r="H15" s="17">
        <v>105100</v>
      </c>
      <c r="I15" s="22">
        <f t="shared" si="0"/>
        <v>32.338461538461537</v>
      </c>
      <c r="J15" s="17">
        <v>259717</v>
      </c>
      <c r="K15" s="17">
        <f>G15-173305</f>
        <v>151695</v>
      </c>
      <c r="L15" s="17">
        <v>86412</v>
      </c>
      <c r="M15" s="32">
        <v>0</v>
      </c>
      <c r="N15" s="36">
        <v>0</v>
      </c>
      <c r="O15" s="41">
        <v>21.31</v>
      </c>
      <c r="P15" s="41">
        <v>21.31</v>
      </c>
      <c r="Q15" s="17" t="e">
        <f t="shared" si="1"/>
        <v>#DIV/0!</v>
      </c>
      <c r="R15" s="17">
        <f t="shared" si="2"/>
        <v>7118.4889723134684</v>
      </c>
      <c r="S15" s="46">
        <f t="shared" si="3"/>
        <v>0.16341802048469853</v>
      </c>
      <c r="T15" s="41">
        <v>0</v>
      </c>
      <c r="U15" s="6" t="s">
        <v>55</v>
      </c>
      <c r="V15" t="s">
        <v>56</v>
      </c>
      <c r="X15" t="s">
        <v>57</v>
      </c>
      <c r="Y15">
        <v>0</v>
      </c>
      <c r="Z15">
        <v>0</v>
      </c>
      <c r="AA15" s="7">
        <v>44558</v>
      </c>
      <c r="AC15" s="8" t="s">
        <v>51</v>
      </c>
    </row>
    <row r="16" spans="1:64" ht="15.75" thickTop="1" x14ac:dyDescent="0.25">
      <c r="A16" s="10"/>
      <c r="B16" s="10"/>
      <c r="C16" s="28" t="s">
        <v>108</v>
      </c>
      <c r="D16" s="18">
        <f>+SUM(D2:D15)</f>
        <v>2822000</v>
      </c>
      <c r="E16" s="10"/>
      <c r="F16" s="10"/>
      <c r="G16" s="18">
        <f>+SUM(G2:G15)</f>
        <v>2822000</v>
      </c>
      <c r="H16" s="18">
        <f>+SUM(H2:H15)</f>
        <v>938600</v>
      </c>
      <c r="I16" s="23"/>
      <c r="J16" s="18">
        <f>+SUM(J2:J15)</f>
        <v>2317401</v>
      </c>
      <c r="K16" s="18">
        <f>+SUM(K2:K15)</f>
        <v>1230635</v>
      </c>
      <c r="L16" s="18">
        <f>+SUM(L2:L15)</f>
        <v>726036</v>
      </c>
      <c r="M16" s="33">
        <f>+SUM(M2:M15)</f>
        <v>2870.9679999999998</v>
      </c>
      <c r="N16" s="37"/>
      <c r="O16" s="42">
        <f>+SUM(O2:O15)</f>
        <v>57.941000000000003</v>
      </c>
      <c r="P16" s="42">
        <f>+SUM(P2:P15)</f>
        <v>53.04</v>
      </c>
      <c r="Q16" s="18"/>
      <c r="R16" s="18"/>
      <c r="S16" s="47"/>
      <c r="T16" s="42"/>
      <c r="U16" s="11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x14ac:dyDescent="0.25">
      <c r="A17" s="12"/>
      <c r="B17" s="12"/>
      <c r="C17" s="29"/>
      <c r="D17" s="19"/>
      <c r="E17" s="12"/>
      <c r="F17" s="12"/>
      <c r="G17" s="19"/>
      <c r="H17" s="19" t="s">
        <v>109</v>
      </c>
      <c r="I17" s="24">
        <f>H16/G16*100</f>
        <v>33.260099220411057</v>
      </c>
      <c r="J17" s="19"/>
      <c r="K17" s="19"/>
      <c r="L17" s="19" t="s">
        <v>110</v>
      </c>
      <c r="M17" s="34"/>
      <c r="N17" s="38"/>
      <c r="O17" s="43" t="s">
        <v>110</v>
      </c>
      <c r="P17" s="43"/>
      <c r="Q17" s="19"/>
      <c r="R17" s="19" t="s">
        <v>110</v>
      </c>
      <c r="S17" s="48"/>
      <c r="T17" s="43"/>
      <c r="U17" s="13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</row>
    <row r="18" spans="1:44" x14ac:dyDescent="0.25">
      <c r="A18" s="14"/>
      <c r="B18" s="14"/>
      <c r="C18" s="30"/>
      <c r="D18" s="20"/>
      <c r="E18" s="14"/>
      <c r="F18" s="14"/>
      <c r="G18" s="20"/>
      <c r="H18" s="20" t="s">
        <v>111</v>
      </c>
      <c r="I18" s="25">
        <f>STDEV(I2:I15)</f>
        <v>14.067193170897792</v>
      </c>
      <c r="J18" s="20"/>
      <c r="K18" s="20"/>
      <c r="L18" s="20" t="s">
        <v>112</v>
      </c>
      <c r="M18" s="50">
        <f>K16/M16</f>
        <v>428.64810753724879</v>
      </c>
      <c r="N18" s="39"/>
      <c r="O18" s="44" t="s">
        <v>113</v>
      </c>
      <c r="P18" s="44">
        <f>K16/O16</f>
        <v>21239.450475483682</v>
      </c>
      <c r="Q18" s="20"/>
      <c r="R18" s="20" t="s">
        <v>114</v>
      </c>
      <c r="S18" s="49">
        <f>K16/O16/43560</f>
        <v>0.48759069043810105</v>
      </c>
      <c r="T18" s="44"/>
      <c r="U18" s="15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20" spans="1:44" s="1" customFormat="1" x14ac:dyDescent="0.25">
      <c r="A20" s="1" t="s">
        <v>115</v>
      </c>
      <c r="C20" s="51"/>
      <c r="D20" s="52"/>
      <c r="G20" s="52"/>
      <c r="H20" s="52"/>
      <c r="I20" s="53"/>
      <c r="J20" s="52"/>
      <c r="K20" s="52"/>
      <c r="L20" s="52"/>
      <c r="M20" s="54"/>
      <c r="N20" s="55"/>
      <c r="O20" s="56"/>
      <c r="P20" s="56"/>
      <c r="Q20" s="52"/>
      <c r="R20" s="52"/>
      <c r="S20" s="57"/>
      <c r="T20" s="56"/>
      <c r="U20" s="9"/>
    </row>
  </sheetData>
  <sortState xmlns:xlrd2="http://schemas.microsoft.com/office/spreadsheetml/2017/richdata2" ref="A2:AR18">
    <sortCondition ref="O2:O18"/>
  </sortState>
  <conditionalFormatting sqref="A2:AR1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35CAA-3857-437D-8BB8-2FE53D433E4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2024-01-22T19:18:30Z</dcterms:created>
  <dcterms:modified xsi:type="dcterms:W3CDTF">2024-01-28T15:33:04Z</dcterms:modified>
</cp:coreProperties>
</file>