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ie Kerby\Desktop\"/>
    </mc:Choice>
  </mc:AlternateContent>
  <bookViews>
    <workbookView xWindow="0" yWindow="0" windowWidth="19050" windowHeight="9570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" l="1"/>
  <c r="P8" i="2" s="1"/>
  <c r="I8" i="2"/>
  <c r="I12" i="2"/>
  <c r="L12" i="2"/>
  <c r="N12" i="2" s="1"/>
  <c r="I2" i="2"/>
  <c r="L2" i="2"/>
  <c r="P2" i="2" s="1"/>
  <c r="L9" i="2"/>
  <c r="N9" i="2" s="1"/>
  <c r="R9" i="2" s="1"/>
  <c r="I9" i="2"/>
  <c r="L10" i="2"/>
  <c r="P10" i="2" s="1"/>
  <c r="I10" i="2"/>
  <c r="L11" i="2"/>
  <c r="P11" i="2" s="1"/>
  <c r="I11" i="2"/>
  <c r="L13" i="2"/>
  <c r="P13" i="2" s="1"/>
  <c r="I13" i="2"/>
  <c r="N8" i="2" l="1"/>
  <c r="N2" i="2"/>
  <c r="P12" i="2"/>
  <c r="P9" i="2"/>
  <c r="N10" i="2"/>
  <c r="R10" i="2" s="1"/>
  <c r="N11" i="2"/>
  <c r="N13" i="2"/>
  <c r="R13" i="2" s="1"/>
  <c r="M14" i="2" l="1"/>
  <c r="L5" i="2"/>
  <c r="N5" i="2" s="1"/>
  <c r="I3" i="2"/>
  <c r="L3" i="2"/>
  <c r="N3" i="2" s="1"/>
  <c r="I4" i="2"/>
  <c r="L4" i="2"/>
  <c r="N4" i="2" s="1"/>
  <c r="I5" i="2"/>
  <c r="I6" i="2"/>
  <c r="L6" i="2"/>
  <c r="N6" i="2" s="1"/>
  <c r="I7" i="2"/>
  <c r="L7" i="2"/>
  <c r="N7" i="2" s="1"/>
  <c r="D14" i="2"/>
  <c r="G14" i="2"/>
  <c r="H14" i="2"/>
  <c r="J14" i="2"/>
  <c r="L14" i="2" l="1"/>
  <c r="N15" i="2" s="1"/>
  <c r="P6" i="2"/>
  <c r="P5" i="2"/>
  <c r="P3" i="2"/>
  <c r="I15" i="2"/>
  <c r="I16" i="2"/>
  <c r="N16" i="2"/>
  <c r="P7" i="2"/>
  <c r="P4" i="2"/>
  <c r="R11" i="2" l="1"/>
  <c r="R8" i="2"/>
  <c r="R2" i="2"/>
  <c r="R12" i="2"/>
  <c r="P14" i="2"/>
  <c r="Q15" i="2"/>
  <c r="R3" i="2"/>
  <c r="R5" i="2"/>
  <c r="R4" i="2"/>
  <c r="R6" i="2"/>
  <c r="R14" i="2"/>
  <c r="R7" i="2"/>
  <c r="Q16" i="2" l="1"/>
  <c r="S16" i="2" s="1"/>
</calcChain>
</file>

<file path=xl/sharedStrings.xml><?xml version="1.0" encoding="utf-8"?>
<sst xmlns="http://schemas.openxmlformats.org/spreadsheetml/2006/main" count="140" uniqueCount="81">
  <si>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</si>
  <si>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</si>
  <si>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</si>
  <si>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</si>
  <si>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</si>
  <si>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</si>
  <si>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</si>
  <si>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</si>
  <si>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</si>
  <si>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</si>
  <si>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</si>
  <si>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</si>
  <si>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</si>
  <si>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</si>
  <si>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</si>
  <si>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</si>
  <si>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</si>
  <si>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</si>
  <si>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</si>
  <si>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</si>
  <si>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</si>
  <si>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</si>
  <si>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</si>
  <si>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</si>
  <si>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</si>
  <si>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</si>
  <si>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</si>
  <si>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WD</t>
  </si>
  <si>
    <t>ARMS LENGTH</t>
  </si>
  <si>
    <t>STANDARD</t>
  </si>
  <si>
    <t>No</t>
  </si>
  <si>
    <t xml:space="preserve">  /  /    </t>
  </si>
  <si>
    <t>LONG LAKE AREA</t>
  </si>
  <si>
    <t>14-34-300-006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</si>
  <si>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</si>
  <si>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</si>
  <si>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</si>
  <si>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</si>
  <si>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</si>
  <si>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</si>
  <si>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</si>
  <si>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</si>
  <si>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16-27-255-014</t>
  </si>
  <si>
    <t>COMMERCIAL</t>
  </si>
  <si>
    <t>17-02-226-004</t>
  </si>
  <si>
    <t>13-35-485-031</t>
  </si>
  <si>
    <t>17-02-201-005</t>
  </si>
  <si>
    <t>17-03-100-028</t>
  </si>
  <si>
    <t>17-03-151-005</t>
  </si>
  <si>
    <t>7633 E 36TH ST</t>
  </si>
  <si>
    <t>17-02-226-015</t>
  </si>
  <si>
    <t>8 E MAIN ST</t>
  </si>
  <si>
    <t>10 E MAIN ST</t>
  </si>
  <si>
    <t>19 E MAIN ST</t>
  </si>
  <si>
    <t>104 W MAIN ST</t>
  </si>
  <si>
    <t>1454 W MAIN ST</t>
  </si>
  <si>
    <t>515 INDUSTRIAL DR</t>
  </si>
  <si>
    <t>15-17-100-006</t>
  </si>
  <si>
    <t>1781 S EVERGREEN DR</t>
  </si>
  <si>
    <t>03-ARM'S LENGTH</t>
  </si>
  <si>
    <t>15</t>
  </si>
  <si>
    <t>EVERETT</t>
  </si>
  <si>
    <t>19-30-160-027</t>
  </si>
  <si>
    <t>8382 S MASON DR</t>
  </si>
  <si>
    <t>19</t>
  </si>
  <si>
    <t>BIG PRAIRIE</t>
  </si>
  <si>
    <t>06-13-300-043</t>
  </si>
  <si>
    <t>7528 N WOODBRIDGE DR</t>
  </si>
  <si>
    <t>06</t>
  </si>
  <si>
    <t>Yes</t>
  </si>
  <si>
    <t>MERRILL</t>
  </si>
  <si>
    <t>02-01-200-025</t>
  </si>
  <si>
    <t>318 W 18 MILE RD</t>
  </si>
  <si>
    <t>02</t>
  </si>
  <si>
    <t>1 STORY</t>
  </si>
  <si>
    <t>LILLEY</t>
  </si>
  <si>
    <t>16-33-101-001</t>
  </si>
  <si>
    <t>4759 S CROTON-HARDY DR</t>
  </si>
  <si>
    <t>19-MULTI PARCEL ARM'S LENGTH</t>
  </si>
  <si>
    <t>16</t>
  </si>
  <si>
    <t>16-32-225-043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</si>
</sst>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12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"/>
  <sheetViews>
    <sheetView tabSelected="1" view="pageLayout" zoomScaleNormal="100" workbookViewId="0">
      <selection activeCell="AD7" sqref="AD7"/>
    </sheetView>
  </sheetViews>
  <sheetFormatPr defaultRowHeight="15" x14ac:dyDescent="0.25"/>
  <cols>
    <col min="1" max="1" width="14.28515625" bestFit="1" customWidth="1"/>
    <col min="2" max="2" width="24.425781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30.140625" bestFit="1" customWidth="1"/>
    <col min="7" max="7" width="10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7" bestFit="1" customWidth="1"/>
    <col min="16" max="16" width="15.5703125" style="32" bestFit="1" customWidth="1"/>
    <col min="17" max="17" width="13.140625" style="40" bestFit="1" customWidth="1"/>
    <col min="18" max="18" width="18.85546875" style="42" bestFit="1" customWidth="1"/>
    <col min="19" max="19" width="13.28515625" bestFit="1" customWidth="1"/>
    <col min="20" max="20" width="9.42578125" hidden="1" customWidth="1"/>
    <col min="21" max="21" width="10.7109375" style="7" hidden="1" customWidth="1"/>
    <col min="22" max="22" width="11.5703125" hidden="1" customWidth="1"/>
    <col min="23" max="23" width="10.42578125" style="17" hidden="1" customWidth="1"/>
    <col min="24" max="24" width="19.42578125" hidden="1" customWidth="1"/>
    <col min="25" max="25" width="16" hidden="1" customWidth="1"/>
    <col min="26" max="27" width="13.7109375" hidden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42</v>
      </c>
      <c r="B2" t="s">
        <v>49</v>
      </c>
      <c r="C2" s="17">
        <v>43194</v>
      </c>
      <c r="D2" s="7">
        <v>69000</v>
      </c>
      <c r="E2" t="s">
        <v>27</v>
      </c>
      <c r="F2" t="s">
        <v>28</v>
      </c>
      <c r="G2" s="7">
        <v>69000</v>
      </c>
      <c r="H2" s="7">
        <v>23400</v>
      </c>
      <c r="I2" s="12">
        <f t="shared" ref="I2:I13" si="0">H2/G2*100</f>
        <v>33.913043478260867</v>
      </c>
      <c r="J2" s="7">
        <v>85800</v>
      </c>
      <c r="K2" s="7">
        <v>8000</v>
      </c>
      <c r="L2" s="7">
        <f t="shared" ref="L2:L13" si="1">G2-K2</f>
        <v>61000</v>
      </c>
      <c r="M2" s="7">
        <v>140318</v>
      </c>
      <c r="N2" s="22">
        <f t="shared" ref="N2:N13" si="2">L2/M2</f>
        <v>0.43472683476104279</v>
      </c>
      <c r="O2" s="27">
        <v>1280</v>
      </c>
      <c r="P2" s="32">
        <f t="shared" ref="P2:P13" si="3">L2/O2</f>
        <v>47.65625</v>
      </c>
      <c r="Q2" s="37" t="s">
        <v>43</v>
      </c>
      <c r="R2" s="42">
        <f>ABS(N16-N2)*100</f>
        <v>21.342760695499251</v>
      </c>
      <c r="S2" t="s">
        <v>29</v>
      </c>
      <c r="U2" s="7">
        <v>5000</v>
      </c>
      <c r="V2" t="s">
        <v>30</v>
      </c>
      <c r="W2" s="17" t="s">
        <v>31</v>
      </c>
      <c r="Y2" t="s">
        <v>32</v>
      </c>
      <c r="Z2">
        <v>401</v>
      </c>
      <c r="AA2">
        <v>53</v>
      </c>
      <c r="AL2" s="2"/>
      <c r="BC2" s="2"/>
      <c r="BE2" s="2"/>
    </row>
    <row r="3" spans="1:64" x14ac:dyDescent="0.25">
      <c r="A3" t="s">
        <v>44</v>
      </c>
      <c r="B3" t="s">
        <v>51</v>
      </c>
      <c r="C3" s="17">
        <v>43871</v>
      </c>
      <c r="D3" s="7">
        <v>80000</v>
      </c>
      <c r="E3" t="s">
        <v>27</v>
      </c>
      <c r="F3" t="s">
        <v>28</v>
      </c>
      <c r="G3" s="7">
        <v>80000</v>
      </c>
      <c r="H3" s="7">
        <v>44200</v>
      </c>
      <c r="I3" s="12">
        <f t="shared" si="0"/>
        <v>55.25</v>
      </c>
      <c r="J3" s="7">
        <v>88400</v>
      </c>
      <c r="K3" s="7">
        <v>9670</v>
      </c>
      <c r="L3" s="7">
        <f t="shared" si="1"/>
        <v>70330</v>
      </c>
      <c r="M3" s="7">
        <v>133837</v>
      </c>
      <c r="N3" s="22">
        <f t="shared" si="2"/>
        <v>0.52548996166979234</v>
      </c>
      <c r="O3" s="27">
        <v>2983</v>
      </c>
      <c r="P3" s="32">
        <f t="shared" si="3"/>
        <v>23.576935970499498</v>
      </c>
      <c r="Q3" s="37" t="s">
        <v>43</v>
      </c>
      <c r="R3" s="42">
        <f>ABS(N16-N3)*100</f>
        <v>12.266448004624298</v>
      </c>
      <c r="S3" t="s">
        <v>29</v>
      </c>
      <c r="U3" s="7">
        <v>10567</v>
      </c>
      <c r="V3" t="s">
        <v>30</v>
      </c>
      <c r="W3" s="17" t="s">
        <v>31</v>
      </c>
      <c r="Y3" t="s">
        <v>32</v>
      </c>
      <c r="Z3">
        <v>401</v>
      </c>
      <c r="AA3">
        <v>47</v>
      </c>
    </row>
    <row r="4" spans="1:64" x14ac:dyDescent="0.25">
      <c r="A4" t="s">
        <v>50</v>
      </c>
      <c r="B4" t="s">
        <v>52</v>
      </c>
      <c r="C4" s="17">
        <v>43706</v>
      </c>
      <c r="D4" s="7">
        <v>100000</v>
      </c>
      <c r="E4" t="s">
        <v>27</v>
      </c>
      <c r="F4" t="s">
        <v>28</v>
      </c>
      <c r="G4" s="7">
        <v>100000</v>
      </c>
      <c r="H4" s="7">
        <v>35700</v>
      </c>
      <c r="I4" s="12">
        <f t="shared" si="0"/>
        <v>35.699999999999996</v>
      </c>
      <c r="J4" s="7">
        <v>94400</v>
      </c>
      <c r="K4" s="7">
        <v>29795</v>
      </c>
      <c r="L4" s="7">
        <f t="shared" si="1"/>
        <v>70205</v>
      </c>
      <c r="M4" s="7">
        <v>137998</v>
      </c>
      <c r="N4" s="22">
        <f t="shared" si="2"/>
        <v>0.50873925709068246</v>
      </c>
      <c r="O4" s="27">
        <v>8372</v>
      </c>
      <c r="P4" s="32">
        <f t="shared" si="3"/>
        <v>8.3856903965599621</v>
      </c>
      <c r="Q4" s="37" t="s">
        <v>43</v>
      </c>
      <c r="R4" s="42">
        <f>ABS(N16-N4)*100</f>
        <v>13.941518462535285</v>
      </c>
      <c r="S4" t="s">
        <v>29</v>
      </c>
      <c r="U4" s="7">
        <v>10547</v>
      </c>
      <c r="V4" t="s">
        <v>30</v>
      </c>
      <c r="W4" s="17" t="s">
        <v>31</v>
      </c>
      <c r="Y4" t="s">
        <v>32</v>
      </c>
      <c r="Z4">
        <v>401</v>
      </c>
      <c r="AA4">
        <v>67</v>
      </c>
    </row>
    <row r="5" spans="1:64" x14ac:dyDescent="0.25">
      <c r="A5" t="s">
        <v>45</v>
      </c>
      <c r="B5" t="s">
        <v>53</v>
      </c>
      <c r="C5" s="17">
        <v>43546</v>
      </c>
      <c r="D5" s="7">
        <v>90000</v>
      </c>
      <c r="E5" t="s">
        <v>27</v>
      </c>
      <c r="F5" t="s">
        <v>28</v>
      </c>
      <c r="G5" s="7">
        <v>90000</v>
      </c>
      <c r="H5" s="7">
        <v>41100</v>
      </c>
      <c r="I5" s="12">
        <f t="shared" si="0"/>
        <v>45.666666666666664</v>
      </c>
      <c r="J5" s="7">
        <v>87800</v>
      </c>
      <c r="K5" s="7">
        <v>22477</v>
      </c>
      <c r="L5" s="7">
        <f t="shared" si="1"/>
        <v>67523</v>
      </c>
      <c r="M5" s="7">
        <v>129695</v>
      </c>
      <c r="N5" s="22">
        <f t="shared" si="2"/>
        <v>0.52062916843363272</v>
      </c>
      <c r="O5" s="27">
        <v>2800</v>
      </c>
      <c r="P5" s="32">
        <f t="shared" si="3"/>
        <v>24.115357142857142</v>
      </c>
      <c r="Q5" s="37" t="s">
        <v>43</v>
      </c>
      <c r="R5" s="42">
        <f>ABS(N16-N5)*100</f>
        <v>12.752527328240259</v>
      </c>
      <c r="S5" t="s">
        <v>29</v>
      </c>
      <c r="U5" s="7">
        <v>50000</v>
      </c>
      <c r="V5" t="s">
        <v>30</v>
      </c>
      <c r="W5" s="17" t="s">
        <v>31</v>
      </c>
      <c r="Y5" t="s">
        <v>32</v>
      </c>
      <c r="Z5">
        <v>401</v>
      </c>
      <c r="AA5">
        <v>77</v>
      </c>
    </row>
    <row r="6" spans="1:64" x14ac:dyDescent="0.25">
      <c r="A6" t="s">
        <v>46</v>
      </c>
      <c r="B6" t="s">
        <v>54</v>
      </c>
      <c r="C6" s="17">
        <v>43671</v>
      </c>
      <c r="D6" s="7">
        <v>85000</v>
      </c>
      <c r="E6" t="s">
        <v>27</v>
      </c>
      <c r="F6" t="s">
        <v>28</v>
      </c>
      <c r="G6" s="7">
        <v>85000</v>
      </c>
      <c r="H6" s="7">
        <v>54700</v>
      </c>
      <c r="I6" s="12">
        <f t="shared" si="0"/>
        <v>64.352941176470594</v>
      </c>
      <c r="J6" s="7">
        <v>84600</v>
      </c>
      <c r="K6" s="7">
        <v>32670</v>
      </c>
      <c r="L6" s="7">
        <f t="shared" si="1"/>
        <v>52330</v>
      </c>
      <c r="M6" s="7">
        <v>102593</v>
      </c>
      <c r="N6" s="22">
        <f t="shared" si="2"/>
        <v>0.51007378671059433</v>
      </c>
      <c r="O6" s="27">
        <v>1488</v>
      </c>
      <c r="P6" s="32">
        <f t="shared" si="3"/>
        <v>35.168010752688176</v>
      </c>
      <c r="Q6" s="37" t="s">
        <v>43</v>
      </c>
      <c r="R6" s="42">
        <f>ABS(N16-N6)*100</f>
        <v>13.808065500544098</v>
      </c>
      <c r="S6" t="s">
        <v>29</v>
      </c>
      <c r="U6" s="7">
        <v>39500</v>
      </c>
      <c r="V6" t="s">
        <v>30</v>
      </c>
      <c r="W6" s="17" t="s">
        <v>31</v>
      </c>
      <c r="Y6" t="s">
        <v>32</v>
      </c>
      <c r="Z6">
        <v>401</v>
      </c>
      <c r="AA6">
        <v>88</v>
      </c>
    </row>
    <row r="7" spans="1:64" x14ac:dyDescent="0.25">
      <c r="A7" t="s">
        <v>47</v>
      </c>
      <c r="B7" t="s">
        <v>55</v>
      </c>
      <c r="C7" s="17">
        <v>43462</v>
      </c>
      <c r="D7" s="7">
        <v>890000</v>
      </c>
      <c r="E7" t="s">
        <v>27</v>
      </c>
      <c r="F7" t="s">
        <v>28</v>
      </c>
      <c r="G7" s="7">
        <v>890000</v>
      </c>
      <c r="H7" s="7">
        <v>456500</v>
      </c>
      <c r="I7" s="12">
        <f t="shared" si="0"/>
        <v>51.292134831460679</v>
      </c>
      <c r="J7" s="7">
        <v>897200</v>
      </c>
      <c r="K7" s="7">
        <v>345800</v>
      </c>
      <c r="L7" s="7">
        <f t="shared" si="1"/>
        <v>544200</v>
      </c>
      <c r="M7" s="7">
        <v>696565</v>
      </c>
      <c r="N7" s="22">
        <f t="shared" si="2"/>
        <v>0.78126233732673911</v>
      </c>
      <c r="O7" s="27">
        <v>11580</v>
      </c>
      <c r="P7" s="32">
        <f t="shared" si="3"/>
        <v>46.994818652849744</v>
      </c>
      <c r="Q7" s="37" t="s">
        <v>43</v>
      </c>
      <c r="R7" s="42">
        <f>ABS(N16-N7)*100</f>
        <v>13.310789561070379</v>
      </c>
      <c r="S7" t="s">
        <v>29</v>
      </c>
      <c r="U7" s="7">
        <v>97500</v>
      </c>
      <c r="V7" t="s">
        <v>30</v>
      </c>
      <c r="W7" s="17" t="s">
        <v>31</v>
      </c>
      <c r="Y7" t="s">
        <v>32</v>
      </c>
      <c r="Z7">
        <v>401</v>
      </c>
      <c r="AA7">
        <v>79</v>
      </c>
    </row>
    <row r="8" spans="1:64" x14ac:dyDescent="0.25">
      <c r="A8" t="s">
        <v>76</v>
      </c>
      <c r="B8" t="s">
        <v>77</v>
      </c>
      <c r="C8" s="17">
        <v>44099</v>
      </c>
      <c r="D8" s="7">
        <v>440000</v>
      </c>
      <c r="E8" t="s">
        <v>27</v>
      </c>
      <c r="F8" t="s">
        <v>78</v>
      </c>
      <c r="G8" s="7">
        <v>440000</v>
      </c>
      <c r="H8" s="7">
        <v>119400</v>
      </c>
      <c r="I8" s="12">
        <f t="shared" si="0"/>
        <v>27.136363636363637</v>
      </c>
      <c r="J8" s="7">
        <v>385575</v>
      </c>
      <c r="K8" s="7">
        <v>15032</v>
      </c>
      <c r="L8" s="7">
        <f t="shared" si="1"/>
        <v>424968</v>
      </c>
      <c r="M8" s="7">
        <v>467643.22250999999</v>
      </c>
      <c r="N8" s="22">
        <f t="shared" si="2"/>
        <v>0.90874405859888741</v>
      </c>
      <c r="O8" s="27">
        <v>6718</v>
      </c>
      <c r="P8" s="32">
        <f t="shared" si="3"/>
        <v>63.25811253349211</v>
      </c>
      <c r="Q8" s="37" t="s">
        <v>79</v>
      </c>
      <c r="R8" s="42">
        <f>ABS(N15-N8)*100</f>
        <v>16.716056902612554</v>
      </c>
      <c r="U8" s="7">
        <v>13252</v>
      </c>
      <c r="V8" t="s">
        <v>30</v>
      </c>
      <c r="W8" s="17" t="s">
        <v>31</v>
      </c>
      <c r="X8" t="s">
        <v>80</v>
      </c>
      <c r="Y8" t="s">
        <v>65</v>
      </c>
      <c r="Z8">
        <v>201</v>
      </c>
      <c r="AA8">
        <v>0</v>
      </c>
    </row>
    <row r="9" spans="1:64" x14ac:dyDescent="0.25">
      <c r="A9" t="s">
        <v>71</v>
      </c>
      <c r="B9" t="s">
        <v>72</v>
      </c>
      <c r="C9" s="17">
        <v>44120</v>
      </c>
      <c r="D9" s="7">
        <v>300000</v>
      </c>
      <c r="E9" t="s">
        <v>27</v>
      </c>
      <c r="F9" t="s">
        <v>59</v>
      </c>
      <c r="G9" s="7">
        <v>280000</v>
      </c>
      <c r="H9" s="7">
        <v>70800</v>
      </c>
      <c r="I9" s="12">
        <f t="shared" si="0"/>
        <v>25.285714285714285</v>
      </c>
      <c r="J9" s="7">
        <v>374359</v>
      </c>
      <c r="K9" s="7">
        <v>163952</v>
      </c>
      <c r="L9" s="7">
        <f t="shared" si="1"/>
        <v>116048</v>
      </c>
      <c r="M9" s="7">
        <v>269062.65985</v>
      </c>
      <c r="N9" s="22">
        <f t="shared" si="2"/>
        <v>0.43130473795470436</v>
      </c>
      <c r="O9" s="27">
        <v>1956</v>
      </c>
      <c r="P9" s="32">
        <f t="shared" si="3"/>
        <v>59.329243353783234</v>
      </c>
      <c r="Q9" s="37" t="s">
        <v>73</v>
      </c>
      <c r="R9" s="42">
        <f>ABS(N24-N9)*100</f>
        <v>43.130473795470436</v>
      </c>
      <c r="S9" t="s">
        <v>74</v>
      </c>
      <c r="U9" s="7">
        <v>62694</v>
      </c>
      <c r="V9" t="s">
        <v>30</v>
      </c>
      <c r="W9" s="17" t="s">
        <v>31</v>
      </c>
      <c r="Y9" t="s">
        <v>75</v>
      </c>
      <c r="Z9">
        <v>201</v>
      </c>
      <c r="AA9">
        <v>53</v>
      </c>
      <c r="AL9" s="2"/>
      <c r="BC9" s="2"/>
      <c r="BE9" s="2"/>
    </row>
    <row r="10" spans="1:64" x14ac:dyDescent="0.25">
      <c r="A10" t="s">
        <v>66</v>
      </c>
      <c r="B10" t="s">
        <v>67</v>
      </c>
      <c r="C10" s="17">
        <v>44519</v>
      </c>
      <c r="D10" s="7">
        <v>55000</v>
      </c>
      <c r="E10" t="s">
        <v>27</v>
      </c>
      <c r="F10" t="s">
        <v>59</v>
      </c>
      <c r="G10" s="7">
        <v>55000</v>
      </c>
      <c r="H10" s="7">
        <v>17800</v>
      </c>
      <c r="I10" s="12">
        <f t="shared" si="0"/>
        <v>32.36363636363636</v>
      </c>
      <c r="J10" s="7">
        <v>73860</v>
      </c>
      <c r="K10" s="7">
        <v>19930</v>
      </c>
      <c r="L10" s="7">
        <f t="shared" si="1"/>
        <v>35070</v>
      </c>
      <c r="M10" s="7">
        <v>68964.194369999997</v>
      </c>
      <c r="N10" s="22">
        <f t="shared" si="2"/>
        <v>0.50852475433622613</v>
      </c>
      <c r="O10" s="27">
        <v>1085</v>
      </c>
      <c r="P10" s="32">
        <f t="shared" si="3"/>
        <v>32.322580645161288</v>
      </c>
      <c r="Q10" s="37" t="s">
        <v>68</v>
      </c>
      <c r="R10" s="42">
        <f>ABS(N23-N10)*100</f>
        <v>50.852475433622615</v>
      </c>
      <c r="U10" s="7">
        <v>17470</v>
      </c>
      <c r="V10" t="s">
        <v>69</v>
      </c>
      <c r="W10" s="17">
        <v>44776</v>
      </c>
      <c r="Y10" t="s">
        <v>70</v>
      </c>
      <c r="Z10">
        <v>201</v>
      </c>
      <c r="AA10">
        <v>0</v>
      </c>
    </row>
    <row r="11" spans="1:64" x14ac:dyDescent="0.25">
      <c r="A11" t="s">
        <v>62</v>
      </c>
      <c r="B11" t="s">
        <v>63</v>
      </c>
      <c r="C11" s="17">
        <v>44158</v>
      </c>
      <c r="D11" s="7">
        <v>442000</v>
      </c>
      <c r="E11" t="s">
        <v>27</v>
      </c>
      <c r="F11" t="s">
        <v>59</v>
      </c>
      <c r="G11" s="7">
        <v>442000</v>
      </c>
      <c r="H11" s="7">
        <v>112200</v>
      </c>
      <c r="I11" s="12">
        <f t="shared" si="0"/>
        <v>25.384615384615383</v>
      </c>
      <c r="J11" s="7">
        <v>374144</v>
      </c>
      <c r="K11" s="7">
        <v>41675</v>
      </c>
      <c r="L11" s="7">
        <f t="shared" si="1"/>
        <v>400325</v>
      </c>
      <c r="M11" s="7">
        <v>425152.17391000001</v>
      </c>
      <c r="N11" s="22">
        <f t="shared" si="2"/>
        <v>0.9416040292545802</v>
      </c>
      <c r="O11" s="27">
        <v>8388</v>
      </c>
      <c r="P11" s="32">
        <f t="shared" si="3"/>
        <v>47.725917978063897</v>
      </c>
      <c r="Q11" s="37" t="s">
        <v>64</v>
      </c>
      <c r="R11" s="42">
        <f>ABS(N15-N11)*100</f>
        <v>20.002053968181833</v>
      </c>
      <c r="U11" s="7">
        <v>21434</v>
      </c>
      <c r="V11" t="s">
        <v>30</v>
      </c>
      <c r="W11" s="17" t="s">
        <v>31</v>
      </c>
      <c r="Y11" t="s">
        <v>65</v>
      </c>
      <c r="Z11">
        <v>201</v>
      </c>
      <c r="AA11">
        <v>0</v>
      </c>
    </row>
    <row r="12" spans="1:64" x14ac:dyDescent="0.25">
      <c r="A12" t="s">
        <v>48</v>
      </c>
      <c r="B12" t="s">
        <v>56</v>
      </c>
      <c r="C12" s="17">
        <v>43343</v>
      </c>
      <c r="D12" s="7">
        <v>400000</v>
      </c>
      <c r="E12" t="s">
        <v>27</v>
      </c>
      <c r="F12" t="s">
        <v>28</v>
      </c>
      <c r="G12" s="7">
        <v>400000</v>
      </c>
      <c r="H12" s="7">
        <v>152800</v>
      </c>
      <c r="I12" s="12">
        <f t="shared" si="0"/>
        <v>38.200000000000003</v>
      </c>
      <c r="J12" s="7">
        <v>400200</v>
      </c>
      <c r="K12" s="7">
        <v>56894</v>
      </c>
      <c r="L12" s="7">
        <f t="shared" si="1"/>
        <v>343106</v>
      </c>
      <c r="M12" s="7">
        <v>324113</v>
      </c>
      <c r="N12" s="22">
        <f t="shared" si="2"/>
        <v>1.0585999327395075</v>
      </c>
      <c r="O12" s="27">
        <v>10000</v>
      </c>
      <c r="P12" s="32">
        <f t="shared" si="3"/>
        <v>34.310600000000001</v>
      </c>
      <c r="Q12" s="37" t="s">
        <v>43</v>
      </c>
      <c r="R12" s="42">
        <f>ABS(N16-N12)*100</f>
        <v>41.044549102347219</v>
      </c>
      <c r="S12" t="s">
        <v>29</v>
      </c>
      <c r="U12" s="7">
        <v>57000</v>
      </c>
      <c r="V12" t="s">
        <v>30</v>
      </c>
      <c r="W12" s="17" t="s">
        <v>31</v>
      </c>
      <c r="X12" t="s">
        <v>33</v>
      </c>
      <c r="Y12" t="s">
        <v>32</v>
      </c>
      <c r="Z12">
        <v>401</v>
      </c>
      <c r="AA12">
        <v>77</v>
      </c>
    </row>
    <row r="13" spans="1:64" ht="15.75" thickBot="1" x14ac:dyDescent="0.3">
      <c r="A13" t="s">
        <v>57</v>
      </c>
      <c r="B13" t="s">
        <v>58</v>
      </c>
      <c r="C13" s="17">
        <v>43970</v>
      </c>
      <c r="D13" s="7">
        <v>50000</v>
      </c>
      <c r="E13" t="s">
        <v>27</v>
      </c>
      <c r="F13" t="s">
        <v>59</v>
      </c>
      <c r="G13" s="7">
        <v>50000</v>
      </c>
      <c r="H13" s="7">
        <v>19800</v>
      </c>
      <c r="I13" s="12">
        <f t="shared" si="0"/>
        <v>39.6</v>
      </c>
      <c r="J13" s="7">
        <v>91106</v>
      </c>
      <c r="K13" s="7">
        <v>21776</v>
      </c>
      <c r="L13" s="7">
        <f t="shared" si="1"/>
        <v>28224</v>
      </c>
      <c r="M13" s="7">
        <v>88657.289000000004</v>
      </c>
      <c r="N13" s="22">
        <f t="shared" si="2"/>
        <v>0.31834945911779455</v>
      </c>
      <c r="O13" s="27">
        <v>3076</v>
      </c>
      <c r="P13" s="32">
        <f t="shared" si="3"/>
        <v>9.1755526657997404</v>
      </c>
      <c r="Q13" s="37" t="s">
        <v>60</v>
      </c>
      <c r="R13" s="42">
        <f>ABS(N21-N13)*100</f>
        <v>31.834945911779457</v>
      </c>
      <c r="U13" s="7">
        <v>21776</v>
      </c>
      <c r="V13" t="s">
        <v>30</v>
      </c>
      <c r="W13" s="17" t="s">
        <v>31</v>
      </c>
      <c r="Y13" t="s">
        <v>61</v>
      </c>
      <c r="Z13">
        <v>201</v>
      </c>
      <c r="AA13">
        <v>0</v>
      </c>
    </row>
    <row r="14" spans="1:64" ht="15.75" thickTop="1" x14ac:dyDescent="0.25">
      <c r="A14" s="3"/>
      <c r="B14" s="3"/>
      <c r="C14" s="18" t="s">
        <v>34</v>
      </c>
      <c r="D14" s="8">
        <f>+SUM(D2:D12)</f>
        <v>2951000</v>
      </c>
      <c r="E14" s="3"/>
      <c r="F14" s="3"/>
      <c r="G14" s="8">
        <f>+SUM(G2:G12)</f>
        <v>2931000</v>
      </c>
      <c r="H14" s="8">
        <f>+SUM(H2:H12)</f>
        <v>1128600</v>
      </c>
      <c r="I14" s="13"/>
      <c r="J14" s="8">
        <f>+SUM(J2:J12)</f>
        <v>2946338</v>
      </c>
      <c r="K14" s="8"/>
      <c r="L14" s="8">
        <f>+SUM(L2:L13)</f>
        <v>2213329</v>
      </c>
      <c r="M14" s="8">
        <f>+SUM(M2:M13)</f>
        <v>2984598.5396399996</v>
      </c>
      <c r="N14" s="23"/>
      <c r="O14" s="28"/>
      <c r="P14" s="33">
        <f>AVERAGE(P2:P13)</f>
        <v>36.001589174312898</v>
      </c>
      <c r="Q14" s="38"/>
      <c r="R14" s="43">
        <f>ABS(N16-N15)*100</f>
        <v>9.3429047856726566</v>
      </c>
      <c r="S14" s="3"/>
      <c r="T14" s="3"/>
      <c r="U14" s="8"/>
      <c r="V14" s="3"/>
      <c r="W14" s="18"/>
      <c r="X14" s="3"/>
      <c r="Y14" s="3"/>
      <c r="Z14" s="3"/>
      <c r="AA14" s="3"/>
    </row>
    <row r="15" spans="1:64" x14ac:dyDescent="0.25">
      <c r="A15" s="4"/>
      <c r="B15" s="4"/>
      <c r="C15" s="19"/>
      <c r="D15" s="9"/>
      <c r="E15" s="4"/>
      <c r="F15" s="4"/>
      <c r="G15" s="9"/>
      <c r="H15" s="9" t="s">
        <v>35</v>
      </c>
      <c r="I15" s="14">
        <f>H14/G14*100</f>
        <v>38.505629477993857</v>
      </c>
      <c r="J15" s="9"/>
      <c r="K15" s="9"/>
      <c r="L15" s="9"/>
      <c r="M15" s="9" t="s">
        <v>36</v>
      </c>
      <c r="N15" s="24">
        <f>L14/M14</f>
        <v>0.74158348957276188</v>
      </c>
      <c r="O15" s="29"/>
      <c r="P15" s="34" t="s">
        <v>37</v>
      </c>
      <c r="Q15" s="39">
        <f>STDEV(N2:N12)</f>
        <v>0.22849213112061872</v>
      </c>
      <c r="R15" s="44"/>
      <c r="S15" s="4"/>
      <c r="T15" s="4"/>
      <c r="U15" s="9"/>
      <c r="V15" s="4"/>
      <c r="W15" s="19"/>
      <c r="X15" s="4"/>
      <c r="Y15" s="4"/>
      <c r="Z15" s="4"/>
      <c r="AA15" s="4"/>
    </row>
    <row r="16" spans="1:64" x14ac:dyDescent="0.25">
      <c r="A16" s="5"/>
      <c r="B16" s="5"/>
      <c r="C16" s="20"/>
      <c r="D16" s="10"/>
      <c r="E16" s="5"/>
      <c r="F16" s="5"/>
      <c r="G16" s="10"/>
      <c r="H16" s="10" t="s">
        <v>38</v>
      </c>
      <c r="I16" s="15">
        <f>STDEV(I2:I12)</f>
        <v>13.020117112409183</v>
      </c>
      <c r="J16" s="10"/>
      <c r="K16" s="10"/>
      <c r="L16" s="10"/>
      <c r="M16" s="10" t="s">
        <v>39</v>
      </c>
      <c r="N16" s="25">
        <f>AVERAGE(N2:N12)</f>
        <v>0.64815444171603531</v>
      </c>
      <c r="O16" s="30"/>
      <c r="P16" s="35" t="s">
        <v>40</v>
      </c>
      <c r="Q16" s="46">
        <f>AVERAGE(R2:R12)</f>
        <v>23.560701704977109</v>
      </c>
      <c r="R16" s="45" t="s">
        <v>41</v>
      </c>
      <c r="S16" s="5">
        <f>+(Q16/N16)</f>
        <v>36.350443950670865</v>
      </c>
      <c r="T16" s="5"/>
      <c r="U16" s="10"/>
      <c r="V16" s="5"/>
      <c r="W16" s="20"/>
      <c r="X16" s="5"/>
      <c r="Y16" s="5"/>
      <c r="Z16" s="5"/>
      <c r="AA16" s="5"/>
    </row>
  </sheetData>
  <conditionalFormatting sqref="A2:AA7 A12:AA12">
    <cfRule type="expression" dxfId="11" priority="11" stopIfTrue="1">
      <formula>MOD(ROW(),4)&gt;1</formula>
    </cfRule>
    <cfRule type="expression" dxfId="10" priority="12" stopIfTrue="1">
      <formula>MOD(ROW(),4)&lt;2</formula>
    </cfRule>
  </conditionalFormatting>
  <conditionalFormatting sqref="A13:AA13">
    <cfRule type="expression" dxfId="9" priority="9" stopIfTrue="1">
      <formula>MOD(ROW(),4)&gt;1</formula>
    </cfRule>
    <cfRule type="expression" dxfId="8" priority="10" stopIfTrue="1">
      <formula>MOD(ROW(),4)&lt;2</formula>
    </cfRule>
  </conditionalFormatting>
  <conditionalFormatting sqref="A11:AA11">
    <cfRule type="expression" dxfId="7" priority="7" stopIfTrue="1">
      <formula>MOD(ROW(),4)&gt;1</formula>
    </cfRule>
    <cfRule type="expression" dxfId="6" priority="8" stopIfTrue="1">
      <formula>MOD(ROW(),4)&lt;2</formula>
    </cfRule>
  </conditionalFormatting>
  <conditionalFormatting sqref="A10:AA10">
    <cfRule type="expression" dxfId="5" priority="5" stopIfTrue="1">
      <formula>MOD(ROW(),4)&gt;1</formula>
    </cfRule>
    <cfRule type="expression" dxfId="4" priority="6" stopIfTrue="1">
      <formula>MOD(ROW(),4)&lt;2</formula>
    </cfRule>
  </conditionalFormatting>
  <conditionalFormatting sqref="A9:AA9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A8:AA8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46" fitToHeight="0" orientation="landscape" r:id="rId1"/>
  <headerFooter>
    <oddHeader>&amp;C2023 ECF COMMERCIAL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Story</dc:creator>
  <cp:lastModifiedBy>Angie Kerby</cp:lastModifiedBy>
  <cp:lastPrinted>2023-03-15T12:24:00Z</cp:lastPrinted>
  <dcterms:created xsi:type="dcterms:W3CDTF">2021-01-25T00:38:18Z</dcterms:created>
  <dcterms:modified xsi:type="dcterms:W3CDTF">2023-03-15T12:24:18Z</dcterms:modified>
</cp:coreProperties>
</file>