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defaultThemeVersion="166925"/>
  <mc:AlternateContent xmlns:mc="http://schemas.openxmlformats.org/markup-compatibility/2006">
    <mc:Choice Requires="x15">
      <x15ac:absPath xmlns:x15ac="http://schemas.microsoft.com/office/spreadsheetml/2010/11/ac" url="C:\Users\Joe Petch\Documents\Fire Department\2021 Documents\"/>
    </mc:Choice>
  </mc:AlternateContent>
  <xr:revisionPtr revIDLastSave="0" documentId="13_ncr:1_{BDC9D569-E026-4D3A-AA16-4469EA054000}" xr6:coauthVersionLast="46" xr6:coauthVersionMax="46" xr10:uidLastSave="{00000000-0000-0000-0000-000000000000}"/>
  <workbookProtection workbookAlgorithmName="SHA-512" workbookHashValue="o58hvzZ0H6l+ZYqIab1Wc5oPOhcbnRKhv0zvFSdnmuEn24ASu3lRk4E9zXMsCvee+gemSiwNrrWrdGB53BjpMw==" workbookSaltValue="iOPMiqy7Sx1qWzMan1DbuQ==" workbookSpinCount="100000" lockStructure="1"/>
  <bookViews>
    <workbookView xWindow="165" yWindow="390" windowWidth="28635" windowHeight="14775" tabRatio="922" firstSheet="10" activeTab="17" xr2:uid="{00000000-000D-0000-FFFF-FFFF00000000}"/>
  </bookViews>
  <sheets>
    <sheet name="Info" sheetId="40" state="hidden" r:id="rId1"/>
    <sheet name="Examiner Dashboard" sheetId="66" state="hidden" r:id="rId2"/>
    <sheet name="KEY METRICS" sheetId="73" state="hidden" r:id="rId3"/>
    <sheet name="Instructions" sheetId="74" r:id="rId4"/>
    <sheet name="KEY INPUTS" sheetId="36" r:id="rId5"/>
    <sheet name="Cover Sheet" sheetId="18" r:id="rId6"/>
    <sheet name="Certification Section" sheetId="19" r:id="rId7"/>
    <sheet name="Division Cert." sheetId="20" r:id="rId8"/>
    <sheet name="Preparer Cert." sheetId="21" r:id="rId9"/>
    <sheet name="Preparer Other Assets Cert." sheetId="22" r:id="rId10"/>
    <sheet name="Internet Cert." sheetId="24" r:id="rId11"/>
    <sheet name="Approval Cert." sheetId="23" r:id="rId12"/>
    <sheet name="Approval Resolution" sheetId="25" r:id="rId13"/>
    <sheet name="Adoption Cert." sheetId="26" r:id="rId14"/>
    <sheet name="Adopted Resolution" sheetId="27" r:id="rId15"/>
    <sheet name="Narrative and Information" sheetId="28" r:id="rId16"/>
    <sheet name="Message &amp; Analysis (1)" sheetId="29" r:id="rId17"/>
    <sheet name="Message &amp; Analysis (2)" sheetId="41" r:id="rId18"/>
    <sheet name="Message &amp; Analysis (3)" sheetId="55" r:id="rId19"/>
    <sheet name="Contact Information" sheetId="31" r:id="rId20"/>
    <sheet name="Questionnaire" sheetId="32" r:id="rId21"/>
    <sheet name="Questionnaire (cont.)" sheetId="33" r:id="rId22"/>
    <sheet name="Questionnaire Detail" sheetId="42" r:id="rId23"/>
    <sheet name="Questionnaire Detail (cont.)" sheetId="56" r:id="rId24"/>
    <sheet name="Vehicle List" sheetId="57" r:id="rId25"/>
    <sheet name="Vehicle List (cont.)" sheetId="59" r:id="rId26"/>
    <sheet name="Commissioner Schedule (N-4)" sheetId="34" r:id="rId27"/>
    <sheet name="Page N-4 (2 of 2)" sheetId="15" r:id="rId28"/>
    <sheet name="Health Benefits (N-5)" sheetId="16" r:id="rId29"/>
    <sheet name="Accumulated Absences (N-6)" sheetId="17" r:id="rId30"/>
    <sheet name="Accumulated Absences (N-6) (2)" sheetId="48" r:id="rId31"/>
    <sheet name="Accumulated Absences (N-6) (3)" sheetId="49" r:id="rId32"/>
    <sheet name="Accumulated Absences (N-6) (4)" sheetId="50" r:id="rId33"/>
    <sheet name="Accumulated Absences (N-6) (5)" sheetId="51" r:id="rId34"/>
    <sheet name="Accumulated Absences (N-6) (6)" sheetId="52" r:id="rId35"/>
    <sheet name="Accumulated Absences (N-6) (7)" sheetId="54" r:id="rId36"/>
    <sheet name="TOTAL Accumulated Absences" sheetId="53" r:id="rId37"/>
    <sheet name="Financial Schedule" sheetId="35" r:id="rId38"/>
    <sheet name="Information Sheet" sheetId="1" r:id="rId39"/>
    <sheet name="F-1 Budget Summary" sheetId="12" r:id="rId40"/>
    <sheet name="F-2 Revenues (Proposed)" sheetId="3" r:id="rId41"/>
    <sheet name="Revenue Detail" sheetId="61" r:id="rId42"/>
    <sheet name="Revenue Detail (cont.)" sheetId="70" r:id="rId43"/>
    <sheet name="F-3 Appropriations (Proposed)" sheetId="4" r:id="rId44"/>
    <sheet name="Appropriation Detail" sheetId="68" r:id="rId45"/>
    <sheet name="Appropriation Detail (cont.)" sheetId="71" r:id="rId46"/>
    <sheet name="Appropriation Detail (cont. 2)" sheetId="72" r:id="rId47"/>
    <sheet name="F-4 Salary &amp; Benefit Schedule" sheetId="5" r:id="rId48"/>
    <sheet name="Salary &amp; Benefit Detail" sheetId="63" r:id="rId49"/>
    <sheet name="F-5 Capital Budget Proposed" sheetId="7" r:id="rId50"/>
    <sheet name="Capital Budget Detail" sheetId="76" r:id="rId51"/>
    <sheet name="F-6 Debt Service - Principal" sheetId="6" r:id="rId52"/>
    <sheet name="F-7 Debt Service - Interest" sheetId="8" r:id="rId53"/>
    <sheet name="F-8 Fund Balance" sheetId="9" r:id="rId54"/>
    <sheet name="F-9 Referendums" sheetId="10" r:id="rId55"/>
    <sheet name="F-10 Levy Cap Summary" sheetId="11" r:id="rId56"/>
    <sheet name="F-11 Shared Services" sheetId="13" r:id="rId57"/>
    <sheet name="F-12 Cap Exclusions" sheetId="14" r:id="rId58"/>
  </sheets>
  <definedNames>
    <definedName name="App_Percentage">'F-3 Appropriations (Proposed)'!$I$5,'F-3 Appropriations (Proposed)'!$I$6,'F-3 Appropriations (Proposed)'!$I$7,'F-3 Appropriations (Proposed)'!$I$10:$I$16,'F-3 Appropriations (Proposed)'!$I$20:$I$21,'F-3 Appropriations (Proposed)'!$I$24:$I$30,'F-3 Appropriations (Proposed)'!$I$34:$I$35,'F-3 Appropriations (Proposed)'!$I$38:$I$44,'F-3 Appropriations (Proposed)'!$I$48:$I$50,'F-3 Appropriations (Proposed)'!$I$53:$I$58,'F-3 Appropriations (Proposed)'!$I$60:$I$64</definedName>
    <definedName name="Automatic">'Questionnaire (cont.)'!$E$33</definedName>
    <definedName name="Automatic_Increase">'Questionnaire (cont.)'!$E$33</definedName>
    <definedName name="_xlnm.Print_Area" localSheetId="29">'Accumulated Absences (N-6)'!$A$1:$G$26</definedName>
    <definedName name="_xlnm.Print_Area" localSheetId="30">'Accumulated Absences (N-6) (2)'!$A$1:$G$26</definedName>
    <definedName name="_xlnm.Print_Area" localSheetId="31">'Accumulated Absences (N-6) (3)'!$A$1:$G$26</definedName>
    <definedName name="_xlnm.Print_Area" localSheetId="32">'Accumulated Absences (N-6) (4)'!$A$1:$G$26</definedName>
    <definedName name="_xlnm.Print_Area" localSheetId="33">'Accumulated Absences (N-6) (5)'!$A$1:$G$26</definedName>
    <definedName name="_xlnm.Print_Area" localSheetId="34">'Accumulated Absences (N-6) (6)'!$A$1:$G$26</definedName>
    <definedName name="_xlnm.Print_Area" localSheetId="35">'Accumulated Absences (N-6) (7)'!$A$1:$G$26</definedName>
    <definedName name="_xlnm.Print_Area" localSheetId="14">'Adopted Resolution'!$A$1:$G$49</definedName>
    <definedName name="_xlnm.Print_Area" localSheetId="13">'Adoption Cert.'!$A$1:$H$45</definedName>
    <definedName name="_xlnm.Print_Area" localSheetId="11">'Approval Cert.'!$A$1:$I$47</definedName>
    <definedName name="_xlnm.Print_Area" localSheetId="12">'Approval Resolution'!$A$1:$G$51</definedName>
    <definedName name="_xlnm.Print_Area" localSheetId="57">'F-12 Cap Exclusions'!$A$1:$F$62</definedName>
    <definedName name="_xlnm.Print_Area" localSheetId="53">'F-8 Fund Balance'!$A$1:$E$46</definedName>
    <definedName name="_xlnm.Print_Area" localSheetId="3">Instructions!$A$1:$C$30</definedName>
    <definedName name="_xlnm.Print_Area" localSheetId="16">'Message &amp; Analysis (1)'!$A$1:$K$50</definedName>
    <definedName name="_xlnm.Print_Area" localSheetId="27">'Page N-4 (2 of 2)'!$A$1:$O$43</definedName>
    <definedName name="_xlnm.Print_Area" localSheetId="36">'TOTAL Accumulated Absences'!$A$1:$G$26</definedName>
    <definedName name="Revenue_Percent">'F-2 Revenues (Proposed)'!$I$5,'F-2 Revenues (Proposed)'!$I$6,'F-2 Revenues (Proposed)'!$I$9,'F-2 Revenues (Proposed)'!$I$10,'F-2 Revenues (Proposed)'!$I$11:$I$16,'F-2 Revenues (Proposed)'!$I$19:$I$22,'F-2 Revenues (Proposed)'!$I$25:$I$28,'F-2 Revenues (Proposed)'!$I$31:$I$34,'F-2 Revenues (Proposed)'!$I$37:$I$42,'F-2 Revenues (Proposed)'!$I$46:$I$49,'F-2 Revenues (Proposed)'!$I$52:$I$55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9" l="1"/>
  <c r="B14" i="68" l="1"/>
  <c r="D16" i="9"/>
  <c r="I33" i="5" l="1"/>
  <c r="I15" i="5"/>
  <c r="D24" i="68"/>
  <c r="E24" i="68" s="1"/>
  <c r="A1" i="55"/>
  <c r="A1" i="41"/>
  <c r="A1" i="29"/>
  <c r="A20" i="41"/>
  <c r="H33" i="76"/>
  <c r="G33" i="76"/>
  <c r="D35" i="73"/>
  <c r="D32" i="73"/>
  <c r="D22" i="73"/>
  <c r="B40" i="5"/>
  <c r="B29" i="5"/>
  <c r="B12" i="5"/>
  <c r="D7" i="73"/>
  <c r="C22" i="73"/>
  <c r="C7" i="73"/>
  <c r="A25" i="25"/>
  <c r="L55" i="3"/>
  <c r="L54" i="3"/>
  <c r="L53" i="3"/>
  <c r="L52" i="3"/>
  <c r="L49" i="3"/>
  <c r="L48" i="3"/>
  <c r="L47" i="3"/>
  <c r="L46" i="3"/>
  <c r="L42" i="3"/>
  <c r="L41" i="3"/>
  <c r="L40" i="3"/>
  <c r="L39" i="3"/>
  <c r="L38" i="3"/>
  <c r="L37" i="3"/>
  <c r="L34" i="3"/>
  <c r="L33" i="3"/>
  <c r="L32" i="3"/>
  <c r="L31" i="3"/>
  <c r="L28" i="3"/>
  <c r="L27" i="3"/>
  <c r="L26" i="3"/>
  <c r="L25" i="3"/>
  <c r="L22" i="3"/>
  <c r="L21" i="3"/>
  <c r="L20" i="3"/>
  <c r="L19" i="3"/>
  <c r="L18" i="3"/>
  <c r="L16" i="3"/>
  <c r="L15" i="3"/>
  <c r="L14" i="3"/>
  <c r="L13" i="3"/>
  <c r="L12" i="3"/>
  <c r="L11" i="3"/>
  <c r="L10" i="3"/>
  <c r="L9" i="3"/>
  <c r="D49" i="72"/>
  <c r="E49" i="72" s="1"/>
  <c r="D48" i="72"/>
  <c r="E48" i="72" s="1"/>
  <c r="D47" i="72"/>
  <c r="E47" i="72" s="1"/>
  <c r="D46" i="72"/>
  <c r="E46" i="72" s="1"/>
  <c r="D45" i="72"/>
  <c r="E45" i="72" s="1"/>
  <c r="D44" i="72"/>
  <c r="E44" i="72" s="1"/>
  <c r="D43" i="72"/>
  <c r="E43" i="72" s="1"/>
  <c r="D42" i="72"/>
  <c r="E42" i="72" s="1"/>
  <c r="D41" i="72"/>
  <c r="E41" i="72" s="1"/>
  <c r="D40" i="72"/>
  <c r="E40" i="72" s="1"/>
  <c r="D39" i="72"/>
  <c r="E39" i="72" s="1"/>
  <c r="D38" i="72"/>
  <c r="E38" i="72" s="1"/>
  <c r="D37" i="72"/>
  <c r="E37" i="72" s="1"/>
  <c r="D36" i="72"/>
  <c r="E36" i="72" s="1"/>
  <c r="D35" i="72"/>
  <c r="E35" i="72" s="1"/>
  <c r="D34" i="72"/>
  <c r="E34" i="72" s="1"/>
  <c r="D33" i="72"/>
  <c r="E33" i="72" s="1"/>
  <c r="D32" i="72"/>
  <c r="E32" i="72" s="1"/>
  <c r="D31" i="72"/>
  <c r="E31" i="72" s="1"/>
  <c r="D30" i="72"/>
  <c r="E30" i="72" s="1"/>
  <c r="D29" i="72"/>
  <c r="E29" i="72" s="1"/>
  <c r="D28" i="72"/>
  <c r="E28" i="72" s="1"/>
  <c r="D27" i="72"/>
  <c r="E27" i="72" s="1"/>
  <c r="D26" i="72"/>
  <c r="E26" i="72" s="1"/>
  <c r="D25" i="72"/>
  <c r="E25" i="72" s="1"/>
  <c r="D24" i="72"/>
  <c r="E24" i="72" s="1"/>
  <c r="D23" i="72"/>
  <c r="E23" i="72" s="1"/>
  <c r="D22" i="72"/>
  <c r="E22" i="72" s="1"/>
  <c r="D21" i="72"/>
  <c r="E21" i="72" s="1"/>
  <c r="D20" i="72"/>
  <c r="E20" i="72" s="1"/>
  <c r="D19" i="72"/>
  <c r="E19" i="72" s="1"/>
  <c r="D18" i="72"/>
  <c r="E18" i="72" s="1"/>
  <c r="D17" i="72"/>
  <c r="E17" i="72" s="1"/>
  <c r="D16" i="72"/>
  <c r="E16" i="72" s="1"/>
  <c r="D15" i="72"/>
  <c r="E15" i="72" s="1"/>
  <c r="D14" i="72"/>
  <c r="E14" i="72" s="1"/>
  <c r="D13" i="72"/>
  <c r="E13" i="72" s="1"/>
  <c r="D12" i="72"/>
  <c r="E12" i="72" s="1"/>
  <c r="D11" i="72"/>
  <c r="E11" i="72" s="1"/>
  <c r="C10" i="72"/>
  <c r="B10" i="72"/>
  <c r="A6" i="72"/>
  <c r="A4" i="72"/>
  <c r="A11" i="23"/>
  <c r="A10" i="26"/>
  <c r="A19" i="66"/>
  <c r="A4" i="66"/>
  <c r="A14" i="66"/>
  <c r="A12" i="66"/>
  <c r="A11" i="66"/>
  <c r="F14" i="66"/>
  <c r="F11" i="66"/>
  <c r="D49" i="71"/>
  <c r="E49" i="71" s="1"/>
  <c r="D48" i="71"/>
  <c r="E48" i="71" s="1"/>
  <c r="D47" i="71"/>
  <c r="E47" i="71" s="1"/>
  <c r="D46" i="71"/>
  <c r="E46" i="71" s="1"/>
  <c r="D45" i="71"/>
  <c r="E45" i="71" s="1"/>
  <c r="D44" i="71"/>
  <c r="E44" i="71" s="1"/>
  <c r="D43" i="71"/>
  <c r="E43" i="71" s="1"/>
  <c r="D42" i="71"/>
  <c r="E42" i="71" s="1"/>
  <c r="D41" i="71"/>
  <c r="E41" i="71" s="1"/>
  <c r="D40" i="71"/>
  <c r="E40" i="71" s="1"/>
  <c r="D39" i="71"/>
  <c r="E39" i="71" s="1"/>
  <c r="D38" i="71"/>
  <c r="E38" i="71" s="1"/>
  <c r="D37" i="71"/>
  <c r="E37" i="71" s="1"/>
  <c r="D36" i="71"/>
  <c r="E36" i="71" s="1"/>
  <c r="D35" i="71"/>
  <c r="E35" i="71" s="1"/>
  <c r="D34" i="71"/>
  <c r="E34" i="71" s="1"/>
  <c r="D33" i="71"/>
  <c r="E33" i="71" s="1"/>
  <c r="D32" i="71"/>
  <c r="E32" i="71" s="1"/>
  <c r="D31" i="71"/>
  <c r="E31" i="71" s="1"/>
  <c r="D30" i="71"/>
  <c r="E30" i="71" s="1"/>
  <c r="D29" i="71"/>
  <c r="E29" i="71" s="1"/>
  <c r="D28" i="71"/>
  <c r="E28" i="71" s="1"/>
  <c r="D27" i="71"/>
  <c r="E27" i="71" s="1"/>
  <c r="D26" i="71"/>
  <c r="E26" i="71" s="1"/>
  <c r="D25" i="71"/>
  <c r="E25" i="71" s="1"/>
  <c r="D24" i="71"/>
  <c r="E24" i="71" s="1"/>
  <c r="D23" i="71"/>
  <c r="E23" i="71" s="1"/>
  <c r="D22" i="71"/>
  <c r="E22" i="71" s="1"/>
  <c r="D21" i="71"/>
  <c r="E21" i="71" s="1"/>
  <c r="D20" i="71"/>
  <c r="E20" i="71" s="1"/>
  <c r="D19" i="71"/>
  <c r="E19" i="71" s="1"/>
  <c r="D18" i="71"/>
  <c r="E18" i="71" s="1"/>
  <c r="D17" i="71"/>
  <c r="E17" i="71" s="1"/>
  <c r="D16" i="71"/>
  <c r="E16" i="71" s="1"/>
  <c r="D15" i="71"/>
  <c r="E15" i="71" s="1"/>
  <c r="D14" i="71"/>
  <c r="E14" i="71" s="1"/>
  <c r="D13" i="71"/>
  <c r="E13" i="71" s="1"/>
  <c r="D12" i="71"/>
  <c r="E12" i="71" s="1"/>
  <c r="D11" i="71"/>
  <c r="E11" i="71" s="1"/>
  <c r="C10" i="71"/>
  <c r="B10" i="71"/>
  <c r="A6" i="71"/>
  <c r="A4" i="71"/>
  <c r="D49" i="68"/>
  <c r="E49" i="68" s="1"/>
  <c r="D48" i="68"/>
  <c r="E48" i="68" s="1"/>
  <c r="D47" i="68"/>
  <c r="E47" i="68" s="1"/>
  <c r="D46" i="68"/>
  <c r="E46" i="68" s="1"/>
  <c r="D45" i="68"/>
  <c r="E45" i="68" s="1"/>
  <c r="D44" i="68"/>
  <c r="E44" i="68" s="1"/>
  <c r="D43" i="68"/>
  <c r="E43" i="68" s="1"/>
  <c r="D42" i="68"/>
  <c r="E42" i="68" s="1"/>
  <c r="D41" i="68"/>
  <c r="E41" i="68" s="1"/>
  <c r="D40" i="68"/>
  <c r="E40" i="68" s="1"/>
  <c r="D39" i="68"/>
  <c r="E39" i="68" s="1"/>
  <c r="D38" i="68"/>
  <c r="E38" i="68" s="1"/>
  <c r="D37" i="68"/>
  <c r="E37" i="68" s="1"/>
  <c r="D36" i="68"/>
  <c r="E36" i="68" s="1"/>
  <c r="D35" i="68"/>
  <c r="E35" i="68" s="1"/>
  <c r="D34" i="68"/>
  <c r="E34" i="68" s="1"/>
  <c r="D33" i="68"/>
  <c r="E33" i="68" s="1"/>
  <c r="D32" i="68"/>
  <c r="E32" i="68" s="1"/>
  <c r="D31" i="68"/>
  <c r="E31" i="68" s="1"/>
  <c r="D30" i="68"/>
  <c r="E30" i="68" s="1"/>
  <c r="D29" i="68"/>
  <c r="E29" i="68" s="1"/>
  <c r="D28" i="68"/>
  <c r="E28" i="68" s="1"/>
  <c r="D27" i="68"/>
  <c r="E27" i="68" s="1"/>
  <c r="D26" i="68"/>
  <c r="E26" i="68" s="1"/>
  <c r="D25" i="68"/>
  <c r="E25" i="68" s="1"/>
  <c r="D23" i="68"/>
  <c r="E23" i="68" s="1"/>
  <c r="D22" i="68"/>
  <c r="E22" i="68" s="1"/>
  <c r="D21" i="68"/>
  <c r="E21" i="68" s="1"/>
  <c r="D20" i="68"/>
  <c r="E20" i="68" s="1"/>
  <c r="D19" i="68"/>
  <c r="E19" i="68" s="1"/>
  <c r="D18" i="68"/>
  <c r="E18" i="68" s="1"/>
  <c r="D17" i="68"/>
  <c r="E17" i="68" s="1"/>
  <c r="D16" i="68"/>
  <c r="E16" i="68" s="1"/>
  <c r="D15" i="68"/>
  <c r="E15" i="68" s="1"/>
  <c r="D14" i="68"/>
  <c r="E14" i="68" s="1"/>
  <c r="D13" i="68"/>
  <c r="E13" i="68" s="1"/>
  <c r="D12" i="68"/>
  <c r="E12" i="68" s="1"/>
  <c r="D11" i="68"/>
  <c r="E11" i="68" s="1"/>
  <c r="D49" i="70"/>
  <c r="E49" i="70" s="1"/>
  <c r="D48" i="70"/>
  <c r="E48" i="70" s="1"/>
  <c r="D47" i="70"/>
  <c r="E47" i="70" s="1"/>
  <c r="D46" i="70"/>
  <c r="E46" i="70" s="1"/>
  <c r="D45" i="70"/>
  <c r="E45" i="70" s="1"/>
  <c r="D44" i="70"/>
  <c r="E44" i="70" s="1"/>
  <c r="D43" i="70"/>
  <c r="E43" i="70" s="1"/>
  <c r="D42" i="70"/>
  <c r="E42" i="70" s="1"/>
  <c r="D41" i="70"/>
  <c r="E41" i="70" s="1"/>
  <c r="D40" i="70"/>
  <c r="E40" i="70" s="1"/>
  <c r="D39" i="70"/>
  <c r="E39" i="70" s="1"/>
  <c r="D38" i="70"/>
  <c r="E38" i="70" s="1"/>
  <c r="D37" i="70"/>
  <c r="E37" i="70" s="1"/>
  <c r="D36" i="70"/>
  <c r="E36" i="70" s="1"/>
  <c r="D35" i="70"/>
  <c r="E35" i="70" s="1"/>
  <c r="D34" i="70"/>
  <c r="E34" i="70" s="1"/>
  <c r="D33" i="70"/>
  <c r="E33" i="70" s="1"/>
  <c r="D32" i="70"/>
  <c r="E32" i="70" s="1"/>
  <c r="D31" i="70"/>
  <c r="E31" i="70" s="1"/>
  <c r="D30" i="70"/>
  <c r="E30" i="70" s="1"/>
  <c r="D29" i="70"/>
  <c r="E29" i="70" s="1"/>
  <c r="D28" i="70"/>
  <c r="E28" i="70" s="1"/>
  <c r="D27" i="70"/>
  <c r="E27" i="70" s="1"/>
  <c r="D26" i="70"/>
  <c r="E26" i="70" s="1"/>
  <c r="D25" i="70"/>
  <c r="E25" i="70" s="1"/>
  <c r="D24" i="70"/>
  <c r="E24" i="70" s="1"/>
  <c r="D23" i="70"/>
  <c r="E23" i="70" s="1"/>
  <c r="D22" i="70"/>
  <c r="E22" i="70" s="1"/>
  <c r="D21" i="70"/>
  <c r="E21" i="70" s="1"/>
  <c r="D20" i="70"/>
  <c r="E20" i="70" s="1"/>
  <c r="D19" i="70"/>
  <c r="E19" i="70" s="1"/>
  <c r="D18" i="70"/>
  <c r="E18" i="70" s="1"/>
  <c r="D17" i="70"/>
  <c r="E17" i="70" s="1"/>
  <c r="D16" i="70"/>
  <c r="E16" i="70" s="1"/>
  <c r="D15" i="70"/>
  <c r="E15" i="70" s="1"/>
  <c r="D14" i="70"/>
  <c r="E14" i="70" s="1"/>
  <c r="D13" i="70"/>
  <c r="E13" i="70" s="1"/>
  <c r="D12" i="70"/>
  <c r="E12" i="70" s="1"/>
  <c r="D11" i="70"/>
  <c r="E11" i="70" s="1"/>
  <c r="C10" i="70"/>
  <c r="B10" i="70"/>
  <c r="A6" i="70"/>
  <c r="A4" i="70"/>
  <c r="D49" i="61"/>
  <c r="E49" i="61" s="1"/>
  <c r="D48" i="61"/>
  <c r="E48" i="61" s="1"/>
  <c r="D47" i="61"/>
  <c r="E47" i="61" s="1"/>
  <c r="D46" i="61"/>
  <c r="E46" i="61" s="1"/>
  <c r="D45" i="61"/>
  <c r="E45" i="61" s="1"/>
  <c r="D44" i="61"/>
  <c r="E44" i="61" s="1"/>
  <c r="D43" i="61"/>
  <c r="E43" i="61" s="1"/>
  <c r="D42" i="61"/>
  <c r="E42" i="61" s="1"/>
  <c r="D41" i="61"/>
  <c r="E41" i="61" s="1"/>
  <c r="D40" i="61"/>
  <c r="E40" i="61" s="1"/>
  <c r="D39" i="61"/>
  <c r="E39" i="61" s="1"/>
  <c r="D38" i="61"/>
  <c r="E38" i="61" s="1"/>
  <c r="D37" i="61"/>
  <c r="E37" i="61" s="1"/>
  <c r="D36" i="61"/>
  <c r="E36" i="61" s="1"/>
  <c r="D35" i="61"/>
  <c r="E35" i="61" s="1"/>
  <c r="D34" i="61"/>
  <c r="E34" i="61" s="1"/>
  <c r="D33" i="61"/>
  <c r="E33" i="61" s="1"/>
  <c r="D32" i="61"/>
  <c r="E32" i="61" s="1"/>
  <c r="D31" i="61"/>
  <c r="E31" i="61" s="1"/>
  <c r="D30" i="61"/>
  <c r="E30" i="61" s="1"/>
  <c r="D29" i="61"/>
  <c r="E29" i="61" s="1"/>
  <c r="D28" i="61"/>
  <c r="E28" i="61" s="1"/>
  <c r="D27" i="61"/>
  <c r="E27" i="61" s="1"/>
  <c r="D26" i="61"/>
  <c r="E26" i="61" s="1"/>
  <c r="D25" i="61"/>
  <c r="E25" i="61" s="1"/>
  <c r="D24" i="61"/>
  <c r="E24" i="61" s="1"/>
  <c r="D23" i="61"/>
  <c r="E23" i="61" s="1"/>
  <c r="D22" i="61"/>
  <c r="E22" i="61" s="1"/>
  <c r="D21" i="61"/>
  <c r="E21" i="61" s="1"/>
  <c r="D20" i="61"/>
  <c r="E20" i="61" s="1"/>
  <c r="D19" i="61"/>
  <c r="E19" i="61" s="1"/>
  <c r="D18" i="61"/>
  <c r="E18" i="61" s="1"/>
  <c r="D17" i="61"/>
  <c r="E17" i="61" s="1"/>
  <c r="D16" i="61"/>
  <c r="E16" i="61" s="1"/>
  <c r="D15" i="61"/>
  <c r="E15" i="61" s="1"/>
  <c r="D14" i="61"/>
  <c r="E14" i="61" s="1"/>
  <c r="D13" i="61"/>
  <c r="E13" i="61" s="1"/>
  <c r="D12" i="61"/>
  <c r="E12" i="61" s="1"/>
  <c r="D11" i="61"/>
  <c r="E11" i="61" s="1"/>
  <c r="C10" i="68"/>
  <c r="B10" i="68"/>
  <c r="A6" i="68"/>
  <c r="A4" i="68"/>
  <c r="C10" i="61"/>
  <c r="B10" i="61"/>
  <c r="A22" i="27"/>
  <c r="A21" i="27"/>
  <c r="A35" i="27"/>
  <c r="A34" i="27"/>
  <c r="A33" i="27"/>
  <c r="A16" i="27"/>
  <c r="A15" i="27"/>
  <c r="A26" i="27"/>
  <c r="A25" i="27"/>
  <c r="A9" i="27"/>
  <c r="A33" i="25"/>
  <c r="A9" i="25"/>
  <c r="I9" i="29"/>
  <c r="C3" i="24"/>
  <c r="D20" i="21"/>
  <c r="E33" i="63"/>
  <c r="F33" i="63"/>
  <c r="G33" i="63"/>
  <c r="H33" i="63"/>
  <c r="C33" i="63"/>
  <c r="B33" i="63"/>
  <c r="I31" i="63"/>
  <c r="I30" i="63"/>
  <c r="I29" i="63"/>
  <c r="I28" i="63"/>
  <c r="I27" i="63"/>
  <c r="I26" i="63"/>
  <c r="I25" i="63"/>
  <c r="I24" i="63"/>
  <c r="I23" i="63"/>
  <c r="I22" i="63"/>
  <c r="I21" i="63"/>
  <c r="I20" i="63"/>
  <c r="I19" i="63"/>
  <c r="I18" i="63"/>
  <c r="I17" i="63"/>
  <c r="I16" i="63"/>
  <c r="I15" i="63"/>
  <c r="I14" i="63"/>
  <c r="I13" i="63"/>
  <c r="I12" i="63"/>
  <c r="I11" i="63"/>
  <c r="I10" i="63"/>
  <c r="D13" i="63"/>
  <c r="D31" i="63"/>
  <c r="D30" i="63"/>
  <c r="D29" i="63"/>
  <c r="D28" i="63"/>
  <c r="D27" i="63"/>
  <c r="D26" i="63"/>
  <c r="D25" i="63"/>
  <c r="D24" i="63"/>
  <c r="D23" i="63"/>
  <c r="D22" i="63"/>
  <c r="D21" i="63"/>
  <c r="D20" i="63"/>
  <c r="D19" i="63"/>
  <c r="D18" i="63"/>
  <c r="D17" i="63"/>
  <c r="D16" i="63"/>
  <c r="D15" i="63"/>
  <c r="D14" i="63"/>
  <c r="D12" i="63"/>
  <c r="D11" i="63"/>
  <c r="D10" i="63"/>
  <c r="A5" i="63"/>
  <c r="A3" i="63"/>
  <c r="C23" i="9"/>
  <c r="B21" i="9"/>
  <c r="C20" i="9"/>
  <c r="B19" i="9"/>
  <c r="B17" i="9"/>
  <c r="B16" i="9"/>
  <c r="C13" i="9"/>
  <c r="B10" i="9"/>
  <c r="C9" i="9"/>
  <c r="B8" i="9"/>
  <c r="B6" i="9"/>
  <c r="B5" i="9"/>
  <c r="A6" i="61"/>
  <c r="A4" i="61"/>
  <c r="A6" i="59"/>
  <c r="A4" i="59"/>
  <c r="A5" i="32"/>
  <c r="A6" i="57"/>
  <c r="A4" i="57"/>
  <c r="A6" i="56"/>
  <c r="A4" i="56"/>
  <c r="A12" i="29"/>
  <c r="A5" i="27"/>
  <c r="A5" i="55" s="1"/>
  <c r="A7" i="26"/>
  <c r="D28" i="14"/>
  <c r="D27" i="14"/>
  <c r="D26" i="14"/>
  <c r="D23" i="14"/>
  <c r="D22" i="14"/>
  <c r="D21" i="14"/>
  <c r="D16" i="14"/>
  <c r="D15" i="14"/>
  <c r="B16" i="31"/>
  <c r="B15" i="31"/>
  <c r="F15" i="31"/>
  <c r="A43" i="27"/>
  <c r="A44" i="27"/>
  <c r="A45" i="27"/>
  <c r="A46" i="27"/>
  <c r="A42" i="27"/>
  <c r="D23" i="22"/>
  <c r="D24" i="22"/>
  <c r="D25" i="22"/>
  <c r="D26" i="22"/>
  <c r="D27" i="22"/>
  <c r="D22" i="22"/>
  <c r="D36" i="11"/>
  <c r="D34" i="11"/>
  <c r="D33" i="11"/>
  <c r="E26" i="11"/>
  <c r="E25" i="11"/>
  <c r="E24" i="11"/>
  <c r="D22" i="11"/>
  <c r="D21" i="11"/>
  <c r="E20" i="11"/>
  <c r="E7" i="11"/>
  <c r="E6" i="11"/>
  <c r="E5" i="11"/>
  <c r="D42" i="14"/>
  <c r="D41" i="14"/>
  <c r="D40" i="14"/>
  <c r="D37" i="14"/>
  <c r="D36" i="14"/>
  <c r="D35" i="14"/>
  <c r="B26" i="31"/>
  <c r="B22" i="31"/>
  <c r="B18" i="31"/>
  <c r="B12" i="31"/>
  <c r="A41" i="25"/>
  <c r="A42" i="25"/>
  <c r="A43" i="25"/>
  <c r="A44" i="25"/>
  <c r="A40" i="25"/>
  <c r="C25" i="54"/>
  <c r="C25" i="52"/>
  <c r="C25" i="51"/>
  <c r="C25" i="50"/>
  <c r="C25" i="49"/>
  <c r="C25" i="48"/>
  <c r="A6" i="42"/>
  <c r="A4" i="42"/>
  <c r="A3" i="32"/>
  <c r="A4" i="18"/>
  <c r="B33" i="8"/>
  <c r="B32" i="8"/>
  <c r="B31" i="8"/>
  <c r="B30" i="8"/>
  <c r="B27" i="8"/>
  <c r="B26" i="8"/>
  <c r="B25" i="8"/>
  <c r="B24" i="8"/>
  <c r="B21" i="8"/>
  <c r="B20" i="8"/>
  <c r="B19" i="8"/>
  <c r="B18" i="8"/>
  <c r="B15" i="8"/>
  <c r="B14" i="8"/>
  <c r="B13" i="8"/>
  <c r="B12" i="8"/>
  <c r="B9" i="8"/>
  <c r="B8" i="8"/>
  <c r="B7" i="8"/>
  <c r="B6" i="8"/>
  <c r="B3" i="36"/>
  <c r="A7" i="66" s="1"/>
  <c r="A6" i="33"/>
  <c r="A4" i="33"/>
  <c r="A3" i="34" s="1"/>
  <c r="A8" i="27"/>
  <c r="A3" i="26"/>
  <c r="A1" i="26"/>
  <c r="A3" i="27"/>
  <c r="A3" i="55" s="1"/>
  <c r="A1" i="27"/>
  <c r="A26" i="25"/>
  <c r="A8" i="25"/>
  <c r="A1" i="25"/>
  <c r="A1" i="23"/>
  <c r="A3" i="23"/>
  <c r="A3" i="25" s="1"/>
  <c r="A7" i="25" s="1"/>
  <c r="C40" i="24"/>
  <c r="D15" i="26"/>
  <c r="D22" i="23"/>
  <c r="D21" i="23"/>
  <c r="D20" i="23"/>
  <c r="D19" i="23"/>
  <c r="D18" i="23"/>
  <c r="D17" i="23"/>
  <c r="C41" i="24"/>
  <c r="D19" i="26"/>
  <c r="G18" i="26"/>
  <c r="D18" i="26"/>
  <c r="D17" i="26"/>
  <c r="D16" i="26"/>
  <c r="B11" i="1"/>
  <c r="A25" i="52" s="1"/>
  <c r="B9" i="1"/>
  <c r="A1" i="52" s="1"/>
  <c r="A13" i="35"/>
  <c r="B6" i="31"/>
  <c r="A2" i="31"/>
  <c r="A13" i="28"/>
  <c r="D21" i="21"/>
  <c r="D22" i="21"/>
  <c r="D23" i="21"/>
  <c r="D24" i="21"/>
  <c r="D25" i="21"/>
  <c r="A7" i="21"/>
  <c r="A8" i="22" s="1"/>
  <c r="A7" i="23" s="1"/>
  <c r="A5" i="25" s="1"/>
  <c r="A3" i="21"/>
  <c r="A4" i="22" s="1"/>
  <c r="A1" i="21"/>
  <c r="A1" i="22" s="1"/>
  <c r="A3" i="20"/>
  <c r="A1" i="20"/>
  <c r="A7" i="20" s="1"/>
  <c r="A13" i="19"/>
  <c r="A2" i="18"/>
  <c r="A1" i="18"/>
  <c r="D5" i="3"/>
  <c r="E17" i="11"/>
  <c r="D17" i="9"/>
  <c r="D18" i="9" s="1"/>
  <c r="D20" i="9" s="1"/>
  <c r="D6" i="9"/>
  <c r="F19" i="66" s="1"/>
  <c r="F40" i="12"/>
  <c r="F38" i="12"/>
  <c r="D40" i="12"/>
  <c r="D38" i="12"/>
  <c r="C25" i="17"/>
  <c r="E28" i="16"/>
  <c r="B28" i="16"/>
  <c r="H27" i="16"/>
  <c r="I27" i="16" s="1"/>
  <c r="G26" i="16"/>
  <c r="D26" i="16"/>
  <c r="G25" i="16"/>
  <c r="D25" i="16"/>
  <c r="G24" i="16"/>
  <c r="D24" i="16"/>
  <c r="G23" i="16"/>
  <c r="D23" i="16"/>
  <c r="E20" i="16"/>
  <c r="B20" i="16"/>
  <c r="H19" i="16"/>
  <c r="I19" i="16" s="1"/>
  <c r="G18" i="16"/>
  <c r="D18" i="16"/>
  <c r="G17" i="16"/>
  <c r="D17" i="16"/>
  <c r="G16" i="16"/>
  <c r="D16" i="16"/>
  <c r="G15" i="16"/>
  <c r="D15" i="16"/>
  <c r="E12" i="16"/>
  <c r="B12" i="16"/>
  <c r="H11" i="16"/>
  <c r="I11" i="16" s="1"/>
  <c r="G10" i="16"/>
  <c r="D10" i="16"/>
  <c r="G9" i="16"/>
  <c r="D9" i="16"/>
  <c r="G8" i="16"/>
  <c r="D8" i="16"/>
  <c r="G7" i="16"/>
  <c r="D7" i="16"/>
  <c r="K21" i="15"/>
  <c r="J21" i="15"/>
  <c r="I21" i="15"/>
  <c r="H21" i="15"/>
  <c r="L20" i="15"/>
  <c r="L19" i="15"/>
  <c r="L18" i="15"/>
  <c r="L17" i="15"/>
  <c r="L16" i="15"/>
  <c r="L15" i="15"/>
  <c r="L14" i="15"/>
  <c r="L13" i="15"/>
  <c r="L12" i="15"/>
  <c r="L11" i="15"/>
  <c r="L10" i="15"/>
  <c r="L9" i="15"/>
  <c r="L8" i="15"/>
  <c r="L7" i="15"/>
  <c r="L6" i="15"/>
  <c r="D53" i="14"/>
  <c r="D11" i="14"/>
  <c r="R23" i="13"/>
  <c r="Q23" i="13"/>
  <c r="P23" i="13"/>
  <c r="O23" i="13"/>
  <c r="L23" i="13"/>
  <c r="K23" i="13"/>
  <c r="J23" i="13"/>
  <c r="I23" i="13"/>
  <c r="H23" i="13"/>
  <c r="G23" i="13"/>
  <c r="F23" i="13"/>
  <c r="E23" i="13"/>
  <c r="D23" i="13"/>
  <c r="C23" i="13"/>
  <c r="N22" i="13"/>
  <c r="T22" i="13" s="1"/>
  <c r="M22" i="13"/>
  <c r="S22" i="13" s="1"/>
  <c r="N21" i="13"/>
  <c r="T21" i="13" s="1"/>
  <c r="M21" i="13"/>
  <c r="S21" i="13" s="1"/>
  <c r="N20" i="13"/>
  <c r="T20" i="13" s="1"/>
  <c r="M20" i="13"/>
  <c r="S20" i="13" s="1"/>
  <c r="N19" i="13"/>
  <c r="T19" i="13" s="1"/>
  <c r="M19" i="13"/>
  <c r="S19" i="13" s="1"/>
  <c r="N18" i="13"/>
  <c r="T18" i="13" s="1"/>
  <c r="M18" i="13"/>
  <c r="S18" i="13" s="1"/>
  <c r="N17" i="13"/>
  <c r="T17" i="13" s="1"/>
  <c r="M17" i="13"/>
  <c r="S17" i="13" s="1"/>
  <c r="N16" i="13"/>
  <c r="T16" i="13" s="1"/>
  <c r="M16" i="13"/>
  <c r="S16" i="13" s="1"/>
  <c r="N15" i="13"/>
  <c r="T15" i="13" s="1"/>
  <c r="M15" i="13"/>
  <c r="S15" i="13" s="1"/>
  <c r="N14" i="13"/>
  <c r="T14" i="13" s="1"/>
  <c r="M14" i="13"/>
  <c r="S14" i="13" s="1"/>
  <c r="N13" i="13"/>
  <c r="T13" i="13" s="1"/>
  <c r="M13" i="13"/>
  <c r="S13" i="13" s="1"/>
  <c r="N12" i="13"/>
  <c r="T12" i="13" s="1"/>
  <c r="M12" i="13"/>
  <c r="S12" i="13" s="1"/>
  <c r="N11" i="13"/>
  <c r="T11" i="13" s="1"/>
  <c r="M11" i="13"/>
  <c r="S11" i="13" s="1"/>
  <c r="N10" i="13"/>
  <c r="M10" i="13"/>
  <c r="T9" i="13"/>
  <c r="S9" i="13"/>
  <c r="R9" i="13"/>
  <c r="Q9" i="13"/>
  <c r="P9" i="13"/>
  <c r="O9" i="13"/>
  <c r="N9" i="13"/>
  <c r="M9" i="13"/>
  <c r="L9" i="13"/>
  <c r="K9" i="13"/>
  <c r="J9" i="13"/>
  <c r="I9" i="13"/>
  <c r="H9" i="13"/>
  <c r="G9" i="13"/>
  <c r="F9" i="13"/>
  <c r="E9" i="13"/>
  <c r="D28" i="10"/>
  <c r="B28" i="10"/>
  <c r="E24" i="66" s="1"/>
  <c r="F24" i="66" s="1"/>
  <c r="D13" i="10"/>
  <c r="B13" i="10"/>
  <c r="E23" i="66" s="1"/>
  <c r="F23" i="66" s="1"/>
  <c r="M34" i="8"/>
  <c r="L34" i="8"/>
  <c r="K34" i="8"/>
  <c r="J34" i="8"/>
  <c r="I34" i="8"/>
  <c r="H34" i="8"/>
  <c r="F34" i="8"/>
  <c r="D34" i="8"/>
  <c r="N33" i="8"/>
  <c r="N32" i="8"/>
  <c r="N31" i="8"/>
  <c r="N30" i="8"/>
  <c r="M28" i="8"/>
  <c r="L28" i="8"/>
  <c r="K28" i="8"/>
  <c r="J28" i="8"/>
  <c r="I28" i="8"/>
  <c r="H28" i="8"/>
  <c r="F28" i="8"/>
  <c r="D28" i="8"/>
  <c r="N27" i="8"/>
  <c r="N26" i="8"/>
  <c r="N25" i="8"/>
  <c r="N24" i="8"/>
  <c r="M22" i="8"/>
  <c r="L22" i="8"/>
  <c r="K22" i="8"/>
  <c r="J22" i="8"/>
  <c r="I22" i="8"/>
  <c r="H22" i="8"/>
  <c r="F22" i="8"/>
  <c r="D22" i="8"/>
  <c r="N21" i="8"/>
  <c r="N20" i="8"/>
  <c r="N19" i="8"/>
  <c r="N18" i="8"/>
  <c r="M16" i="8"/>
  <c r="L16" i="8"/>
  <c r="K16" i="8"/>
  <c r="J16" i="8"/>
  <c r="I16" i="8"/>
  <c r="H16" i="8"/>
  <c r="F16" i="8"/>
  <c r="D16" i="8"/>
  <c r="N15" i="8"/>
  <c r="N14" i="8"/>
  <c r="N13" i="8"/>
  <c r="N12" i="8"/>
  <c r="M10" i="8"/>
  <c r="L10" i="8"/>
  <c r="K10" i="8"/>
  <c r="J10" i="8"/>
  <c r="I10" i="8"/>
  <c r="H10" i="8"/>
  <c r="F10" i="8"/>
  <c r="D10" i="8"/>
  <c r="N9" i="8"/>
  <c r="N8" i="8"/>
  <c r="N7" i="8"/>
  <c r="N6" i="8"/>
  <c r="H24" i="7"/>
  <c r="G24" i="7"/>
  <c r="H13" i="7"/>
  <c r="G13" i="7"/>
  <c r="P34" i="6"/>
  <c r="O34" i="6"/>
  <c r="N34" i="6"/>
  <c r="M34" i="6"/>
  <c r="L34" i="6"/>
  <c r="K34" i="6"/>
  <c r="I34" i="6"/>
  <c r="G34" i="6"/>
  <c r="Q33" i="6"/>
  <c r="Q32" i="6"/>
  <c r="Q31" i="6"/>
  <c r="Q30" i="6"/>
  <c r="P28" i="6"/>
  <c r="O28" i="6"/>
  <c r="N28" i="6"/>
  <c r="M28" i="6"/>
  <c r="L28" i="6"/>
  <c r="K28" i="6"/>
  <c r="I28" i="6"/>
  <c r="G28" i="6"/>
  <c r="Q27" i="6"/>
  <c r="Q26" i="6"/>
  <c r="Q25" i="6"/>
  <c r="Q24" i="6"/>
  <c r="P22" i="6"/>
  <c r="O22" i="6"/>
  <c r="N22" i="6"/>
  <c r="M22" i="6"/>
  <c r="L22" i="6"/>
  <c r="K22" i="6"/>
  <c r="I22" i="6"/>
  <c r="G22" i="6"/>
  <c r="Q21" i="6"/>
  <c r="Q20" i="6"/>
  <c r="Q19" i="6"/>
  <c r="Q18" i="6"/>
  <c r="P16" i="6"/>
  <c r="O16" i="6"/>
  <c r="N16" i="6"/>
  <c r="M16" i="6"/>
  <c r="L16" i="6"/>
  <c r="K16" i="6"/>
  <c r="I16" i="6"/>
  <c r="G16" i="6"/>
  <c r="Q15" i="6"/>
  <c r="Q14" i="6"/>
  <c r="Q13" i="6"/>
  <c r="Q12" i="6"/>
  <c r="P10" i="6"/>
  <c r="O10" i="6"/>
  <c r="N10" i="6"/>
  <c r="M10" i="6"/>
  <c r="L10" i="6"/>
  <c r="K10" i="6"/>
  <c r="I10" i="6"/>
  <c r="G10" i="6"/>
  <c r="Q9" i="6"/>
  <c r="Q8" i="6"/>
  <c r="Q7" i="6"/>
  <c r="Q6" i="6"/>
  <c r="H40" i="5"/>
  <c r="F40" i="5"/>
  <c r="E40" i="5"/>
  <c r="I39" i="5"/>
  <c r="D39" i="5"/>
  <c r="I38" i="5"/>
  <c r="D38" i="5"/>
  <c r="I37" i="5"/>
  <c r="D37" i="5"/>
  <c r="I36" i="5"/>
  <c r="D36" i="5"/>
  <c r="I35" i="5"/>
  <c r="D35" i="5"/>
  <c r="I34" i="5"/>
  <c r="D34" i="5"/>
  <c r="D33" i="5"/>
  <c r="I32" i="5"/>
  <c r="D32" i="5"/>
  <c r="H29" i="5"/>
  <c r="G29" i="5"/>
  <c r="D49" i="14" s="1"/>
  <c r="F29" i="5"/>
  <c r="E29" i="5"/>
  <c r="I28" i="5"/>
  <c r="D28" i="5"/>
  <c r="I27" i="5"/>
  <c r="D27" i="5"/>
  <c r="I26" i="5"/>
  <c r="D26" i="5"/>
  <c r="I25" i="5"/>
  <c r="D25" i="5"/>
  <c r="I24" i="5"/>
  <c r="D24" i="5"/>
  <c r="I23" i="5"/>
  <c r="D23" i="5"/>
  <c r="I22" i="5"/>
  <c r="D22" i="5"/>
  <c r="I21" i="5"/>
  <c r="D21" i="5"/>
  <c r="I20" i="5"/>
  <c r="D20" i="5"/>
  <c r="I19" i="5"/>
  <c r="D19" i="5"/>
  <c r="I18" i="5"/>
  <c r="D18" i="5"/>
  <c r="I17" i="5"/>
  <c r="D17" i="5"/>
  <c r="I16" i="5"/>
  <c r="D16" i="5"/>
  <c r="D15" i="5"/>
  <c r="H12" i="5"/>
  <c r="G12" i="5"/>
  <c r="D48" i="14" s="1"/>
  <c r="F12" i="5"/>
  <c r="E12" i="5"/>
  <c r="I11" i="5"/>
  <c r="D11" i="5"/>
  <c r="I10" i="5"/>
  <c r="D10" i="5"/>
  <c r="I9" i="5"/>
  <c r="D9" i="5"/>
  <c r="I8" i="5"/>
  <c r="D8" i="5"/>
  <c r="I7" i="5"/>
  <c r="D7" i="5"/>
  <c r="I6" i="5"/>
  <c r="D6" i="5"/>
  <c r="I5" i="5"/>
  <c r="D5" i="5"/>
  <c r="I4" i="5"/>
  <c r="D4" i="5"/>
  <c r="H61" i="4"/>
  <c r="I61" i="4" s="1"/>
  <c r="H60" i="4"/>
  <c r="I60" i="4" s="1"/>
  <c r="F59" i="4"/>
  <c r="F36" i="12" s="1"/>
  <c r="D59" i="4"/>
  <c r="D36" i="12" s="1"/>
  <c r="H58" i="4"/>
  <c r="I58" i="4" s="1"/>
  <c r="H57" i="4"/>
  <c r="I57" i="4" s="1"/>
  <c r="H56" i="4"/>
  <c r="I56" i="4" s="1"/>
  <c r="H55" i="4"/>
  <c r="I55" i="4" s="1"/>
  <c r="H54" i="4"/>
  <c r="I54" i="4" s="1"/>
  <c r="H53" i="4"/>
  <c r="I53" i="4" s="1"/>
  <c r="F51" i="4"/>
  <c r="F34" i="12" s="1"/>
  <c r="D51" i="4"/>
  <c r="D34" i="12" s="1"/>
  <c r="H50" i="4"/>
  <c r="I50" i="4" s="1"/>
  <c r="H49" i="4"/>
  <c r="I49" i="4" s="1"/>
  <c r="H48" i="4"/>
  <c r="I48" i="4" s="1"/>
  <c r="F45" i="4"/>
  <c r="D45" i="4"/>
  <c r="H44" i="4"/>
  <c r="I44" i="4" s="1"/>
  <c r="H43" i="4"/>
  <c r="I43" i="4" s="1"/>
  <c r="H42" i="4"/>
  <c r="I42" i="4" s="1"/>
  <c r="H41" i="4"/>
  <c r="I41" i="4" s="1"/>
  <c r="H40" i="4"/>
  <c r="I40" i="4" s="1"/>
  <c r="H39" i="4"/>
  <c r="I39" i="4" s="1"/>
  <c r="H38" i="4"/>
  <c r="I38" i="4" s="1"/>
  <c r="F36" i="4"/>
  <c r="F31" i="4"/>
  <c r="H30" i="4"/>
  <c r="I30" i="4" s="1"/>
  <c r="H29" i="4"/>
  <c r="I29" i="4" s="1"/>
  <c r="H28" i="4"/>
  <c r="I28" i="4" s="1"/>
  <c r="H27" i="4"/>
  <c r="I27" i="4" s="1"/>
  <c r="H26" i="4"/>
  <c r="I26" i="4" s="1"/>
  <c r="H24" i="4"/>
  <c r="I24" i="4" s="1"/>
  <c r="F22" i="4"/>
  <c r="F17" i="4"/>
  <c r="D17" i="4"/>
  <c r="H16" i="4"/>
  <c r="I16" i="4" s="1"/>
  <c r="H15" i="4"/>
  <c r="I15" i="4" s="1"/>
  <c r="H14" i="4"/>
  <c r="I14" i="4" s="1"/>
  <c r="H13" i="4"/>
  <c r="I13" i="4" s="1"/>
  <c r="H12" i="4"/>
  <c r="I12" i="4" s="1"/>
  <c r="H11" i="4"/>
  <c r="I11" i="4" s="1"/>
  <c r="H10" i="4"/>
  <c r="I10" i="4" s="1"/>
  <c r="F8" i="4"/>
  <c r="H6" i="4"/>
  <c r="I6" i="4" s="1"/>
  <c r="F56" i="3"/>
  <c r="D56" i="3"/>
  <c r="H55" i="3"/>
  <c r="I55" i="3" s="1"/>
  <c r="H54" i="3"/>
  <c r="I54" i="3" s="1"/>
  <c r="H53" i="3"/>
  <c r="I53" i="3" s="1"/>
  <c r="H52" i="3"/>
  <c r="I52" i="3" s="1"/>
  <c r="F50" i="3"/>
  <c r="D50" i="3"/>
  <c r="H49" i="3"/>
  <c r="I49" i="3" s="1"/>
  <c r="H48" i="3"/>
  <c r="I48" i="3" s="1"/>
  <c r="H47" i="3"/>
  <c r="I47" i="3" s="1"/>
  <c r="H46" i="3"/>
  <c r="I46" i="3" s="1"/>
  <c r="F43" i="3"/>
  <c r="F16" i="12" s="1"/>
  <c r="D43" i="3"/>
  <c r="D16" i="12" s="1"/>
  <c r="H42" i="3"/>
  <c r="I42" i="3" s="1"/>
  <c r="H41" i="3"/>
  <c r="I41" i="3" s="1"/>
  <c r="H40" i="3"/>
  <c r="I40" i="3" s="1"/>
  <c r="H39" i="3"/>
  <c r="I39" i="3" s="1"/>
  <c r="H38" i="3"/>
  <c r="I38" i="3" s="1"/>
  <c r="H37" i="3"/>
  <c r="I37" i="3" s="1"/>
  <c r="F35" i="3"/>
  <c r="F14" i="12" s="1"/>
  <c r="D35" i="3"/>
  <c r="H34" i="3"/>
  <c r="I34" i="3" s="1"/>
  <c r="H33" i="3"/>
  <c r="I33" i="3" s="1"/>
  <c r="H32" i="3"/>
  <c r="I32" i="3" s="1"/>
  <c r="H31" i="3"/>
  <c r="I31" i="3" s="1"/>
  <c r="F29" i="3"/>
  <c r="D29" i="3"/>
  <c r="D12" i="12" s="1"/>
  <c r="H28" i="3"/>
  <c r="I28" i="3" s="1"/>
  <c r="H27" i="3"/>
  <c r="I27" i="3" s="1"/>
  <c r="H26" i="3"/>
  <c r="I26" i="3" s="1"/>
  <c r="H25" i="3"/>
  <c r="I25" i="3" s="1"/>
  <c r="F23" i="3"/>
  <c r="F10" i="12" s="1"/>
  <c r="D23" i="3"/>
  <c r="H22" i="3"/>
  <c r="I22" i="3" s="1"/>
  <c r="H21" i="3"/>
  <c r="I21" i="3" s="1"/>
  <c r="H20" i="3"/>
  <c r="I20" i="3" s="1"/>
  <c r="H19" i="3"/>
  <c r="I19" i="3" s="1"/>
  <c r="F17" i="3"/>
  <c r="F8" i="12" s="1"/>
  <c r="D17" i="3"/>
  <c r="D8" i="12" s="1"/>
  <c r="H16" i="3"/>
  <c r="I16" i="3" s="1"/>
  <c r="H15" i="3"/>
  <c r="I15" i="3" s="1"/>
  <c r="H14" i="3"/>
  <c r="I14" i="3" s="1"/>
  <c r="H13" i="3"/>
  <c r="I13" i="3" s="1"/>
  <c r="H12" i="3"/>
  <c r="I12" i="3" s="1"/>
  <c r="H11" i="3"/>
  <c r="I11" i="3" s="1"/>
  <c r="H10" i="3"/>
  <c r="I10" i="3" s="1"/>
  <c r="H9" i="3"/>
  <c r="I9" i="3" s="1"/>
  <c r="F7" i="3"/>
  <c r="F6" i="12" s="1"/>
  <c r="H15" i="16"/>
  <c r="I15" i="16" s="1"/>
  <c r="M35" i="8" l="1"/>
  <c r="A19" i="1"/>
  <c r="N35" i="6"/>
  <c r="H16" i="16"/>
  <c r="I16" i="16" s="1"/>
  <c r="N22" i="8"/>
  <c r="I35" i="8"/>
  <c r="O35" i="6"/>
  <c r="H25" i="7"/>
  <c r="H27" i="7" s="1"/>
  <c r="D39" i="14" s="1"/>
  <c r="D43" i="14" s="1"/>
  <c r="D22" i="9"/>
  <c r="D6" i="3" s="1"/>
  <c r="H6" i="3" s="1"/>
  <c r="I6" i="3" s="1"/>
  <c r="H9" i="16"/>
  <c r="I9" i="16" s="1"/>
  <c r="H26" i="16"/>
  <c r="I26" i="16" s="1"/>
  <c r="Q34" i="6"/>
  <c r="J35" i="8"/>
  <c r="H18" i="16"/>
  <c r="I18" i="16" s="1"/>
  <c r="N10" i="8"/>
  <c r="F35" i="8"/>
  <c r="D64" i="4" s="1"/>
  <c r="D46" i="12" s="1"/>
  <c r="E22" i="11"/>
  <c r="G40" i="5"/>
  <c r="G42" i="5" s="1"/>
  <c r="M23" i="13"/>
  <c r="D50" i="14"/>
  <c r="D54" i="14" s="1"/>
  <c r="D55" i="14" s="1"/>
  <c r="S10" i="13"/>
  <c r="S23" i="13" s="1"/>
  <c r="E37" i="11"/>
  <c r="H35" i="8"/>
  <c r="N34" i="8"/>
  <c r="I29" i="5"/>
  <c r="D21" i="4" s="1"/>
  <c r="H21" i="4" s="1"/>
  <c r="I21" i="4" s="1"/>
  <c r="D6" i="14"/>
  <c r="F18" i="4"/>
  <c r="F28" i="12" s="1"/>
  <c r="F57" i="3"/>
  <c r="F18" i="12" s="1"/>
  <c r="H8" i="16"/>
  <c r="I8" i="16" s="1"/>
  <c r="H7" i="16"/>
  <c r="I7" i="16" s="1"/>
  <c r="H24" i="16"/>
  <c r="I24" i="16" s="1"/>
  <c r="E30" i="16"/>
  <c r="D40" i="73" s="1"/>
  <c r="E8" i="11"/>
  <c r="E9" i="11" s="1"/>
  <c r="E10" i="11" s="1"/>
  <c r="D35" i="8"/>
  <c r="F64" i="4" s="1"/>
  <c r="F46" i="12" s="1"/>
  <c r="D26" i="73" s="1"/>
  <c r="M35" i="6"/>
  <c r="G35" i="6"/>
  <c r="F63" i="4" s="1"/>
  <c r="F44" i="12" s="1"/>
  <c r="D25" i="73" s="1"/>
  <c r="P35" i="6"/>
  <c r="Q10" i="6"/>
  <c r="Q22" i="6"/>
  <c r="B42" i="5"/>
  <c r="C14" i="73" s="1"/>
  <c r="H45" i="4"/>
  <c r="I45" i="4" s="1"/>
  <c r="H50" i="3"/>
  <c r="I50" i="3" s="1"/>
  <c r="E35" i="11"/>
  <c r="D20" i="16"/>
  <c r="D17" i="14"/>
  <c r="E16" i="11" s="1"/>
  <c r="F46" i="4"/>
  <c r="F32" i="12" s="1"/>
  <c r="H17" i="4"/>
  <c r="I17" i="4" s="1"/>
  <c r="Q16" i="6"/>
  <c r="Q28" i="6"/>
  <c r="I35" i="6"/>
  <c r="G25" i="7"/>
  <c r="I33" i="63"/>
  <c r="E42" i="5"/>
  <c r="D4" i="14" s="1"/>
  <c r="F42" i="5"/>
  <c r="D5" i="14" s="1"/>
  <c r="I12" i="5"/>
  <c r="D7" i="4" s="1"/>
  <c r="H7" i="4" s="1"/>
  <c r="I7" i="4" s="1"/>
  <c r="D29" i="5"/>
  <c r="D20" i="4" s="1"/>
  <c r="H20" i="4" s="1"/>
  <c r="I20" i="4" s="1"/>
  <c r="H42" i="5"/>
  <c r="I40" i="5"/>
  <c r="D35" i="4" s="1"/>
  <c r="H35" i="4" s="1"/>
  <c r="I35" i="4" s="1"/>
  <c r="H51" i="4"/>
  <c r="I51" i="4" s="1"/>
  <c r="D7" i="9"/>
  <c r="F10" i="66" s="1"/>
  <c r="F17" i="66" s="1"/>
  <c r="H17" i="3"/>
  <c r="I17" i="3" s="1"/>
  <c r="H56" i="3"/>
  <c r="I56" i="3" s="1"/>
  <c r="A15" i="1"/>
  <c r="D3" i="4"/>
  <c r="H34" i="12"/>
  <c r="I34" i="12" s="1"/>
  <c r="A33" i="11"/>
  <c r="A25" i="17"/>
  <c r="D3" i="12"/>
  <c r="A14" i="1"/>
  <c r="A1" i="12"/>
  <c r="H8" i="12"/>
  <c r="I8" i="12" s="1"/>
  <c r="H36" i="12"/>
  <c r="I36" i="12" s="1"/>
  <c r="H40" i="12"/>
  <c r="I40" i="12" s="1"/>
  <c r="H16" i="12"/>
  <c r="I16" i="12" s="1"/>
  <c r="H38" i="12"/>
  <c r="I38" i="12" s="1"/>
  <c r="A1" i="9"/>
  <c r="A25" i="49"/>
  <c r="A25" i="51"/>
  <c r="A25" i="50"/>
  <c r="A26" i="11"/>
  <c r="A1" i="4"/>
  <c r="A1" i="5" s="1"/>
  <c r="A1" i="54"/>
  <c r="G28" i="16"/>
  <c r="G12" i="16"/>
  <c r="B30" i="16"/>
  <c r="C40" i="73" s="1"/>
  <c r="H10" i="16"/>
  <c r="I10" i="16" s="1"/>
  <c r="A3" i="41"/>
  <c r="A3" i="29"/>
  <c r="A5" i="41"/>
  <c r="A18" i="1"/>
  <c r="B6" i="49"/>
  <c r="F3" i="4"/>
  <c r="A34" i="11"/>
  <c r="B37" i="11"/>
  <c r="A5" i="29"/>
  <c r="H5" i="7"/>
  <c r="H16" i="7" s="1"/>
  <c r="D5" i="10"/>
  <c r="D20" i="10" s="1"/>
  <c r="B38" i="11"/>
  <c r="G7" i="76"/>
  <c r="Q6" i="14"/>
  <c r="A16" i="14" s="1"/>
  <c r="B6" i="51"/>
  <c r="D63" i="4"/>
  <c r="H5" i="3"/>
  <c r="I5" i="3" s="1"/>
  <c r="D27" i="66" s="1"/>
  <c r="C32" i="73"/>
  <c r="L35" i="8"/>
  <c r="H17" i="16"/>
  <c r="I17" i="16" s="1"/>
  <c r="G20" i="16"/>
  <c r="F20" i="66"/>
  <c r="E20" i="66"/>
  <c r="H25" i="4"/>
  <c r="I25" i="4" s="1"/>
  <c r="D31" i="4"/>
  <c r="H35" i="3"/>
  <c r="I35" i="3" s="1"/>
  <c r="D14" i="12"/>
  <c r="H14" i="12" s="1"/>
  <c r="I14" i="12" s="1"/>
  <c r="F32" i="4"/>
  <c r="F30" i="12" s="1"/>
  <c r="D11" i="73" s="1"/>
  <c r="D33" i="63"/>
  <c r="D57" i="3"/>
  <c r="D12" i="16"/>
  <c r="F12" i="12"/>
  <c r="H29" i="3"/>
  <c r="I29" i="3" s="1"/>
  <c r="L35" i="6"/>
  <c r="K35" i="8"/>
  <c r="A1" i="51"/>
  <c r="A1" i="50"/>
  <c r="A1" i="17"/>
  <c r="A1" i="14"/>
  <c r="A1" i="6"/>
  <c r="A1" i="8" s="1"/>
  <c r="A1" i="7"/>
  <c r="A1" i="49"/>
  <c r="A1" i="13"/>
  <c r="A1" i="48"/>
  <c r="A1" i="3"/>
  <c r="A1" i="16"/>
  <c r="A1" i="11"/>
  <c r="A1" i="76"/>
  <c r="A1" i="53"/>
  <c r="A1" i="15"/>
  <c r="A1" i="10"/>
  <c r="H43" i="3"/>
  <c r="I43" i="3" s="1"/>
  <c r="H23" i="16"/>
  <c r="D12" i="5"/>
  <c r="D5" i="4" s="1"/>
  <c r="D40" i="5"/>
  <c r="H25" i="16"/>
  <c r="I25" i="16" s="1"/>
  <c r="D28" i="16"/>
  <c r="C25" i="53"/>
  <c r="C42" i="73" s="1"/>
  <c r="H59" i="4"/>
  <c r="I59" i="4" s="1"/>
  <c r="L21" i="15"/>
  <c r="C16" i="73" s="1"/>
  <c r="D10" i="12"/>
  <c r="H10" i="12" s="1"/>
  <c r="I10" i="12" s="1"/>
  <c r="D33" i="66"/>
  <c r="D34" i="66" s="1"/>
  <c r="T10" i="13"/>
  <c r="T23" i="13" s="1"/>
  <c r="N23" i="13"/>
  <c r="H23" i="3"/>
  <c r="I23" i="3" s="1"/>
  <c r="E28" i="11"/>
  <c r="K35" i="6"/>
  <c r="N16" i="8"/>
  <c r="N28" i="8"/>
  <c r="L5" i="3"/>
  <c r="A16" i="1"/>
  <c r="F3" i="12"/>
  <c r="G5" i="7"/>
  <c r="G16" i="7" s="1"/>
  <c r="A24" i="11"/>
  <c r="A36" i="11"/>
  <c r="H7" i="76"/>
  <c r="A25" i="48"/>
  <c r="A25" i="53"/>
  <c r="I4" i="6"/>
  <c r="B6" i="52"/>
  <c r="B6" i="50"/>
  <c r="A20" i="1"/>
  <c r="D3" i="5"/>
  <c r="D14" i="5" s="1"/>
  <c r="D31" i="5" s="1"/>
  <c r="B35" i="11"/>
  <c r="C39" i="11"/>
  <c r="F4" i="8"/>
  <c r="A7" i="27"/>
  <c r="B6" i="54"/>
  <c r="B6" i="53"/>
  <c r="B10" i="1"/>
  <c r="D3" i="3"/>
  <c r="B5" i="10"/>
  <c r="B20" i="10" s="1"/>
  <c r="A25" i="54"/>
  <c r="B6" i="48"/>
  <c r="I3" i="5"/>
  <c r="I14" i="5" s="1"/>
  <c r="I31" i="5" s="1"/>
  <c r="F3" i="3"/>
  <c r="A25" i="11"/>
  <c r="A17" i="1"/>
  <c r="B6" i="17"/>
  <c r="D20" i="14" l="1"/>
  <c r="D24" i="14" s="1"/>
  <c r="D23" i="9"/>
  <c r="C36" i="73" s="1"/>
  <c r="D21" i="73"/>
  <c r="F62" i="4"/>
  <c r="F42" i="12" s="1"/>
  <c r="D20" i="73" s="1"/>
  <c r="C35" i="73"/>
  <c r="L6" i="3"/>
  <c r="D30" i="66" s="1"/>
  <c r="D7" i="3"/>
  <c r="D6" i="12" s="1"/>
  <c r="E12" i="11"/>
  <c r="Q35" i="6"/>
  <c r="C28" i="73" s="1"/>
  <c r="F20" i="12"/>
  <c r="F58" i="3"/>
  <c r="B43" i="14"/>
  <c r="A58" i="14"/>
  <c r="A34" i="14"/>
  <c r="A26" i="14"/>
  <c r="N35" i="8"/>
  <c r="C29" i="73" s="1"/>
  <c r="H64" i="4"/>
  <c r="I64" i="4" s="1"/>
  <c r="D25" i="14"/>
  <c r="D29" i="14" s="1"/>
  <c r="I42" i="5"/>
  <c r="D22" i="4"/>
  <c r="H22" i="4" s="1"/>
  <c r="I22" i="4" s="1"/>
  <c r="D9" i="9"/>
  <c r="D13" i="9" s="1"/>
  <c r="C33" i="73" s="1"/>
  <c r="G30" i="16"/>
  <c r="D39" i="73" s="1"/>
  <c r="D30" i="16"/>
  <c r="C39" i="73" s="1"/>
  <c r="F12" i="66"/>
  <c r="C21" i="73"/>
  <c r="G27" i="7"/>
  <c r="D7" i="14"/>
  <c r="D12" i="14" s="1"/>
  <c r="E14" i="11" s="1"/>
  <c r="D60" i="14"/>
  <c r="D56" i="14"/>
  <c r="D59" i="14" s="1"/>
  <c r="E15" i="11" s="1"/>
  <c r="A8" i="14"/>
  <c r="A20" i="14"/>
  <c r="A51" i="14"/>
  <c r="A39" i="14"/>
  <c r="A27" i="14"/>
  <c r="A55" i="14"/>
  <c r="B38" i="14"/>
  <c r="A15" i="14"/>
  <c r="A52" i="14"/>
  <c r="A41" i="14"/>
  <c r="A37" i="14"/>
  <c r="A5" i="14"/>
  <c r="A9" i="14"/>
  <c r="A40" i="14"/>
  <c r="A35" i="14"/>
  <c r="B7" i="14"/>
  <c r="A23" i="14"/>
  <c r="A28" i="14"/>
  <c r="A22" i="14"/>
  <c r="A42" i="14"/>
  <c r="B24" i="14"/>
  <c r="A48" i="14"/>
  <c r="A21" i="14"/>
  <c r="A4" i="14"/>
  <c r="B50" i="14"/>
  <c r="B53" i="14"/>
  <c r="A36" i="14"/>
  <c r="B11" i="14"/>
  <c r="H20" i="16"/>
  <c r="I20" i="16" s="1"/>
  <c r="H12" i="16"/>
  <c r="I12" i="16" s="1"/>
  <c r="B29" i="14"/>
  <c r="B61" i="14"/>
  <c r="A47" i="14"/>
  <c r="A56" i="14"/>
  <c r="A25" i="14"/>
  <c r="A49" i="14"/>
  <c r="A59" i="14"/>
  <c r="H12" i="12"/>
  <c r="I12" i="12" s="1"/>
  <c r="H31" i="4"/>
  <c r="I31" i="4" s="1"/>
  <c r="H57" i="3"/>
  <c r="D18" i="12"/>
  <c r="H18" i="12" s="1"/>
  <c r="I18" i="12" s="1"/>
  <c r="D44" i="12"/>
  <c r="H63" i="4"/>
  <c r="I63" i="4" s="1"/>
  <c r="H4" i="8"/>
  <c r="I4" i="8" s="1"/>
  <c r="J4" i="8" s="1"/>
  <c r="K4" i="8" s="1"/>
  <c r="L4" i="8" s="1"/>
  <c r="D4" i="8"/>
  <c r="D42" i="5"/>
  <c r="C13" i="73" s="1"/>
  <c r="D34" i="4"/>
  <c r="D8" i="4"/>
  <c r="H5" i="4"/>
  <c r="I5" i="4" s="1"/>
  <c r="K4" i="6"/>
  <c r="L4" i="6" s="1"/>
  <c r="M4" i="6" s="1"/>
  <c r="N4" i="6" s="1"/>
  <c r="O4" i="6" s="1"/>
  <c r="G4" i="6"/>
  <c r="C26" i="73"/>
  <c r="H46" i="12"/>
  <c r="I46" i="12" s="1"/>
  <c r="A2" i="50"/>
  <c r="A2" i="14"/>
  <c r="A2" i="7"/>
  <c r="A2" i="49"/>
  <c r="A2" i="48"/>
  <c r="A2" i="17"/>
  <c r="A2" i="11"/>
  <c r="A2" i="13" s="1"/>
  <c r="A2" i="3"/>
  <c r="A2" i="16"/>
  <c r="A2" i="4"/>
  <c r="A2" i="5" s="1"/>
  <c r="A2" i="76"/>
  <c r="A2" i="54"/>
  <c r="A2" i="9"/>
  <c r="A2" i="12"/>
  <c r="A2" i="52"/>
  <c r="A2" i="6"/>
  <c r="A2" i="8" s="1"/>
  <c r="A2" i="15"/>
  <c r="A2" i="53"/>
  <c r="A2" i="10"/>
  <c r="A2" i="51"/>
  <c r="H28" i="16"/>
  <c r="I23" i="16"/>
  <c r="D31" i="14" l="1"/>
  <c r="E13" i="11" s="1"/>
  <c r="D58" i="3"/>
  <c r="F48" i="12"/>
  <c r="D10" i="73" s="1"/>
  <c r="F65" i="4"/>
  <c r="F22" i="12" s="1"/>
  <c r="D6" i="73" s="1"/>
  <c r="H7" i="3"/>
  <c r="I7" i="3" s="1"/>
  <c r="D57" i="14"/>
  <c r="D58" i="14" s="1"/>
  <c r="D61" i="14" s="1"/>
  <c r="D32" i="4"/>
  <c r="D30" i="12" s="1"/>
  <c r="D62" i="4"/>
  <c r="D34" i="14"/>
  <c r="D38" i="14" s="1"/>
  <c r="D44" i="14" s="1"/>
  <c r="E18" i="11" s="1"/>
  <c r="E19" i="11" s="1"/>
  <c r="E23" i="11" s="1"/>
  <c r="E27" i="11" s="1"/>
  <c r="E29" i="11" s="1"/>
  <c r="E4" i="66" s="1"/>
  <c r="I57" i="3"/>
  <c r="D36" i="4"/>
  <c r="H34" i="4"/>
  <c r="I34" i="4" s="1"/>
  <c r="H8" i="4"/>
  <c r="I8" i="4" s="1"/>
  <c r="D18" i="4"/>
  <c r="D20" i="12"/>
  <c r="H6" i="12"/>
  <c r="I6" i="12" s="1"/>
  <c r="I28" i="16"/>
  <c r="H30" i="16"/>
  <c r="I30" i="16" s="1"/>
  <c r="H44" i="12"/>
  <c r="I44" i="12" s="1"/>
  <c r="C25" i="73"/>
  <c r="D37" i="66" l="1"/>
  <c r="H58" i="3"/>
  <c r="I58" i="3" s="1"/>
  <c r="F24" i="12"/>
  <c r="F50" i="12" s="1"/>
  <c r="H32" i="4"/>
  <c r="I32" i="4" s="1"/>
  <c r="D42" i="12"/>
  <c r="H62" i="4"/>
  <c r="I62" i="4" s="1"/>
  <c r="H20" i="12"/>
  <c r="I20" i="12" s="1"/>
  <c r="D28" i="12"/>
  <c r="H18" i="4"/>
  <c r="I18" i="4" s="1"/>
  <c r="C11" i="73"/>
  <c r="H30" i="12"/>
  <c r="I30" i="12" s="1"/>
  <c r="D46" i="4"/>
  <c r="H36" i="4"/>
  <c r="I36" i="4" s="1"/>
  <c r="D5" i="73" l="1"/>
  <c r="C20" i="73"/>
  <c r="H42" i="12"/>
  <c r="I42" i="12" s="1"/>
  <c r="H46" i="4"/>
  <c r="I46" i="4" s="1"/>
  <c r="D32" i="12"/>
  <c r="H32" i="12" s="1"/>
  <c r="I32" i="12" s="1"/>
  <c r="D65" i="4"/>
  <c r="H28" i="12"/>
  <c r="I28" i="12" s="1"/>
  <c r="D48" i="12" l="1"/>
  <c r="H48" i="12" s="1"/>
  <c r="I48" i="12" s="1"/>
  <c r="D22" i="12"/>
  <c r="H65" i="4"/>
  <c r="I65" i="4" s="1"/>
  <c r="C10" i="73" l="1"/>
  <c r="A14" i="25"/>
  <c r="D32" i="11"/>
  <c r="H22" i="12"/>
  <c r="I22" i="12" s="1"/>
  <c r="B27" i="1"/>
  <c r="C6" i="73"/>
  <c r="A19" i="27"/>
  <c r="B15" i="10"/>
  <c r="D24" i="12"/>
  <c r="D50" i="12" l="1"/>
  <c r="H50" i="12" s="1"/>
  <c r="I50" i="12" s="1"/>
  <c r="H24" i="12"/>
  <c r="I24" i="12" s="1"/>
  <c r="A27" i="27"/>
  <c r="A13" i="25"/>
  <c r="C5" i="73"/>
  <c r="A18" i="27"/>
  <c r="E5" i="66"/>
  <c r="E6" i="66" s="1"/>
  <c r="E7" i="66" s="1"/>
  <c r="E39" i="11"/>
  <c r="E38" i="11"/>
</calcChain>
</file>

<file path=xl/sharedStrings.xml><?xml version="1.0" encoding="utf-8"?>
<sst xmlns="http://schemas.openxmlformats.org/spreadsheetml/2006/main" count="1540" uniqueCount="1037">
  <si>
    <t>Instructions:</t>
  </si>
  <si>
    <t xml:space="preserve">Input requested information in highlighted boxes only. Information input into yellow boxes will automatically fill throughout the rest of the workbook. Please round to the nearest whole dollar. No pennies. </t>
  </si>
  <si>
    <t>Name of Fire District:</t>
  </si>
  <si>
    <t>County:</t>
  </si>
  <si>
    <t>Levy Cap Calculation Summary</t>
  </si>
  <si>
    <t>Changes in Service Provider (+/-)</t>
  </si>
  <si>
    <t>DLGS Approved Adjustments</t>
  </si>
  <si>
    <t>Cancelled or Unexpended Referendum Amount
(Enter as a positive number)</t>
  </si>
  <si>
    <t>Assessed Valuation of District for adopted budget</t>
  </si>
  <si>
    <t>New Ratables - Increase in Valuations (New Construction and Additions)</t>
  </si>
  <si>
    <t xml:space="preserve">Adopted Fire District Tax Rate (three decimals) per $100 </t>
  </si>
  <si>
    <t xml:space="preserve">Projected Tax Rate based upon Proposed Levy </t>
  </si>
  <si>
    <t xml:space="preserve">The Levy Cap worksheets simplify data entry by having the user enter most data on support pages and some from this sheet. By filling in the highlighted cells on this page, each worksheet will reflect the information and automatically calculate the formulas on each individiual worksheet. </t>
  </si>
  <si>
    <t>$ Increase (Decrease) Proposed vs. Adopted</t>
  </si>
  <si>
    <t>% Increase (Decrease) Proposed vs. Adopted</t>
  </si>
  <si>
    <t>REVENUES AND FUND BALANCE UTILIZED</t>
  </si>
  <si>
    <t>Total Fund Balance Utilized</t>
  </si>
  <si>
    <t>Total Miscellaneous Anticipated Revenues</t>
  </si>
  <si>
    <t>Total Sale of Assets</t>
  </si>
  <si>
    <t>Total Interest on Investments &amp; Deposits</t>
  </si>
  <si>
    <t xml:space="preserve">Total Other Revenue </t>
  </si>
  <si>
    <t>Total Operating Grant Revenue</t>
  </si>
  <si>
    <t>Total Revenues Offset with Appropriations</t>
  </si>
  <si>
    <t>Total Revenues and Fund Balance Utilized</t>
  </si>
  <si>
    <t>Amount to be Raised by Taxation to Support Budget</t>
  </si>
  <si>
    <t>Total Anticipated Revenues</t>
  </si>
  <si>
    <t>APPROPRIATIONS</t>
  </si>
  <si>
    <t>Total Administration</t>
  </si>
  <si>
    <t>Total Cost of Operations &amp; Maintenance</t>
  </si>
  <si>
    <t>Total Appropriations Offset with Revenue</t>
  </si>
  <si>
    <t>(must equal Revenues Offset with Appropriations)</t>
  </si>
  <si>
    <t>Total Deferred Charges</t>
  </si>
  <si>
    <t>Cash Deficit, Preceeding Year (N.J.S.A. 40A:14-78.6)</t>
  </si>
  <si>
    <t>Length of Service Award Program (LOSAP) Contribution (P.L.1997,c.388)</t>
  </si>
  <si>
    <t>Total Capital Appropriations</t>
  </si>
  <si>
    <t xml:space="preserve">Total Principal Payments on Debt Service </t>
  </si>
  <si>
    <t>Total Interest Payments on Debt</t>
  </si>
  <si>
    <t>Total Appropriations</t>
  </si>
  <si>
    <t>ANTICIPATED SURPLUS (DEFICIT)</t>
  </si>
  <si>
    <t>$ Increase (Decrease) Proposed vs.Adopted</t>
  </si>
  <si>
    <t>Fund Balance Utilized</t>
  </si>
  <si>
    <t>Unrestricted Fund Balance</t>
  </si>
  <si>
    <t>Restricted Fund Balance</t>
  </si>
  <si>
    <t>Miscellaneous Anticipated Revenues</t>
  </si>
  <si>
    <t>Shared Services (N.J.S.A. 40A:65-1 et seq.)</t>
  </si>
  <si>
    <t>Joint Purchasing Agreements (N.J.S.A. 40A:10 &amp; 11)</t>
  </si>
  <si>
    <t>Emergency Assistance (N.J.S.A. 40A:14-26)</t>
  </si>
  <si>
    <t>Municipal Assistance (N.J.S.A. 40A:14-34)</t>
  </si>
  <si>
    <t>Municipal Assistance - Adjoin (N.J.S.A. 40A:14-35)</t>
  </si>
  <si>
    <t>Contracts - Volunteer Fire Co (N.J.S.A. 40A:14-68)</t>
  </si>
  <si>
    <t>Leases - Local Municipality (N.J.S.A. 40A:14-83)</t>
  </si>
  <si>
    <t>Rental Income</t>
  </si>
  <si>
    <t>Sale of Assets (List Individually)</t>
  </si>
  <si>
    <t>Asset #1</t>
  </si>
  <si>
    <t>Asset #2</t>
  </si>
  <si>
    <t>Asset #3</t>
  </si>
  <si>
    <t>Asset #4</t>
  </si>
  <si>
    <t>Interest on Investments &amp; Deposits (List Accounts Separately)</t>
  </si>
  <si>
    <t>Investment Account #2</t>
  </si>
  <si>
    <t>Investment Account #3</t>
  </si>
  <si>
    <t>Investment Account #4</t>
  </si>
  <si>
    <t>Other Revenue (List in Detail)</t>
  </si>
  <si>
    <t>Other Revenue #2</t>
  </si>
  <si>
    <t>Other Revenue #3</t>
  </si>
  <si>
    <t>Other Revenue #4</t>
  </si>
  <si>
    <t>Total Other Revenue</t>
  </si>
  <si>
    <t>Operating Grant Revenue (List in Detail)</t>
  </si>
  <si>
    <t>Supplemental Fire Service Act (P.L.1985,c.295)</t>
  </si>
  <si>
    <t>Other Grant #3</t>
  </si>
  <si>
    <t>Other Grant #4</t>
  </si>
  <si>
    <t>Other Grant #5</t>
  </si>
  <si>
    <t>Revenues Offset with Appropriations</t>
  </si>
  <si>
    <t>Uniform Fire Safety Act (P.L.1983,c.383)</t>
  </si>
  <si>
    <t>Reserves Utilized</t>
  </si>
  <si>
    <t>Annual Registration Fees</t>
  </si>
  <si>
    <t>Penalties and Fines</t>
  </si>
  <si>
    <t>Other Revenues</t>
  </si>
  <si>
    <t xml:space="preserve">     Total Uniform Fire Safety Act</t>
  </si>
  <si>
    <t>Other Revenues Offset with Appropriations (List)</t>
  </si>
  <si>
    <t>Other Offset Revenues #1</t>
  </si>
  <si>
    <t>Other Offset Revenues #2</t>
  </si>
  <si>
    <t>Other Offset Revenues #3</t>
  </si>
  <si>
    <t>Other Offset Revenues #4</t>
  </si>
  <si>
    <t xml:space="preserve">     Total Other Revenues Offset with Appropriations</t>
  </si>
  <si>
    <t xml:space="preserve">           Total Revenues Offset with Appropriations</t>
  </si>
  <si>
    <t>TOTAL REVENUES AND FUND BALANCE UTILIZED</t>
  </si>
  <si>
    <t>Administration - Personnel</t>
  </si>
  <si>
    <t>Salary &amp; Wages (excluding Commissioners)</t>
  </si>
  <si>
    <t>Commissioners</t>
  </si>
  <si>
    <t>Fringe Benefits</t>
  </si>
  <si>
    <t>Total Administration - Personnel</t>
  </si>
  <si>
    <t>Administration - Other (List)</t>
  </si>
  <si>
    <t>Contingent Expenses</t>
  </si>
  <si>
    <t>Other Assets, Non-Bondable #1</t>
  </si>
  <si>
    <t>Other Assets, Non-Bondable #2</t>
  </si>
  <si>
    <t>Other Assets, Non-Bondable #3</t>
  </si>
  <si>
    <t>Total Administration - Other</t>
  </si>
  <si>
    <t xml:space="preserve">     Total Administration</t>
  </si>
  <si>
    <t>Cost of Operations &amp; Maintenance - Personnel</t>
  </si>
  <si>
    <t>Salary &amp; Wages</t>
  </si>
  <si>
    <t>Total Operations &amp; Maintenance - Personnel</t>
  </si>
  <si>
    <t>Cost of Operations &amp; Maintenance - Other (List)</t>
  </si>
  <si>
    <t>Total Operations &amp; Maintenance - Other</t>
  </si>
  <si>
    <t xml:space="preserve">     Total Operations &amp; Maintenance</t>
  </si>
  <si>
    <t>Appropriations Offset with Revenue - Personnel</t>
  </si>
  <si>
    <t>Total Appropriations Offset with Revenue - Personnel</t>
  </si>
  <si>
    <t>Appropriations Offset with Revenue - Other (List)</t>
  </si>
  <si>
    <t>Total Appropriations Offset with Revenue - Other</t>
  </si>
  <si>
    <t xml:space="preserve">     Total Appropriations Offset with Revenue</t>
  </si>
  <si>
    <t>Duly Incorporated First Aid/Rescue Squad Associations</t>
  </si>
  <si>
    <t>Vehicles</t>
  </si>
  <si>
    <t>Equipment</t>
  </si>
  <si>
    <t>Materials &amp; Supplies</t>
  </si>
  <si>
    <t>Total Duly Incorporated First Aid/Rescue Squad Associations</t>
  </si>
  <si>
    <t>Emergency Appropriations &amp; Deferred Charges (List)</t>
  </si>
  <si>
    <t>Emergency Appropriation #1</t>
  </si>
  <si>
    <t>Emergency Appropriation #2</t>
  </si>
  <si>
    <t>Emergency Appropriation #3</t>
  </si>
  <si>
    <t>Deferred Charge #1 (cite statute)</t>
  </si>
  <si>
    <t>Deferred Charge #2 (cite statute)</t>
  </si>
  <si>
    <t>Declared State of Emergency (N.J.S.A. 40A:4-45.45 10b)</t>
  </si>
  <si>
    <t>Cash Deficit, Preceding Year (N.J.S.A. 40A:14-78.6)</t>
  </si>
  <si>
    <t>Length of Service Award Program (LOSAP) Contribution (N.J.S.A. 40A:14-78.6)</t>
  </si>
  <si>
    <t>Total Principal Payments on Debt Service</t>
  </si>
  <si>
    <t>TOTAL APPROPRIATIONS</t>
  </si>
  <si>
    <t>Administrative Positions Excluding Commissioners (List Individually)</t>
  </si>
  <si>
    <t>Number of Staff</t>
  </si>
  <si>
    <t>Annual Wages</t>
  </si>
  <si>
    <t>PERS Contribution</t>
  </si>
  <si>
    <t>PFRS Contribution</t>
  </si>
  <si>
    <t>Employee Group Health Insurance</t>
  </si>
  <si>
    <t>Other Fringe Benefits</t>
  </si>
  <si>
    <t>Position #1</t>
  </si>
  <si>
    <t>Position #2</t>
  </si>
  <si>
    <t>Position #3</t>
  </si>
  <si>
    <t>Position #4</t>
  </si>
  <si>
    <t>Position #5</t>
  </si>
  <si>
    <t>Position #6</t>
  </si>
  <si>
    <t>Position #7</t>
  </si>
  <si>
    <t>Position #8</t>
  </si>
  <si>
    <t>Position #10</t>
  </si>
  <si>
    <t>Position #11</t>
  </si>
  <si>
    <t>Position #12</t>
  </si>
  <si>
    <t>Position #13</t>
  </si>
  <si>
    <t>Position #14</t>
  </si>
  <si>
    <t xml:space="preserve">     Total Operation &amp; Maintenance</t>
  </si>
  <si>
    <t xml:space="preserve">     Total Offset by Revenue</t>
  </si>
  <si>
    <t>Total Administration, Operations &amp; Offset by Revenue</t>
  </si>
  <si>
    <t>Date of Voter Approval</t>
  </si>
  <si>
    <t>% of Voter Approval</t>
  </si>
  <si>
    <t>Date of Local Finance Board Approval</t>
  </si>
  <si>
    <t>Thereafter</t>
  </si>
  <si>
    <t>Total Principal Outstanding</t>
  </si>
  <si>
    <t>General Obligation Bonds</t>
  </si>
  <si>
    <t>General Obligation Bond #2</t>
  </si>
  <si>
    <t>General Obligation Bond #3</t>
  </si>
  <si>
    <t>General Obligation Bond #4</t>
  </si>
  <si>
    <t xml:space="preserve">     Total Principal - General Obligation Bonds</t>
  </si>
  <si>
    <t>Bond Anticipation Notes</t>
  </si>
  <si>
    <t>BAN #1</t>
  </si>
  <si>
    <t>BAN #2</t>
  </si>
  <si>
    <t>BAN #3</t>
  </si>
  <si>
    <t>BAN #4</t>
  </si>
  <si>
    <t xml:space="preserve">     Total Principal - BANs</t>
  </si>
  <si>
    <t>Capital Leases</t>
  </si>
  <si>
    <t>Capital Lease #4</t>
  </si>
  <si>
    <t xml:space="preserve">     Total Principal - Capital Leases</t>
  </si>
  <si>
    <t>Intergovernmental Loans</t>
  </si>
  <si>
    <t>Intergovernmental #1</t>
  </si>
  <si>
    <t>Intergovernmental #2</t>
  </si>
  <si>
    <t>Intergovernmental #3</t>
  </si>
  <si>
    <t>Intergovernmental #4</t>
  </si>
  <si>
    <t xml:space="preserve">     Total Principal - Intergovernmental Loans</t>
  </si>
  <si>
    <t>Other Bonds or Notes Payable</t>
  </si>
  <si>
    <t>Other Bonds or Notes #1</t>
  </si>
  <si>
    <t>Other Bonds or Notes #2</t>
  </si>
  <si>
    <t>Other Bonds or Notes #3</t>
  </si>
  <si>
    <t>Other Bonds or Notes #4</t>
  </si>
  <si>
    <t xml:space="preserve">     Total Principal - Other Bonds or Notes</t>
  </si>
  <si>
    <t>TOTAL PRINCIPAL ALL OBLIGATIONS</t>
  </si>
  <si>
    <t xml:space="preserve">Enter each debt issuance separately according to type of debt obligation above. Enter the principal due for each year indicated and thereafter until maturity. </t>
  </si>
  <si>
    <t>Capital Appropriations Offset with Restricted Fund</t>
  </si>
  <si>
    <t>Capital Appropriations Offset with Grants</t>
  </si>
  <si>
    <t>Capital Appropriations Offset with Unrestricted Fund</t>
  </si>
  <si>
    <t>CAPITAL IMPROVEMENTS (N.J.S.A. 40A:14-84)</t>
  </si>
  <si>
    <t>List Project Separately</t>
  </si>
  <si>
    <t>Asset Type</t>
  </si>
  <si>
    <t>Time of General Election February or November</t>
  </si>
  <si>
    <t>Date of  Approval</t>
  </si>
  <si>
    <t>Affirmative Vote Percentage</t>
  </si>
  <si>
    <t>Capital Improvement #1</t>
  </si>
  <si>
    <t>Capital Improvement #2</t>
  </si>
  <si>
    <t>Capital Improvement #3</t>
  </si>
  <si>
    <t>Capital Improvement #4</t>
  </si>
  <si>
    <t>Capital Improvement #5</t>
  </si>
  <si>
    <t>Capital Improvement #6</t>
  </si>
  <si>
    <t>Capital Improvement #7</t>
  </si>
  <si>
    <t xml:space="preserve">     Total Capital Improvements</t>
  </si>
  <si>
    <t>DOWN PAYMENTS/CAPITAL FINANCED IMPROVEMENTS (N.J.S.A. 40A:14-85)</t>
  </si>
  <si>
    <t xml:space="preserve">     Total Down Payments</t>
  </si>
  <si>
    <t xml:space="preserve">            Total Capital Improvements &amp; Down Payments</t>
  </si>
  <si>
    <t>RESERVE FOR FUTURE CAPITAL OUTLAYS</t>
  </si>
  <si>
    <t>TOTAL CAPITAL APPROPRIATIONS</t>
  </si>
  <si>
    <t>Total Interest Payments Outstanding</t>
  </si>
  <si>
    <t xml:space="preserve">     Total Interest - General Obligation Bonds</t>
  </si>
  <si>
    <t xml:space="preserve">     Total Interest Payments - BANs</t>
  </si>
  <si>
    <t xml:space="preserve">     Total Interest Payments - Capital Leases</t>
  </si>
  <si>
    <t xml:space="preserve">     Total Interest Payments - Intergovernmental </t>
  </si>
  <si>
    <t xml:space="preserve">     Total Interest Payments - Other Bonds or Notes</t>
  </si>
  <si>
    <t>TOTAL INTEREST ALL OBLIGATIONS</t>
  </si>
  <si>
    <t xml:space="preserve"> </t>
  </si>
  <si>
    <t>UNRESTRICTED FUND BALANCE</t>
  </si>
  <si>
    <t>Proposed balance available</t>
  </si>
  <si>
    <t>Plus: Accrued Unfunded Pension Liability (1)</t>
  </si>
  <si>
    <t>Plus: Accrued Unfunded Other Post-Employment Benefit Liability (1)</t>
  </si>
  <si>
    <t>RESTRICTED FUND BALANCE</t>
  </si>
  <si>
    <t>Less: Restricted Fund Balance released via Referendum Resolution</t>
  </si>
  <si>
    <t xml:space="preserve">(1) This line item must agree to audited financial statements. </t>
  </si>
  <si>
    <t>Summary of Referendum Line Items</t>
  </si>
  <si>
    <t>Total Referendum Line Items</t>
  </si>
  <si>
    <t>Tax Levy Requested minus Maximum Allowable Levy</t>
  </si>
  <si>
    <t>As this page is adjusted this amount changes, should =$0</t>
  </si>
  <si>
    <t xml:space="preserve">(For Reference Purposes Only - from Levy Cap Summary based on </t>
  </si>
  <si>
    <t>Information provided by the district- see instructions.)</t>
  </si>
  <si>
    <t>Summary of Release of Restricted Fund Balance Referendum Line Items</t>
  </si>
  <si>
    <t>Total Release of Restricted Fund Balance</t>
  </si>
  <si>
    <t>LEVY CAP CALCULATION</t>
  </si>
  <si>
    <t xml:space="preserve">Prior Year Amount to be Raised by Taxation for Fire District Purposes </t>
  </si>
  <si>
    <t>Net Prior Year Tax Levy for Municipal Purposes for Cap Calculation</t>
  </si>
  <si>
    <t>Plus: 2% Cap Increase</t>
  </si>
  <si>
    <t>ADJUSTED TAX LEVY PRIOR TO EXCLUSIONS</t>
  </si>
  <si>
    <t>Exclusions</t>
  </si>
  <si>
    <t>Shared Service Exclusion</t>
  </si>
  <si>
    <t>Change in Total Debt Service Appropriation</t>
  </si>
  <si>
    <t>Allowable Pension Increases</t>
  </si>
  <si>
    <t>Allowable Increase in Health Care Costs</t>
  </si>
  <si>
    <t>Changes in LOSAP Contributions (+/-)</t>
  </si>
  <si>
    <t>Extraordinary Costs due to a "Declared" Emergency</t>
  </si>
  <si>
    <t>Net Capital Improvement Fund and/or Down Payment on Improvements and Reserve for Future Capital Outlays</t>
  </si>
  <si>
    <t>Total Exclusions</t>
  </si>
  <si>
    <t>Less: Cancelled or Unexpended Referendum Amounts</t>
  </si>
  <si>
    <t>Increase in Ratable Valuation (New Construction/Additions)</t>
  </si>
  <si>
    <t>Prior Year Local Fire District Tax Rate (3 decimals/$100)</t>
  </si>
  <si>
    <t>ADJUSTED TAX LEVY</t>
  </si>
  <si>
    <t>Maximum Tax Levy Before Referendum</t>
  </si>
  <si>
    <t>Amount Proposed for Levy Cap Referendum</t>
  </si>
  <si>
    <t>MAXIMUM ALLOWABLE AMOUNT TO BE RAISED BY TAXATION</t>
  </si>
  <si>
    <t>CAP BANK CALCULATION</t>
  </si>
  <si>
    <t>Amount to be Raised by Taxation</t>
  </si>
  <si>
    <t>Health Care Costs</t>
  </si>
  <si>
    <t>Pension Costs</t>
  </si>
  <si>
    <t>Debt Service Costs</t>
  </si>
  <si>
    <t>Capital Improvement Costs</t>
  </si>
  <si>
    <t>Declared Emergency Costs</t>
  </si>
  <si>
    <t>Total Shared Services Cost Exclusions</t>
  </si>
  <si>
    <t>Salary Costs</t>
  </si>
  <si>
    <t>Other Costs</t>
  </si>
  <si>
    <t>Total</t>
  </si>
  <si>
    <t>Name of Entity Providing Service</t>
  </si>
  <si>
    <t>Type of Shared Service Provided (List Each Separately)</t>
  </si>
  <si>
    <t>Proposed</t>
  </si>
  <si>
    <t>Adopted</t>
  </si>
  <si>
    <t xml:space="preserve">     Total</t>
  </si>
  <si>
    <t>PENSION CONTRIBUTION CALCULATION</t>
  </si>
  <si>
    <t>Anticipated Revenues for Fringe Benefits Directly Offsetting Pension Costs</t>
  </si>
  <si>
    <t>Realized Revenues for Fringe Benefits Directly Offsetting Pension Costs</t>
  </si>
  <si>
    <t>Pension Contribution Exclusion</t>
  </si>
  <si>
    <t>LOSAP CALCULATION</t>
  </si>
  <si>
    <t>LOSAP Exclusion (+/-)</t>
  </si>
  <si>
    <t>DEBT SERVICE CALCULATION</t>
  </si>
  <si>
    <t>Debt Service Exclusion</t>
  </si>
  <si>
    <t>CAPITAL APPROPRIATION CALCULATION</t>
  </si>
  <si>
    <t>Capital Expenditure Exclusion</t>
  </si>
  <si>
    <t>HEALTH INSURANCE EXCLUSION CALCULATION</t>
  </si>
  <si>
    <t>Net Increase (Decrease)</t>
  </si>
  <si>
    <t>% Increase less % Increase Exclusion = % Increase Inside Cap</t>
  </si>
  <si>
    <t>Amount Above the Levy Exclusion (Actual Increase - State Health Benefit Average)</t>
  </si>
  <si>
    <t>Position</t>
  </si>
  <si>
    <t>Name</t>
  </si>
  <si>
    <t>Title</t>
  </si>
  <si>
    <t>Average Hours per Week Dedicated to Position</t>
  </si>
  <si>
    <t>Commissioner</t>
  </si>
  <si>
    <t>Officer</t>
  </si>
  <si>
    <t>Former</t>
  </si>
  <si>
    <t>Base Salary/ Stipend</t>
  </si>
  <si>
    <t>Bonus</t>
  </si>
  <si>
    <t>Other (auto allowance, expense account, payment in lieu of health benefits, etc.)</t>
  </si>
  <si>
    <t>Estimated amount of other compensation from the Fire District (health benefits, pension, etc.)</t>
  </si>
  <si>
    <t>Total Compensation from Fire District</t>
  </si>
  <si>
    <t>Total:</t>
  </si>
  <si>
    <t>Enter the total number of employees/ independent contractors who received more than $100,000 in total reportable compensation for the most recent fiscal year completed:</t>
  </si>
  <si>
    <t xml:space="preserve"> # of Covered Members (Medical &amp; Rx) Proposed Budget</t>
  </si>
  <si>
    <t xml:space="preserve">Annual Cost Estimate per Employee Proposed Budget </t>
  </si>
  <si>
    <t xml:space="preserve">Total Cost Estimate Proposed Budget </t>
  </si>
  <si>
    <t># of Covered Members (Medical &amp; Rx) Current Year</t>
  </si>
  <si>
    <t>Annual Cost per Employee Current Year</t>
  </si>
  <si>
    <t>Total Current Year Cost</t>
  </si>
  <si>
    <t>$ Increase (Decrease)</t>
  </si>
  <si>
    <t>% Increase (Decrease)</t>
  </si>
  <si>
    <t>Active Employees - Health Benefits - Annual Cost</t>
  </si>
  <si>
    <t>Single Coverage</t>
  </si>
  <si>
    <t>Parent &amp; Child</t>
  </si>
  <si>
    <t>Employee &amp; Spouse (or Partner)</t>
  </si>
  <si>
    <t>Family</t>
  </si>
  <si>
    <t>Employee Cost Sharing Contribution (enter as negative - )</t>
  </si>
  <si>
    <t>Subtotal</t>
  </si>
  <si>
    <t xml:space="preserve">Commissioners - Health Benefits - Annual Cost </t>
  </si>
  <si>
    <t xml:space="preserve">Retirees - Health Benefits - Annual Cost </t>
  </si>
  <si>
    <t>GRAND TOTAL</t>
  </si>
  <si>
    <t>Is medical coverage provided by the SHBP (Yes or No)?</t>
  </si>
  <si>
    <t>Is prescription drug coverage provided by the SHBP (Yes or No)?</t>
  </si>
  <si>
    <t xml:space="preserve">Complete the below table for the Fire District's accrued liability for compensated absences. </t>
  </si>
  <si>
    <t>Legal Basis for Benefit (check applicable items)</t>
  </si>
  <si>
    <t>Individuals Eligible for Benefit</t>
  </si>
  <si>
    <t>Dollar Value of Accrued Compensated Absence Liability</t>
  </si>
  <si>
    <t>Approved Labor Agreement</t>
  </si>
  <si>
    <t>Resolution</t>
  </si>
  <si>
    <t>Individual Employment Agreement</t>
  </si>
  <si>
    <t>Year:</t>
  </si>
  <si>
    <r>
      <rPr>
        <sz val="23"/>
        <rFont val="Times New Roman"/>
        <family val="1"/>
      </rPr>
      <t>Division of Local Government Services</t>
    </r>
  </si>
  <si>
    <r>
      <rPr>
        <sz val="48"/>
        <rFont val="Times New Roman"/>
        <family val="1"/>
      </rPr>
      <t>Fire District Budget</t>
    </r>
  </si>
  <si>
    <r>
      <rPr>
        <b/>
        <sz val="18"/>
        <rFont val="Times New Roman"/>
        <family val="1"/>
      </rPr>
      <t>Certification Section</t>
    </r>
  </si>
  <si>
    <t>Page C-1</t>
  </si>
  <si>
    <r>
      <rPr>
        <sz val="12"/>
        <rFont val="Times New Roman"/>
        <family val="1"/>
      </rPr>
      <t xml:space="preserve">By: </t>
    </r>
    <r>
      <rPr>
        <u/>
        <sz val="12"/>
        <rFont val="Times New Roman"/>
        <family val="1"/>
      </rPr>
      <t>                                                                                   </t>
    </r>
    <r>
      <rPr>
        <sz val="12"/>
        <rFont val="Times New Roman"/>
        <family val="1"/>
      </rPr>
      <t xml:space="preserve"> Date: </t>
    </r>
    <r>
      <rPr>
        <u/>
        <sz val="12"/>
        <rFont val="Times New Roman"/>
        <family val="1"/>
      </rPr>
      <t>                             </t>
    </r>
  </si>
  <si>
    <t>Director of the Division of Local Government Services</t>
  </si>
  <si>
    <t>Department of Community Affairs</t>
  </si>
  <si>
    <t>State of New Jersey</t>
  </si>
  <si>
    <t xml:space="preserve">certified with respect to such amendments and comparisons only. </t>
  </si>
  <si>
    <t>Budget previously certified by the Division, and any amendments made thereto.  This adopted Budget is</t>
  </si>
  <si>
    <t>It is hereby certified that the adopted Budget made a part hereof has been compared with the approved</t>
  </si>
  <si>
    <t>CERTIFICATION OF ADOPTED BUDGET</t>
  </si>
  <si>
    <t>N.J.S.A. 40A:5A-11.</t>
  </si>
  <si>
    <t>law and the rules and regulations of the Local Finance Board, and approval is given pursuant to</t>
  </si>
  <si>
    <t>It is hereby certified that the approved Budget made a part hereof complies with the requirements of</t>
  </si>
  <si>
    <r>
      <rPr>
        <b/>
        <sz val="14"/>
        <rFont val="Times New Roman"/>
        <family val="1"/>
      </rPr>
      <t>CERTIFICATION OF APPROVED BUDGET</t>
    </r>
  </si>
  <si>
    <r>
      <rPr>
        <b/>
        <i/>
        <u/>
        <sz val="14"/>
        <rFont val="Times New Roman"/>
        <family val="1"/>
      </rPr>
      <t>For Division Use Only</t>
    </r>
  </si>
  <si>
    <r>
      <rPr>
        <b/>
        <sz val="18"/>
        <rFont val="Times New Roman"/>
        <family val="1"/>
      </rPr>
      <t>FIRE DISTRICT BUDGET</t>
    </r>
  </si>
  <si>
    <t>Page C-2</t>
  </si>
  <si>
    <t>E-mail Address:</t>
  </si>
  <si>
    <t>Fax Number:</t>
  </si>
  <si>
    <t>Phone Number:</t>
  </si>
  <si>
    <t>Address:</t>
  </si>
  <si>
    <t>Title:</t>
  </si>
  <si>
    <t xml:space="preserve">Name: </t>
  </si>
  <si>
    <t>Preparer's Signature:</t>
  </si>
  <si>
    <t xml:space="preserve">completed and attached. </t>
  </si>
  <si>
    <t>reasonable assurance that all assertations contained herein are accurate and all required schedules are</t>
  </si>
  <si>
    <t xml:space="preserve">content, the budget will permit the exercise of the comptroller function within the Fire District. </t>
  </si>
  <si>
    <t xml:space="preserve">accurate and correctly stated; all items of appropriation are properly set forth; and in itemization, form and </t>
  </si>
  <si>
    <t>revenues, including the amount to be raised by taxation to support the district budget, are reasonable</t>
  </si>
  <si>
    <t>thereto, represents the Board of Commissioners' resolve with respect to stature in that; all estimates of</t>
  </si>
  <si>
    <r>
      <rPr>
        <u/>
        <sz val="12"/>
        <rFont val="Times New Roman"/>
        <family val="1"/>
      </rPr>
      <t>40A:14-78.6</t>
    </r>
    <r>
      <rPr>
        <sz val="12"/>
        <rFont val="Times New Roman"/>
        <family val="1"/>
      </rPr>
      <t>.</t>
    </r>
  </si>
  <si>
    <t xml:space="preserve">to treat such Other Assets as Operating Appropriations: Current Operating Expenses, pursuant to N.J.S.A. </t>
  </si>
  <si>
    <r>
      <t xml:space="preserve">it pertains to the expected useful life of the asset, pursuant to </t>
    </r>
    <r>
      <rPr>
        <u/>
        <sz val="12"/>
        <rFont val="Times New Roman"/>
        <family val="1"/>
      </rPr>
      <t>N.J.S.A. 40A:2-21</t>
    </r>
    <r>
      <rPr>
        <sz val="12"/>
        <rFont val="Times New Roman"/>
        <family val="1"/>
      </rPr>
      <t>.</t>
    </r>
  </si>
  <si>
    <r>
      <t>criteria for bonding pursuant to the Local Bond Law (</t>
    </r>
    <r>
      <rPr>
        <u/>
        <sz val="12"/>
        <rFont val="Times New Roman"/>
        <family val="1"/>
      </rPr>
      <t>N.J.S.A. 40A:2-1 et seq.</t>
    </r>
    <r>
      <rPr>
        <sz val="12"/>
        <rFont val="Times New Roman"/>
        <family val="1"/>
      </rPr>
      <t xml:space="preserve">) and more specifically, as </t>
    </r>
  </si>
  <si>
    <t xml:space="preserve">Commissioners has determined that the aformentioned Other Asset appropriation(s) do not meet the </t>
  </si>
  <si>
    <t>acquisition of Other Assets not included as Capital Outlats are Non-Bondable Assets.  The Board of</t>
  </si>
  <si>
    <t>OTHER ASSETS</t>
  </si>
  <si>
    <t>Officer's Signature:</t>
  </si>
  <si>
    <t xml:space="preserve">of the full membership of the Board of Commissioners thereof. </t>
  </si>
  <si>
    <t>of the Annual Budget approved by resolution of the Board of Commissioners of the Fire District, at an</t>
  </si>
  <si>
    <t>Page C-5</t>
  </si>
  <si>
    <t>Signature:</t>
  </si>
  <si>
    <t xml:space="preserve">Title of Officer Certifying Compliance: </t>
  </si>
  <si>
    <t>Name of Officer Certifying Compliance:</t>
  </si>
  <si>
    <t xml:space="preserve">above.  A check in each of the above boxes signifies compliance. </t>
  </si>
  <si>
    <t>webpage as identified above complies with the minimum statutory requirements of N.J.S.A. 40A:14-70.2 as listed</t>
  </si>
  <si>
    <t xml:space="preserve">40A:14-70.2. </t>
  </si>
  <si>
    <r>
      <t xml:space="preserve">minimum for public disclosure.  Check the boxes below to certify the Fire District's compliance with </t>
    </r>
    <r>
      <rPr>
        <u/>
        <sz val="11"/>
        <color rgb="FF000000"/>
        <rFont val="Times New Roman"/>
        <family val="1"/>
      </rPr>
      <t xml:space="preserve">N.J.S.A. </t>
    </r>
  </si>
  <si>
    <r>
      <t xml:space="preserve">activities.  </t>
    </r>
    <r>
      <rPr>
        <u/>
        <sz val="11"/>
        <color rgb="FF000000"/>
        <rFont val="Times New Roman"/>
        <family val="1"/>
      </rPr>
      <t>N.J.S.A. 40A:14-70.2</t>
    </r>
    <r>
      <rPr>
        <sz val="11"/>
        <color rgb="FF000000"/>
        <rFont val="Times New Roman"/>
        <family val="1"/>
      </rPr>
      <t xml:space="preserve"> requires the following items to be included on the Fire District's website at a </t>
    </r>
  </si>
  <si>
    <t>purpose of the website or webpage shall be to provide increased public access to the Fire District's operations and</t>
  </si>
  <si>
    <t xml:space="preserve">  Fire District’s Web Address:</t>
  </si>
  <si>
    <r>
      <rPr>
        <b/>
        <sz val="18"/>
        <rFont val="Times New Roman"/>
        <family val="1"/>
      </rPr>
      <t>FIRE DISTRICT INTERNET WEBSITE CERTIFICATION</t>
    </r>
  </si>
  <si>
    <t>Page C-6</t>
  </si>
  <si>
    <t>(Date)</t>
  </si>
  <si>
    <t xml:space="preserve">(Secretary’s Signature)                                                                                          </t>
  </si>
  <si>
    <t xml:space="preserve">BE IT FURTHER RESOLVED, that the Board of Commissioners of the Fire District will consider the Annual Budget for </t>
  </si>
  <si>
    <t>outstanding debt obligations, capital lease arrangements, service contracts, and other pledged agreements; and</t>
  </si>
  <si>
    <t xml:space="preserve">meet all proposed expenditures/expenses and all covenants, terms and provisions as stipulated in the Fire District's </t>
  </si>
  <si>
    <t xml:space="preserve">BE IT FURTHER RESOLVED, that the anticipated revenues as reflected in the Annual Budget are of sufficient amount to </t>
  </si>
  <si>
    <t>NOW, THEREFORE BE IT RESOLVED, by the Board of Commissioners of the Fire District, at an open public meeting held</t>
  </si>
  <si>
    <t>of taxable property in the Fire District;</t>
  </si>
  <si>
    <t>WHEREAS, in calculating the amount to be raised by taxation, the Fire District has taken into account the assessed valuation</t>
  </si>
  <si>
    <t xml:space="preserve">amount shall be equal to the amount of the total appropriations set forth in the budget minus the total amount surplus and </t>
  </si>
  <si>
    <t>assessor of the municipality to be assessed against the taxable property in the district, pursuant to N.J.S.A. 40A:14-79. Such</t>
  </si>
  <si>
    <t xml:space="preserve">WHEREAS, the amount to be raised by taxation to support the district budget shall be the amount to be certified to the </t>
  </si>
  <si>
    <t>WHEREAS, the budget as introduced is in compliance with the Property Tax Levy Cap Law (N.J.S.A. 40A:4-45.44 et seq.); and</t>
  </si>
  <si>
    <t>Page C-7</t>
  </si>
  <si>
    <r>
      <rPr>
        <sz val="12"/>
        <rFont val="Times New Roman"/>
        <family val="1"/>
      </rPr>
      <t>E-mail address:</t>
    </r>
  </si>
  <si>
    <r>
      <rPr>
        <sz val="12"/>
        <rFont val="Times New Roman"/>
        <family val="1"/>
      </rPr>
      <t>Phone Number:</t>
    </r>
  </si>
  <si>
    <r>
      <rPr>
        <sz val="12"/>
        <rFont val="Times New Roman"/>
        <family val="1"/>
      </rPr>
      <t>Address:</t>
    </r>
  </si>
  <si>
    <r>
      <rPr>
        <sz val="12"/>
        <rFont val="Times New Roman"/>
        <family val="1"/>
      </rPr>
      <t>Title:</t>
    </r>
  </si>
  <si>
    <r>
      <rPr>
        <sz val="12"/>
        <rFont val="Times New Roman"/>
        <family val="1"/>
      </rPr>
      <t>Name:</t>
    </r>
  </si>
  <si>
    <r>
      <rPr>
        <sz val="12"/>
        <rFont val="Times New Roman"/>
        <family val="1"/>
      </rPr>
      <t>Officer’s Signature:</t>
    </r>
  </si>
  <si>
    <t>Page C-8</t>
  </si>
  <si>
    <r>
      <rPr>
        <b/>
        <sz val="10"/>
        <rFont val="Times New Roman"/>
        <family val="1"/>
      </rPr>
      <t>Absent</t>
    </r>
  </si>
  <si>
    <r>
      <rPr>
        <b/>
        <sz val="10"/>
        <rFont val="Times New Roman"/>
        <family val="1"/>
      </rPr>
      <t>Abstain</t>
    </r>
  </si>
  <si>
    <r>
      <rPr>
        <b/>
        <sz val="10"/>
        <rFont val="Times New Roman"/>
        <family val="1"/>
      </rPr>
      <t>Nay</t>
    </r>
  </si>
  <si>
    <r>
      <rPr>
        <b/>
        <sz val="10"/>
        <rFont val="Times New Roman"/>
        <family val="1"/>
      </rPr>
      <t>Aye</t>
    </r>
  </si>
  <si>
    <r>
      <rPr>
        <b/>
        <sz val="10"/>
        <rFont val="Times New Roman"/>
        <family val="1"/>
      </rPr>
      <t>Member</t>
    </r>
  </si>
  <si>
    <r>
      <rPr>
        <b/>
        <sz val="10"/>
        <rFont val="Times New Roman"/>
        <family val="1"/>
      </rPr>
      <t>Board of Commissioners Recorded Vote</t>
    </r>
  </si>
  <si>
    <t xml:space="preserve">(Date) </t>
  </si>
  <si>
    <t xml:space="preserve">(Secretary’s Signature)                                                                                         </t>
  </si>
  <si>
    <t>thereto, if any, which have been approved by the Director of the Division of Local Government Services; and</t>
  </si>
  <si>
    <t xml:space="preserve">appropriation in the same amount and title as set forth in the introduced and approved budget, including all amendments </t>
  </si>
  <si>
    <t xml:space="preserve">BE IT FURTHER RESOLVED, that the Annual Budget as presented for adoption reflects each item of revenue and </t>
  </si>
  <si>
    <t>NOW, THEREFORE BE IT RESOLVED, by the Board of Commissioners of the Fire District at an open public meeting held on</t>
  </si>
  <si>
    <t>approved by the Director of the Division of Local Government Services; and</t>
  </si>
  <si>
    <t>and title as set forth in the introduced and approved budget, including all amendments thereto, if any, which have been</t>
  </si>
  <si>
    <t xml:space="preserve">WHEREAS, the Annual Budget as presented for adoption reflects each item of revenue and apprpriation in the same amount </t>
  </si>
  <si>
    <t>Narrative and Information Section</t>
  </si>
  <si>
    <t>Page N-1</t>
  </si>
  <si>
    <r>
      <rPr>
        <sz val="10"/>
        <rFont val="Times New Roman"/>
        <family val="1"/>
      </rPr>
      <t>Yes</t>
    </r>
  </si>
  <si>
    <r>
      <rPr>
        <sz val="10"/>
        <rFont val="Times New Roman"/>
        <family val="1"/>
      </rPr>
      <t>No</t>
    </r>
  </si>
  <si>
    <t>appropriation amount and that the Amount to be Raised by Taxation to Support the Budget must be reduced by a like amount?</t>
  </si>
  <si>
    <t xml:space="preserve">If the public question is defeated, is the Board of Commissioners aware that the budget must be amended to delete the LOSAP </t>
  </si>
  <si>
    <r>
      <rPr>
        <sz val="10"/>
        <rFont val="Times New Roman"/>
        <family val="1"/>
      </rPr>
      <t>If yes, how much is appropriated?</t>
    </r>
  </si>
  <si>
    <t>(LOSAP) in this year’s budget subject to public referendum thereof?</t>
  </si>
  <si>
    <r>
      <rPr>
        <b/>
        <sz val="10"/>
        <rFont val="Times New Roman"/>
        <family val="1"/>
      </rPr>
      <t xml:space="preserve">11. </t>
    </r>
    <r>
      <rPr>
        <sz val="10"/>
        <rFont val="Times New Roman"/>
        <family val="1"/>
      </rPr>
      <t xml:space="preserve">Is  the  Fire  District  providing  for  a  first-year  funding  appropriation  to  establish  a  length  of  service  award  program </t>
    </r>
  </si>
  <si>
    <r>
      <rPr>
        <sz val="10"/>
        <rFont val="Times New Roman"/>
        <family val="1"/>
      </rPr>
      <t>Proposed Tax Rate per $100 of Assessed Valuation</t>
    </r>
  </si>
  <si>
    <r>
      <rPr>
        <sz val="10"/>
        <rFont val="Times New Roman"/>
        <family val="1"/>
      </rPr>
      <t>Total Assessed Valuation of District</t>
    </r>
  </si>
  <si>
    <r>
      <rPr>
        <b/>
        <sz val="10"/>
        <rFont val="Times New Roman"/>
        <family val="1"/>
      </rPr>
      <t xml:space="preserve">10. </t>
    </r>
    <r>
      <rPr>
        <sz val="10"/>
        <rFont val="Times New Roman"/>
        <family val="1"/>
      </rPr>
      <t>Complete the following based on the municipal assessor’s latest information pursuant to N.J.S.A. 54:4-35:</t>
    </r>
  </si>
  <si>
    <t xml:space="preserve"> N.J.S.A. 40A:14-85.1? If so, provide the organization’s incorporated name and amounts.</t>
  </si>
  <si>
    <t xml:space="preserve">or  other  emergency  vehicles,  equipment,  supplies  and  materials  for  use  by  a  duly  incorporated  association,  pursuant  </t>
  </si>
  <si>
    <r>
      <rPr>
        <b/>
        <sz val="10"/>
        <rFont val="Times New Roman"/>
        <family val="1"/>
      </rPr>
      <t xml:space="preserve">9.  </t>
    </r>
    <r>
      <rPr>
        <sz val="10"/>
        <rFont val="Times New Roman"/>
        <family val="1"/>
      </rPr>
      <t xml:space="preserve">Does the Annual Budget appropriate such sums as it may deem necessary for the purchase of first aid, ambulance, rescue, </t>
    </r>
  </si>
  <si>
    <t>N.J.S.A. 40A:14- 78.6, then explain the reasons for the occurrence of the deficit.</t>
  </si>
  <si>
    <r>
      <rPr>
        <b/>
        <sz val="10"/>
        <rFont val="Times New Roman"/>
        <family val="1"/>
      </rPr>
      <t xml:space="preserve">8.  </t>
    </r>
    <r>
      <rPr>
        <sz val="10"/>
        <rFont val="Times New Roman"/>
        <family val="1"/>
      </rPr>
      <t xml:space="preserve">If the proposed Annual Budget contains an amount for a Cash Deficit of the Preceding Year pursuant to </t>
    </r>
  </si>
  <si>
    <t xml:space="preserve"> proposed budget year and for future years.</t>
  </si>
  <si>
    <r>
      <rPr>
        <b/>
        <sz val="10"/>
        <rFont val="Times New Roman"/>
        <family val="1"/>
      </rPr>
      <t xml:space="preserve">7.  </t>
    </r>
    <r>
      <rPr>
        <sz val="10"/>
        <rFont val="Times New Roman"/>
        <family val="1"/>
      </rPr>
      <t>Complete  a  brief  statement  on  the  Annual  Budget’s  proposed  capital  appropriations  including  debt  service  for  the</t>
    </r>
  </si>
  <si>
    <t>operating budget, explain the reason and purposes of the appropriation.</t>
  </si>
  <si>
    <t>addressed by a referendum.</t>
  </si>
  <si>
    <t xml:space="preserve">the Levy Cap and identify the appropriations that caused the Fire District to exceed the Levy Cap, and how they are being </t>
  </si>
  <si>
    <r>
      <rPr>
        <b/>
        <sz val="10"/>
        <rFont val="Times New Roman"/>
        <family val="1"/>
      </rPr>
      <t xml:space="preserve">5.  </t>
    </r>
    <r>
      <rPr>
        <sz val="10"/>
        <rFont val="Times New Roman"/>
        <family val="1"/>
      </rPr>
      <t>Does the Fire District plan on exceeding the Levy Cap?  If so, please provide a statement with the reasons for exceeding</t>
    </r>
  </si>
  <si>
    <t>If Unrestricted Fund Balance is reduced by more than 10%, explain the projected impact on the following year’s budget.</t>
  </si>
  <si>
    <t xml:space="preserve">the use of the Restricted and Unrestricted Fund Balance(s) and how they are complying with the Property Tax Levy Cap. </t>
  </si>
  <si>
    <r>
      <rPr>
        <b/>
        <sz val="10"/>
        <rFont val="Times New Roman"/>
        <family val="1"/>
      </rPr>
      <t xml:space="preserve">4.  </t>
    </r>
    <r>
      <rPr>
        <sz val="10"/>
        <rFont val="Times New Roman"/>
        <family val="1"/>
      </rPr>
      <t xml:space="preserve">Complete a brief statement on the impact the proposed Annual Budget will have on the Amount to be Raised by Taxation, </t>
    </r>
  </si>
  <si>
    <t>reason for the increase/decrease in the budgeted line item.</t>
  </si>
  <si>
    <t>If November, was the resolution submitted to the Division?</t>
  </si>
  <si>
    <r>
      <rPr>
        <b/>
        <sz val="10"/>
        <rFont val="Times New Roman"/>
        <family val="1"/>
      </rPr>
      <t xml:space="preserve">1.  </t>
    </r>
    <r>
      <rPr>
        <sz val="10"/>
        <rFont val="Times New Roman"/>
        <family val="1"/>
      </rPr>
      <t xml:space="preserve">When is the Fire District’s annual election? (February and/or November) </t>
    </r>
  </si>
  <si>
    <t>Page N-2</t>
  </si>
  <si>
    <r>
      <rPr>
        <b/>
        <sz val="12"/>
        <rFont val="Times New Roman"/>
        <family val="1"/>
      </rPr>
      <t>Name of Auditor:</t>
    </r>
  </si>
  <si>
    <r>
      <rPr>
        <b/>
        <sz val="12"/>
        <rFont val="Times New Roman"/>
        <family val="1"/>
      </rPr>
      <t>Preparer’s Name:</t>
    </r>
  </si>
  <si>
    <r>
      <rPr>
        <b/>
        <sz val="12"/>
        <rFont val="Times New Roman"/>
        <family val="1"/>
      </rPr>
      <t>Name of Fire District:</t>
    </r>
  </si>
  <si>
    <r>
      <rPr>
        <sz val="10.1"/>
        <rFont val="Times New Roman"/>
        <family val="1"/>
      </rPr>
      <t xml:space="preserve">Please complete the following information regarding this Fire District. </t>
    </r>
    <r>
      <rPr>
        <b/>
        <u/>
        <sz val="10.1"/>
        <rFont val="Times New Roman"/>
        <family val="1"/>
      </rPr>
      <t>All</t>
    </r>
    <r>
      <rPr>
        <b/>
        <sz val="10.1"/>
        <rFont val="Times New Roman"/>
        <family val="1"/>
      </rPr>
      <t xml:space="preserve"> </t>
    </r>
    <r>
      <rPr>
        <sz val="10.1"/>
        <rFont val="Times New Roman"/>
        <family val="1"/>
      </rPr>
      <t>information requested below must be completed.</t>
    </r>
  </si>
  <si>
    <r>
      <rPr>
        <b/>
        <sz val="18"/>
        <rFont val="Times New Roman"/>
        <family val="1"/>
      </rPr>
      <t>FIRE DISTRICT CONTACT INFORMATION</t>
    </r>
  </si>
  <si>
    <t>Page N-3</t>
  </si>
  <si>
    <t xml:space="preserve">        direct or indirect owner?</t>
  </si>
  <si>
    <r>
      <t xml:space="preserve">     </t>
    </r>
    <r>
      <rPr>
        <sz val="10"/>
        <color rgb="FF000000"/>
        <rFont val="Times New Roman"/>
        <family val="1"/>
      </rPr>
      <t>c. An entity of which a current or former commissioner, officer, or employee (or family member thereof) was an officer or</t>
    </r>
  </si>
  <si>
    <r>
      <t xml:space="preserve">     </t>
    </r>
    <r>
      <rPr>
        <sz val="10"/>
        <color rgb="FF000000"/>
        <rFont val="Times New Roman"/>
        <family val="1"/>
      </rPr>
      <t xml:space="preserve">b. A family member of a current or former commissioner, officer, or employee? </t>
    </r>
  </si>
  <si>
    <r>
      <t xml:space="preserve">     </t>
    </r>
    <r>
      <rPr>
        <sz val="10"/>
        <color rgb="FF000000"/>
        <rFont val="Times New Roman"/>
        <family val="1"/>
      </rPr>
      <t>a. A current or former commissioner, officer, or employee?</t>
    </r>
  </si>
  <si>
    <t>2)    Provide the number of alternate voting members of the governing body:</t>
  </si>
  <si>
    <t>1)    Provide the number of regular voting members of the governing body:</t>
  </si>
  <si>
    <r>
      <rPr>
        <b/>
        <sz val="18"/>
        <rFont val="Times New Roman"/>
        <family val="1"/>
      </rPr>
      <t>FIRE DISTRICT INFORMATIONAL QUESTIONNAIRE</t>
    </r>
  </si>
  <si>
    <t xml:space="preserve">Division of Local Government Services pursuant to N.J.A.C. 5:30-14.49. </t>
  </si>
  <si>
    <t>f) whether the Fire District has required the Plan Contractor to submit its annual financial statement to the Director of the</t>
  </si>
  <si>
    <t>e) the total LOSAP budgeted for the current year</t>
  </si>
  <si>
    <t>d) whether the annual contribution for each vested member is fixed or based on an automatic increase</t>
  </si>
  <si>
    <t>c) the total number of volunteer members presently vested</t>
  </si>
  <si>
    <t>b) the total number of volunteer members presently eligible to participate</t>
  </si>
  <si>
    <t>a) the year it was implemented</t>
  </si>
  <si>
    <t>If "yes," indicate:</t>
  </si>
  <si>
    <t xml:space="preserve">      services that the entity will provide and the amount to be paid by the Fire District to the entity for the services provided? </t>
  </si>
  <si>
    <t xml:space="preserve">      provide fire protection or EMS services within the Fire District?</t>
  </si>
  <si>
    <t xml:space="preserve">      upon the performance of the Fire District or that were considered discretionary bonuses?</t>
  </si>
  <si>
    <r>
      <rPr>
        <b/>
        <sz val="18"/>
        <rFont val="Times New Roman"/>
        <family val="1"/>
      </rPr>
      <t>(CONTINUED)</t>
    </r>
  </si>
  <si>
    <t xml:space="preserve">                                                 whichever amount is greater, and/or Form 1099-MISC, box 7, for the calendar year. </t>
  </si>
  <si>
    <r>
      <rPr>
        <b/>
        <sz val="10"/>
        <color rgb="FF000000"/>
        <rFont val="Times New Roman"/>
        <family val="1"/>
      </rPr>
      <t>Reportable Compensation:</t>
    </r>
    <r>
      <rPr>
        <sz val="10"/>
        <color rgb="FF000000"/>
        <rFont val="Times New Roman"/>
        <family val="1"/>
      </rPr>
      <t xml:space="preserve"> The aggregate compensation that is reported (or is required to be reported) on Form W-2, box 1 or 5,</t>
    </r>
  </si>
  <si>
    <t xml:space="preserve">                            employees and indpenedent contractors in exchange for services. </t>
  </si>
  <si>
    <t xml:space="preserve">                            use of the Fire District's propert. Compensation includes payments and other benefits provided to both</t>
  </si>
  <si>
    <t xml:space="preserve">                            education benefits, below-market loans, payment of personal or family travel, entertainment, and personal</t>
  </si>
  <si>
    <t xml:space="preserve">                            financial arrangements or transaction such as personal vehicles, meals, housing, personal and family</t>
  </si>
  <si>
    <t xml:space="preserve">                            and wages, bonuses, severance payments, deferred payments, retirement benefits, fringe benefits, and other </t>
  </si>
  <si>
    <r>
      <rPr>
        <b/>
        <sz val="10"/>
        <color rgb="FF000000"/>
        <rFont val="Times New Roman"/>
        <family val="1"/>
      </rPr>
      <t>Compensation</t>
    </r>
    <r>
      <rPr>
        <sz val="10"/>
        <color rgb="FF000000"/>
        <rFont val="Times New Roman"/>
        <family val="1"/>
      </rPr>
      <t>: All forms of cash and non-cash payments or benefits provided in exchange for services, including salaries</t>
    </r>
  </si>
  <si>
    <t xml:space="preserve">               both a commissioner and an officer for the purposes of this schedule. </t>
  </si>
  <si>
    <t xml:space="preserve">               management official and top financial officer as officers, if applicable. A member of the governing body may be </t>
  </si>
  <si>
    <t xml:space="preserve">               chairperson, vice-chairperson, secretary, or treasurer. For the purposes of this schedule, treat the Fire District's top </t>
  </si>
  <si>
    <r>
      <rPr>
        <b/>
        <sz val="10"/>
        <color rgb="FF000000"/>
        <rFont val="Times New Roman"/>
        <family val="1"/>
      </rPr>
      <t>Officer</t>
    </r>
    <r>
      <rPr>
        <sz val="10"/>
        <color rgb="FF000000"/>
        <rFont val="Times New Roman"/>
        <family val="1"/>
      </rPr>
      <t xml:space="preserve">: A person elected or appointed to manage the Fire District's daily operations at any time during the year, such as the </t>
    </r>
  </si>
  <si>
    <t xml:space="preserve">                            of this schedule. </t>
  </si>
  <si>
    <r>
      <rPr>
        <b/>
        <sz val="10"/>
        <color rgb="FF000000"/>
        <rFont val="Times New Roman"/>
        <family val="1"/>
      </rPr>
      <t>Commissioner</t>
    </r>
    <r>
      <rPr>
        <sz val="10"/>
        <color rgb="FF000000"/>
        <rFont val="Times New Roman"/>
        <family val="1"/>
      </rPr>
      <t>: A member of the governing body of the Fire District with voting rights. Include alternates for the purposes</t>
    </r>
  </si>
  <si>
    <t xml:space="preserve">2)     List all of the Fire District's former commissioners and officers who received more than $10,000 in reportable </t>
  </si>
  <si>
    <r>
      <rPr>
        <i/>
        <sz val="10"/>
        <rFont val="Times New Roman"/>
        <family val="1"/>
      </rPr>
      <t>Complete the attached table for all persons required to be listed per #1-2 below.</t>
    </r>
  </si>
  <si>
    <t>FISCAL YEAR: January 1, 2020 to December 31, 2020</t>
  </si>
  <si>
    <r>
      <rPr>
        <b/>
        <sz val="12"/>
        <rFont val="Times New Roman"/>
        <family val="1"/>
      </rPr>
      <t>FIRE DISTRICT SCHEDULE OF COMMISSIONERS AND OFFICERS</t>
    </r>
  </si>
  <si>
    <t>FINANCIAL SCHEDULES SECTION</t>
  </si>
  <si>
    <t>Year</t>
  </si>
  <si>
    <t>County</t>
  </si>
  <si>
    <t>Web Address</t>
  </si>
  <si>
    <t>Burlington</t>
  </si>
  <si>
    <t>Preparer Name</t>
  </si>
  <si>
    <t>Address</t>
  </si>
  <si>
    <t xml:space="preserve">Phone </t>
  </si>
  <si>
    <t>Fax</t>
  </si>
  <si>
    <t>Email</t>
  </si>
  <si>
    <t>Preparer and Preparer - Other Assets Certification</t>
  </si>
  <si>
    <t>Approval Certification</t>
  </si>
  <si>
    <t>Officer's Name</t>
  </si>
  <si>
    <t>Phone</t>
  </si>
  <si>
    <t xml:space="preserve">Fax </t>
  </si>
  <si>
    <t>Internet Certification</t>
  </si>
  <si>
    <t>Adoption Certification</t>
  </si>
  <si>
    <t>Fax:</t>
  </si>
  <si>
    <t>Woodbridge Township FD No. 9</t>
  </si>
  <si>
    <t>Woodbridge Township FD No. 8</t>
  </si>
  <si>
    <t>Woodbridge Township FD No. 7</t>
  </si>
  <si>
    <t>Woodbridge Township FD No. 5</t>
  </si>
  <si>
    <t>Woodbridge Township FD No. 4</t>
  </si>
  <si>
    <t>Woodbridge Township FD No. 2</t>
  </si>
  <si>
    <t>Woodbridge Township FD No. 12</t>
  </si>
  <si>
    <t>Woodbridge Township FD No. 11</t>
  </si>
  <si>
    <t>Woodbridge Township FD No. 1</t>
  </si>
  <si>
    <t>Winslow Township FD No. 1</t>
  </si>
  <si>
    <t>Weymouth Township FD No. 1</t>
  </si>
  <si>
    <t>Westville Borough FD No. 1</t>
  </si>
  <si>
    <t>Washington Township FD No. 1 (Warren)</t>
  </si>
  <si>
    <t>Washington Township FD No. 1 (Gloucester)</t>
  </si>
  <si>
    <t>Wall Township FD No. 3</t>
  </si>
  <si>
    <t>Wall Township FD No. 2</t>
  </si>
  <si>
    <t>Wall Township FD No. 1</t>
  </si>
  <si>
    <t>Upper Township FD No. 4</t>
  </si>
  <si>
    <t>Upper Township FD No. 3</t>
  </si>
  <si>
    <t>Upper Township FD No. 2</t>
  </si>
  <si>
    <t>Upper Township FD No. 1</t>
  </si>
  <si>
    <t>Toms River FD No. 2</t>
  </si>
  <si>
    <t>Toms River FD No. 1</t>
  </si>
  <si>
    <t>Tinton Falls FD No. 2</t>
  </si>
  <si>
    <t>Tinton Falls FD No. 1</t>
  </si>
  <si>
    <t>South Brunswick Township FD No. 3</t>
  </si>
  <si>
    <t>South Brunswick Township FD No. 2</t>
  </si>
  <si>
    <t>South Brunswick Township FD No. 1</t>
  </si>
  <si>
    <t>Riverside Township FD No. 1</t>
  </si>
  <si>
    <t>Plumsted Township FD No. 1</t>
  </si>
  <si>
    <t>Plainsboro Township FD No. 1</t>
  </si>
  <si>
    <t>Pittsgrove Township FD No. 3</t>
  </si>
  <si>
    <t>Pittsgrove Township FD No. 2</t>
  </si>
  <si>
    <t>Pittsgrove Township FD No. 1</t>
  </si>
  <si>
    <t>Piscataway Township FD No. 4</t>
  </si>
  <si>
    <t>Piscataway Township FD No. 3</t>
  </si>
  <si>
    <t>Piscataway Township FD No. 2</t>
  </si>
  <si>
    <t>Piscataway Township FD No. 1</t>
  </si>
  <si>
    <t>Pine Hill Borough FD No. 1</t>
  </si>
  <si>
    <t>Pennington Borough FD No. 1</t>
  </si>
  <si>
    <t>Parsippany-Troy Hills Township FD No. 6</t>
  </si>
  <si>
    <t>Parsippany-Troy Hills Township FD No. 5</t>
  </si>
  <si>
    <t>Parsippany-Troy Hills Township FD No. 4</t>
  </si>
  <si>
    <t>Parsippany-Troy Hills Township FD No. 3</t>
  </si>
  <si>
    <t>Parsippany-Troy Hills Township FD No. 2</t>
  </si>
  <si>
    <t>Parsippany-Troy Hills Township FD No. 1</t>
  </si>
  <si>
    <t>Old Bridge Township FD No. 4</t>
  </si>
  <si>
    <t>Old Bridge Township FD No. 3</t>
  </si>
  <si>
    <t>Old Bridge Township FD No. 2</t>
  </si>
  <si>
    <t>Old Bridge Township FD No. 1</t>
  </si>
  <si>
    <t>Ocean Township FD No. 2</t>
  </si>
  <si>
    <t>Ocean Township FD No. 1</t>
  </si>
  <si>
    <t>Neptune Township FD No. 2</t>
  </si>
  <si>
    <t>Neptune Township FD No. 1</t>
  </si>
  <si>
    <t>Mount Laurel Township FD No. 1</t>
  </si>
  <si>
    <t>Mount Holly Township FD No. 1</t>
  </si>
  <si>
    <t>Moorestown Township FD No. 2</t>
  </si>
  <si>
    <t>Moorestown Township FD No. 1</t>
  </si>
  <si>
    <t>Montville Township FD No. 3</t>
  </si>
  <si>
    <t>Montville Township FD No. 2</t>
  </si>
  <si>
    <t>Montville Township FD No. 1</t>
  </si>
  <si>
    <t>Montgomery Township FD No. 2</t>
  </si>
  <si>
    <t>Montgomery Township FD No. 1</t>
  </si>
  <si>
    <t>Monroe Township FD No. 3</t>
  </si>
  <si>
    <t>Monroe Township FD No. 2</t>
  </si>
  <si>
    <t>Monroe Township FD No. 1</t>
  </si>
  <si>
    <t>Millstone Township FD No. 1</t>
  </si>
  <si>
    <t>Middle Township FD No. 4</t>
  </si>
  <si>
    <t>Middle Township FD No. 3</t>
  </si>
  <si>
    <t>Middle Township FD No. 2</t>
  </si>
  <si>
    <t>Middle Township FD No. 1</t>
  </si>
  <si>
    <t>Maurice River Township FD No. 4</t>
  </si>
  <si>
    <t>Maurice River Township FD No. 3</t>
  </si>
  <si>
    <t>Maurice River Township FD No. 2</t>
  </si>
  <si>
    <t>Maurice River Township FD No. 1</t>
  </si>
  <si>
    <t>Marlboro Township FD No. 3</t>
  </si>
  <si>
    <t>Marlboro Township FD No. 2</t>
  </si>
  <si>
    <t>Marlboro Township FD No. 1</t>
  </si>
  <si>
    <t>Mantua Township FD No. 1</t>
  </si>
  <si>
    <t>Manasquan Borough FD No. 1</t>
  </si>
  <si>
    <t>Manalapan Township FD No. 2</t>
  </si>
  <si>
    <t>Manalapan Township FD No. 1</t>
  </si>
  <si>
    <t>Lower Township FD No. 3</t>
  </si>
  <si>
    <t>Lower Township FD No. 2</t>
  </si>
  <si>
    <t>Lower Township FD No. 1</t>
  </si>
  <si>
    <t>Little Egg Harbor Township FD No. 3</t>
  </si>
  <si>
    <t>Little Egg Harbor Township FD No. 2</t>
  </si>
  <si>
    <t>Little Egg Harbor Township FD No. 1</t>
  </si>
  <si>
    <t>Lindenwold Borough FD No. 1</t>
  </si>
  <si>
    <t>Lambertville City FD No. 1</t>
  </si>
  <si>
    <t>Lakewood Township FD No. 1</t>
  </si>
  <si>
    <t>Jamesburg Borough FD No. 1</t>
  </si>
  <si>
    <t>Jackson Township FD No. 4</t>
  </si>
  <si>
    <t>Jackson Township FD No. 3</t>
  </si>
  <si>
    <t>Jackson Township FD No. 2</t>
  </si>
  <si>
    <t>Howell Township FD No. 5</t>
  </si>
  <si>
    <t>Howell Township FD No. 4</t>
  </si>
  <si>
    <t>Howell Township FD No. 3</t>
  </si>
  <si>
    <t>Howell Township FD No. 2</t>
  </si>
  <si>
    <t>Howell Township FD No. 1</t>
  </si>
  <si>
    <t>Hopewell Township FD No. 1</t>
  </si>
  <si>
    <t>Hopewell Borough FD No. 1</t>
  </si>
  <si>
    <t>Hillsborough Township FD No. 1</t>
  </si>
  <si>
    <t>Hazlet Township FD No. 1</t>
  </si>
  <si>
    <t>Harrison Township FD No. 1</t>
  </si>
  <si>
    <t>Hanover Township FD No. 3</t>
  </si>
  <si>
    <t>Hanover Township FD No. 2</t>
  </si>
  <si>
    <t>Hamilton Township FD No. 9</t>
  </si>
  <si>
    <t>Hamilton Township FD No. 8</t>
  </si>
  <si>
    <t>Hamilton Township FD No. 7</t>
  </si>
  <si>
    <t>Hamilton Township FD No. 6</t>
  </si>
  <si>
    <t>Hamilton Township FD No. 5</t>
  </si>
  <si>
    <t>Hamilton Township FD No. 4</t>
  </si>
  <si>
    <t>Hamilton Township FD No. 3</t>
  </si>
  <si>
    <t>Hamilton Township FD No. 2</t>
  </si>
  <si>
    <t>Haddon Township FD No. 4</t>
  </si>
  <si>
    <t>Haddon Township FD No. 3</t>
  </si>
  <si>
    <t>Haddon Township FD No. 1</t>
  </si>
  <si>
    <t>Gloucester Township FD No. 6</t>
  </si>
  <si>
    <t>Gloucester Township FD No. 5</t>
  </si>
  <si>
    <t>Gloucester Township FD No. 4</t>
  </si>
  <si>
    <t>Gloucester Township FD No. 3</t>
  </si>
  <si>
    <t>Gloucester Township FD No. 2</t>
  </si>
  <si>
    <t>Gloucester Township FD No. 1</t>
  </si>
  <si>
    <t>Freehold Township FD No. 2</t>
  </si>
  <si>
    <t>Freehold Township FD No. 1</t>
  </si>
  <si>
    <t>Franklin Township FD No. 5 (Gloucester)</t>
  </si>
  <si>
    <t>Franklin Township FD No. 4 (Somerset)</t>
  </si>
  <si>
    <t>Franklin Township FD No. 4 (Gloucester)</t>
  </si>
  <si>
    <t>Franklin Township FD No. 3 (Somerset)</t>
  </si>
  <si>
    <t>Franklin Township FD No. 3 (Gloucester)</t>
  </si>
  <si>
    <t>Franklin Township FD No. 2 (Somerset)</t>
  </si>
  <si>
    <t>Franklin Township FD No. 2 (Gloucester)</t>
  </si>
  <si>
    <t>Franklin Township FD No. 1 (Somerset)</t>
  </si>
  <si>
    <t>Franklin Township FD No. 1 (Hunterdon)</t>
  </si>
  <si>
    <t>Franklin Township FD No. 1 (Gloucester)</t>
  </si>
  <si>
    <t>Florence Township FD No. 1</t>
  </si>
  <si>
    <t>Evesham Township FD No. 1</t>
  </si>
  <si>
    <t>Englishtown Borough FD No. 1</t>
  </si>
  <si>
    <t>Edgewater Park Township FD No. 1</t>
  </si>
  <si>
    <t>Eastampton Township FD No. 1</t>
  </si>
  <si>
    <t>East Brunswick Township FD No. 3</t>
  </si>
  <si>
    <t>East Brunswick Township FD No. 2</t>
  </si>
  <si>
    <t>East Brunswick Township FD No. 1</t>
  </si>
  <si>
    <t>East Amwell Township FD No. 1</t>
  </si>
  <si>
    <t>Downe Township FD No. 2</t>
  </si>
  <si>
    <t>Downe Township FD No. 1</t>
  </si>
  <si>
    <t>Deptford Township FD No. 1</t>
  </si>
  <si>
    <t>Dennis Township FD No. 3</t>
  </si>
  <si>
    <t>Dennis Township FD No. 2</t>
  </si>
  <si>
    <t>Dennis Township FD No. 1</t>
  </si>
  <si>
    <t>Delran Township FD No. 1</t>
  </si>
  <si>
    <t>Delanco Township FD No. 1</t>
  </si>
  <si>
    <t>Commercial Township FD No. 3</t>
  </si>
  <si>
    <t>Commercial Township FD No. 2</t>
  </si>
  <si>
    <t>Commercial Township FD No. 1</t>
  </si>
  <si>
    <t>Cinnaminson Township FD No. 1</t>
  </si>
  <si>
    <t>Cherry Hill FD No. 13</t>
  </si>
  <si>
    <t>Burlington Township FD No. 1</t>
  </si>
  <si>
    <t>Buena Vista Township FD No. 5</t>
  </si>
  <si>
    <t>Buena Vista Township FD No. 4</t>
  </si>
  <si>
    <t>Buena Vista Township FD No. 3</t>
  </si>
  <si>
    <t>Buena Vista Township FD No. 2</t>
  </si>
  <si>
    <t>Buena Vista Township FD No. 1</t>
  </si>
  <si>
    <t>Buena Borough FD No. 2</t>
  </si>
  <si>
    <t>Buena Borough FD No. 1</t>
  </si>
  <si>
    <t>Bridgewater Township FD No. 4</t>
  </si>
  <si>
    <t>Bridgewater Township FD No. 3</t>
  </si>
  <si>
    <t>Bridgewater Township FD No. 2</t>
  </si>
  <si>
    <t>Bridgewater Township FD No. 1</t>
  </si>
  <si>
    <t>Brick Township FD No. 3</t>
  </si>
  <si>
    <t>Brick Township FD No. 2</t>
  </si>
  <si>
    <t>Brick Township FD No. 1</t>
  </si>
  <si>
    <t>Bordentown Township FD No. 2</t>
  </si>
  <si>
    <t>Bordentown Township FD No. 1</t>
  </si>
  <si>
    <t>Beverly City FD No. 1</t>
  </si>
  <si>
    <t>Berlin Township FD No. 1</t>
  </si>
  <si>
    <t>Aberdeen Township FD No. 2</t>
  </si>
  <si>
    <t>Aberdeen Township FD No. 1</t>
  </si>
  <si>
    <t>Middlesex</t>
  </si>
  <si>
    <t>Camden</t>
  </si>
  <si>
    <t>Atlantic</t>
  </si>
  <si>
    <t>Gloucester</t>
  </si>
  <si>
    <t>Warren</t>
  </si>
  <si>
    <t>Monmouth</t>
  </si>
  <si>
    <t>Cape May</t>
  </si>
  <si>
    <t>Ocean</t>
  </si>
  <si>
    <t>Salem</t>
  </si>
  <si>
    <t>Mercer</t>
  </si>
  <si>
    <t>Morris</t>
  </si>
  <si>
    <t>Somerset</t>
  </si>
  <si>
    <t>Cumberland</t>
  </si>
  <si>
    <t>Hunterdon</t>
  </si>
  <si>
    <t>Fire District</t>
  </si>
  <si>
    <t>Treasurer</t>
  </si>
  <si>
    <t>Secretary</t>
  </si>
  <si>
    <t>Board of Fire Commissioners:</t>
  </si>
  <si>
    <t>Treasurer:</t>
  </si>
  <si>
    <t>Chairperson:</t>
  </si>
  <si>
    <t>City, State, Zip:</t>
  </si>
  <si>
    <t>Phone: (ext.)</t>
  </si>
  <si>
    <t>Fire District E-mail:</t>
  </si>
  <si>
    <t>E-mail:</t>
  </si>
  <si>
    <t>Name of Firm:</t>
  </si>
  <si>
    <t>a.    First class or charter travel</t>
  </si>
  <si>
    <t>b.    Travel for companions</t>
  </si>
  <si>
    <t xml:space="preserve">c.    Tax indemnification and gross-up payments </t>
  </si>
  <si>
    <t>d.    Discretionary spending account</t>
  </si>
  <si>
    <t>e.    Housing allowance or residence for personal use</t>
  </si>
  <si>
    <t>f.     Payments for business use of personal residence</t>
  </si>
  <si>
    <t>g.    Vehicle/auto allowance or vehicle for personal use</t>
  </si>
  <si>
    <t>h.    Health or social club dues or initiation fees</t>
  </si>
  <si>
    <t>i.     Personal services (i.e.: maid, chauffeur, chef)</t>
  </si>
  <si>
    <t>Certification Sections</t>
  </si>
  <si>
    <t>Chairperson</t>
  </si>
  <si>
    <t xml:space="preserve">Preparer's Address: </t>
  </si>
  <si>
    <t>Secretary:</t>
  </si>
  <si>
    <t>Other Revenue #1</t>
  </si>
  <si>
    <t>Other Grant #1</t>
  </si>
  <si>
    <t>Other Grant #2</t>
  </si>
  <si>
    <t>Other Expense #1</t>
  </si>
  <si>
    <t>Other Expense #2</t>
  </si>
  <si>
    <t>Other Expense #3</t>
  </si>
  <si>
    <t xml:space="preserve">       It is hereby certified that the Fire District Budget, including the annual budget and all schedules attached </t>
  </si>
  <si>
    <t xml:space="preserve">       It is further certified that all proposed budgeted amounts and totals are correct.  Also, I hereby provide</t>
  </si>
  <si>
    <t xml:space="preserve">       It is hereby certified that operating appropriations, as reported in this annual budget on Page F-3, for the </t>
  </si>
  <si>
    <t xml:space="preserve">       It is further certified that the Other Asset appropriation(s) as reported herein have been determined not to</t>
  </si>
  <si>
    <t xml:space="preserve">       It is hereby certified that the Fire District Budget, including all schedules appended hereto, are a true copy </t>
  </si>
  <si>
    <t xml:space="preserve">       It is further certified that the recorded vote appearing in the resolution represents not less than a majority </t>
  </si>
  <si>
    <t xml:space="preserve">       All fire districts shall maintain either an Internet website or a webpage on the municipality's Internet website.  The</t>
  </si>
  <si>
    <t xml:space="preserve">       It is hereby certified by the below authorized representative of the Fire District that the Fire District's website or </t>
  </si>
  <si>
    <t xml:space="preserve">       It is hereby certified that the Fire District Budget annexed hereto is a true copy of the Budget adopted by</t>
  </si>
  <si>
    <t xml:space="preserve">Answer all questions below using the space provided. Do not attach answers as a separate document. </t>
  </si>
  <si>
    <t>Model</t>
  </si>
  <si>
    <t>Assigned Staff</t>
  </si>
  <si>
    <t>Staff Position</t>
  </si>
  <si>
    <t xml:space="preserve">Use the space below to list the fire district's motor vehicles. Do not attach list as a separate document. </t>
  </si>
  <si>
    <r>
      <t>Answer all questions below completely. Use the "</t>
    </r>
    <r>
      <rPr>
        <b/>
        <u/>
        <sz val="10"/>
        <rFont val="Times New Roman"/>
        <family val="1"/>
      </rPr>
      <t>Questionnaire Detail</t>
    </r>
    <r>
      <rPr>
        <b/>
        <sz val="10"/>
        <rFont val="Times New Roman"/>
        <family val="1"/>
      </rPr>
      <t>" tabs to provide further information, as necessary.</t>
    </r>
  </si>
  <si>
    <t>If "yes," use the "Questionnaire Detail" to list of those individuals, their position, the amount receivable, and a description of the amount</t>
  </si>
  <si>
    <t xml:space="preserve">due to the Fire District. </t>
  </si>
  <si>
    <r>
      <t xml:space="preserve">     </t>
    </r>
    <r>
      <rPr>
        <i/>
        <sz val="10"/>
        <color rgb="FF000000"/>
        <rFont val="Times New Roman"/>
        <family val="1"/>
      </rPr>
      <t xml:space="preserve">If the answer to any of the above is "yes," provide on the "Questionnaire Detail" page a description of the transaction, including the </t>
    </r>
  </si>
  <si>
    <t xml:space="preserve">    to the individual or family member; the amount paid, and whether the transaction was subject to a competitive bid process. </t>
  </si>
  <si>
    <r>
      <t xml:space="preserve">    </t>
    </r>
    <r>
      <rPr>
        <i/>
        <sz val="10"/>
        <color rgb="FF000000"/>
        <rFont val="Times New Roman"/>
        <family val="1"/>
      </rPr>
      <t>name of the commissioner, officer, or employee (or family member thereof) of the Fire District; the name of the entitiy and relationship</t>
    </r>
  </si>
  <si>
    <t>If the answer to any of the above is "yes," use the "Questionnaire Detail" to provide a description of the transaction including the</t>
  </si>
  <si>
    <t xml:space="preserve">     name and position of the individual and the amount expended. </t>
  </si>
  <si>
    <t>assigned and their positions.  If a vehicle is not assigned to a specific individual and is available to all authorized District personnel,</t>
  </si>
  <si>
    <t xml:space="preserve">     If "yes," use the "Questionnaire Detail" to provide an explanation including amount paid. </t>
  </si>
  <si>
    <t xml:space="preserve">      If "yes," use the "Questionnaire Detail" explanation including amount paid. </t>
  </si>
  <si>
    <t xml:space="preserve">indicate "motor pool." Do not attach the list as a separate document. </t>
  </si>
  <si>
    <t xml:space="preserve">      If "yes," attach in FAST a copy of the agreement. If "no," provide on the "Questionnaire Detail" a description of the arrangement for</t>
  </si>
  <si>
    <t xml:space="preserve">      services with the entity including the services provided and the basis for the amount paid by the Fire District to the entity. Also explain</t>
  </si>
  <si>
    <t xml:space="preserve">      why the Fire District does not have a formal written agreement with the entity. </t>
  </si>
  <si>
    <t>Use the space below to provide further explanation regarding any answers from the Questionnaire.</t>
  </si>
  <si>
    <t>FIRE DISTRICT PROPOSED REVENUES</t>
  </si>
  <si>
    <t>REVENUE DETAIL PAGE</t>
  </si>
  <si>
    <t>Use the space below to provide further detail of any Revenues listed on "F-2 Revenues (Proposed)"</t>
  </si>
  <si>
    <t>APPROPRIATION DETAIL PAGE</t>
  </si>
  <si>
    <t>QUESTIONNAIRE DETAIL PAGE</t>
  </si>
  <si>
    <t>FIRE DISTRICT VEHICLES</t>
  </si>
  <si>
    <t>FIRE DISTRICT VEHICLES (CONT.)</t>
  </si>
  <si>
    <t>Use the space below to provide further detail of any Appropriations listed on "F-3 Appropriations (Proposed)"</t>
  </si>
  <si>
    <t>A description of the Fire District's mission and responsibilities</t>
  </si>
  <si>
    <t>Commencing with 2013, the budgets for the current fiscal year and immediately two prior years</t>
  </si>
  <si>
    <t>The most recent Comprehensive Annual Financial Report (Unaudited) or similar financial information</t>
  </si>
  <si>
    <t>The Fire District’s rules, regulations and official policy statements deemed relevant by the commissioners to the interests</t>
  </si>
  <si>
    <t>Commencing with 2012, the annual audits of the most recent fiscal year and immediately two prior years</t>
  </si>
  <si>
    <t>of the residents within the district</t>
  </si>
  <si>
    <t>Notice posted pursuant to the "Open Public Meetings Act" for each meeting of the commissioners, setting forth the time</t>
  </si>
  <si>
    <t>date, location and agenda of each meeting</t>
  </si>
  <si>
    <t>Beginning January 1, 2013, the approved minutes of each meeting of the commissioners including all resolutions of the</t>
  </si>
  <si>
    <t>commissioners and their committees; for at least three consecutive fiscal years</t>
  </si>
  <si>
    <t>The name, mailing address, electronic mail address and phone number of every person who exercises day-to-day</t>
  </si>
  <si>
    <t>supervision or management over some or all of the operations of the Fire District</t>
  </si>
  <si>
    <t>A list of attorneys, advisors, consultants and any other person, firm, business, partnership, corporation or</t>
  </si>
  <si>
    <t>other organizations which received any renumeration of $17,500 or more during the preceding fiscal year</t>
  </si>
  <si>
    <t>for any service whatsoever rendered to the Fire District, but shall not include volunteers receiving benefits</t>
  </si>
  <si>
    <t xml:space="preserve">under a Length of Service Award Program (LOSAP). </t>
  </si>
  <si>
    <t>SALARY &amp; BENEFIT DETAIL</t>
  </si>
  <si>
    <t>Proposed Budget Salary &amp; Wages</t>
  </si>
  <si>
    <t>Proposed Budget Total Fringe Benefits</t>
  </si>
  <si>
    <t>Totals</t>
  </si>
  <si>
    <t>Board of Commissioners Recorded Vote</t>
  </si>
  <si>
    <t>Member</t>
  </si>
  <si>
    <t>Aye</t>
  </si>
  <si>
    <t>Nay</t>
  </si>
  <si>
    <t>Abstain</t>
  </si>
  <si>
    <t>Absent</t>
  </si>
  <si>
    <t>Election Date?</t>
  </si>
  <si>
    <t>Open Public Meeting Date (month day, year):</t>
  </si>
  <si>
    <t>Considered for Adoption Date (month day, year):</t>
  </si>
  <si>
    <t>Referendum to Exceed Amount to be Raised?</t>
  </si>
  <si>
    <t>If yes, type "X" in box:</t>
  </si>
  <si>
    <t>Referendum to Use Restricted Fund Balance?</t>
  </si>
  <si>
    <t>If yes, type "X" in box</t>
  </si>
  <si>
    <t>Compliant with Property Tax Levy Cap Law?</t>
  </si>
  <si>
    <t>X</t>
  </si>
  <si>
    <t>CHOOSE ONE BELOW:</t>
  </si>
  <si>
    <t>Amount:</t>
  </si>
  <si>
    <t>Line Item:</t>
  </si>
  <si>
    <t>$ Change Proposed vs. Adopted</t>
  </si>
  <si>
    <t>% Change Proposed vs. Adopted</t>
  </si>
  <si>
    <t>Maximum Allowable:</t>
  </si>
  <si>
    <t>Proposed:</t>
  </si>
  <si>
    <t>Difference:</t>
  </si>
  <si>
    <t>Result:</t>
  </si>
  <si>
    <t>Fund Balance Currently Available:</t>
  </si>
  <si>
    <t>Revenue Information</t>
  </si>
  <si>
    <t>Appropriation Information</t>
  </si>
  <si>
    <t>Fund Balance Information</t>
  </si>
  <si>
    <t>Fire District:</t>
  </si>
  <si>
    <t>Use the space below to provide further detail of personnel listed on sheet F-4 "Salary &amp; Benefits Schedule".</t>
  </si>
  <si>
    <t>Was there a change in any Appropriation of +/-10%?:</t>
  </si>
  <si>
    <t>Is there a referendum to exceed to Levy Cap? If yes, amount?</t>
  </si>
  <si>
    <t>Is there a referendum to utilize Restricted Fund Balance? If yes, amount?</t>
  </si>
  <si>
    <t>Division of Local Government Services Fire Budget Examiner Dashboard</t>
  </si>
  <si>
    <t>Referendum Information:</t>
  </si>
  <si>
    <t>Salary Offset by Revenue Positions                                              (List Individually)</t>
  </si>
  <si>
    <t>has enough to use in its proposed 2021 Budget:</t>
  </si>
  <si>
    <t>Minimum amount of Fund Balance that needs to be regenerated so the Fire District</t>
  </si>
  <si>
    <t xml:space="preserve">If yes, how much more is the Fire District using this year? </t>
  </si>
  <si>
    <t>Make</t>
  </si>
  <si>
    <t>FIRE DISTRICT PROPOSED APPROPRIATIONS</t>
  </si>
  <si>
    <r>
      <rPr>
        <b/>
        <sz val="10"/>
        <rFont val="Times New Roman"/>
        <family val="1"/>
      </rPr>
      <t>3.  Explain any variances over +/-10% for each line item</t>
    </r>
    <r>
      <rPr>
        <sz val="10"/>
        <rFont val="Times New Roman"/>
        <family val="1"/>
      </rPr>
      <t xml:space="preserve">. Attach in FAST any supporting documentation that will help to explain the </t>
    </r>
  </si>
  <si>
    <t>Sale of Assets - Anticipated Revenue</t>
  </si>
  <si>
    <t>Is the Fire District anticipating revenue from Sale of Assets?</t>
  </si>
  <si>
    <t>If yes, how much is the Fire District anticipating?</t>
  </si>
  <si>
    <t>New Revenue?</t>
  </si>
  <si>
    <t>New Revenues</t>
  </si>
  <si>
    <t>How many new Revenue items are in the Fire Budget?</t>
  </si>
  <si>
    <t>Page C-3</t>
  </si>
  <si>
    <t>Page C-4</t>
  </si>
  <si>
    <r>
      <t xml:space="preserve">be Capital Assets pursuant to </t>
    </r>
    <r>
      <rPr>
        <u/>
        <sz val="12"/>
        <rFont val="Times New Roman"/>
        <family val="1"/>
      </rPr>
      <t>N.J.S.A. 40A:14-84</t>
    </r>
    <r>
      <rPr>
        <sz val="12"/>
        <rFont val="Times New Roman"/>
        <family val="1"/>
      </rPr>
      <t xml:space="preserve"> and </t>
    </r>
    <r>
      <rPr>
        <u/>
        <sz val="12"/>
        <rFont val="Times New Roman"/>
        <family val="1"/>
      </rPr>
      <t>40A:14-85</t>
    </r>
    <r>
      <rPr>
        <sz val="12"/>
        <rFont val="Times New Roman"/>
        <family val="1"/>
      </rPr>
      <t>.  Therefore, the election has been made</t>
    </r>
  </si>
  <si>
    <t>FIRE DISTRICT BUDGET - KEY METRICS</t>
  </si>
  <si>
    <t xml:space="preserve">Total Cost of Operations &amp; Maintenance </t>
  </si>
  <si>
    <t>Reserve for Future Capital Outlay</t>
  </si>
  <si>
    <t>Fund Balance</t>
  </si>
  <si>
    <t>Unrestricted Remaining</t>
  </si>
  <si>
    <t>Restricted Used</t>
  </si>
  <si>
    <t>Restricted Remaining</t>
  </si>
  <si>
    <t>Unrestricted Used</t>
  </si>
  <si>
    <t>Total Shared Service Revenues</t>
  </si>
  <si>
    <t>Total Salaries &amp; Wages (excluding Commissioners)</t>
  </si>
  <si>
    <t>Revenues</t>
  </si>
  <si>
    <t>Appropriations</t>
  </si>
  <si>
    <t>Capital Fund</t>
  </si>
  <si>
    <t>Debt Service</t>
  </si>
  <si>
    <t>Total Health Benefit Cost Estimate</t>
  </si>
  <si>
    <t>Total Accumulated Absence Liability</t>
  </si>
  <si>
    <t>Other</t>
  </si>
  <si>
    <t>Total Amount to be Raised by Taxation</t>
  </si>
  <si>
    <t>Capital Improvements and Down Payments</t>
  </si>
  <si>
    <t>Total Principal Appropriation</t>
  </si>
  <si>
    <t>Total Interest Appropriation</t>
  </si>
  <si>
    <t>Total Interest Outstanding</t>
  </si>
  <si>
    <t>Commissioners &amp; Officers: Total Compensation from Fire District</t>
  </si>
  <si>
    <t>Current Year</t>
  </si>
  <si>
    <t>Prior Year</t>
  </si>
  <si>
    <t xml:space="preserve">Enter each debt issuance separately according to type of debt obligation on the "Debt Service - Principal" tab. The debt issuance description will carry to this schedule from data entered on that worksheet. </t>
  </si>
  <si>
    <t>Enter the interest payment due for each year indicated and thereafter until maturity.</t>
  </si>
  <si>
    <t>Was there a change in any Revenue of +/- 10%?:</t>
  </si>
  <si>
    <t>Total Appropriated  Duly Incorporated First Aid/Rescue Squad</t>
  </si>
  <si>
    <t>Number of Paid Staff</t>
  </si>
  <si>
    <t># Covered Employees</t>
  </si>
  <si>
    <t>a)</t>
  </si>
  <si>
    <t>b)</t>
  </si>
  <si>
    <t xml:space="preserve">It is designed to automatically calculate amounts linked from various data entry points. </t>
  </si>
  <si>
    <t>c)</t>
  </si>
  <si>
    <t xml:space="preserve">The individual tabs containing formulas are locked to protect the formulas. </t>
  </si>
  <si>
    <t>d)</t>
  </si>
  <si>
    <t>e)</t>
  </si>
  <si>
    <t>f)</t>
  </si>
  <si>
    <t>g)</t>
  </si>
  <si>
    <t xml:space="preserve">In all applicable signature lines, insert the email address of the applicable official. </t>
  </si>
  <si>
    <t>h)</t>
  </si>
  <si>
    <t>i)</t>
  </si>
  <si>
    <t>j)</t>
  </si>
  <si>
    <t>This workbook shall be used for completing the Fire District Introduced and Adopted Budgets.</t>
  </si>
  <si>
    <t xml:space="preserve">Fill in only the gray and yellow highlighted sections of the worksheet. </t>
  </si>
  <si>
    <t>Begin by navigating to the "KEY INPUTS" tab.</t>
  </si>
  <si>
    <t>Select the Fire District by clicking  on cell B2 and selecting from the dropdown menu. This will populate the entity name and county.  Continue to complete each of the fields in order to populate standard information throughout the workbook.</t>
  </si>
  <si>
    <t>Capital Improvement #8</t>
  </si>
  <si>
    <t>Capital Improvement #9</t>
  </si>
  <si>
    <t>Capital Improvement #10</t>
  </si>
  <si>
    <t>Capital Improvement #11</t>
  </si>
  <si>
    <t>Capital Improvement #12</t>
  </si>
  <si>
    <t>Capital Improvement #13</t>
  </si>
  <si>
    <t>Capital Improvement #14</t>
  </si>
  <si>
    <t>Capital Improvement #15</t>
  </si>
  <si>
    <t>Capital Improvement #16</t>
  </si>
  <si>
    <t>Capital Improvement #17</t>
  </si>
  <si>
    <t>Capital Improvement #18</t>
  </si>
  <si>
    <t>Capital Improvement #19</t>
  </si>
  <si>
    <t>Capital Improvement #20</t>
  </si>
  <si>
    <t>Use the space below to provide further detail of capital items listed on sheet "F-5 Capital Budget Proposed".</t>
  </si>
  <si>
    <t>Capital Improvement #21</t>
  </si>
  <si>
    <t>Capital Improvement #22</t>
  </si>
  <si>
    <t>Capital Improvement #23</t>
  </si>
  <si>
    <t>Capital Improvement #24</t>
  </si>
  <si>
    <t>Capital Improvement #25</t>
  </si>
  <si>
    <t xml:space="preserve">3) Does the Fire District have any amounts recievable from current or former commissioners, officers, or employees? </t>
  </si>
  <si>
    <t>4) Was the Fire District a party to a business transaction with one of the following parties:</t>
  </si>
  <si>
    <t>5)    Did the Fire District provide any of the following to or for a commissioner, officer, or any other employee of the Fire District:</t>
  </si>
  <si>
    <r>
      <t>6) Use the "</t>
    </r>
    <r>
      <rPr>
        <b/>
        <u/>
        <sz val="10"/>
        <color rgb="FF000000"/>
        <rFont val="Times New Roman"/>
        <family val="1"/>
      </rPr>
      <t>Vehicle List</t>
    </r>
    <r>
      <rPr>
        <sz val="10"/>
        <color rgb="FF000000"/>
        <rFont val="Times New Roman"/>
        <family val="1"/>
      </rPr>
      <t>" tabs to list of the Fire District's vehicles including make, model, and year, and indicate to whom the vehicles are</t>
    </r>
  </si>
  <si>
    <t>7) Did the Fire District make any payments to current or former commissioners or employees for severance or termination?</t>
  </si>
  <si>
    <t>8) Did the Fire District make any payments to current or former commissioners or employees that were contingent</t>
  </si>
  <si>
    <t>9) Does the Fire District contract with another entity (i.e.: volunteer fire company, neighboring municipality, etc.) to</t>
  </si>
  <si>
    <t>11) Does the fire District have a Length of Services Award Program (LOSAP) plan?</t>
  </si>
  <si>
    <t xml:space="preserve">        Enter zero if no compensation was paid. </t>
  </si>
  <si>
    <t>1)     List all of the Fire District's current commissioners and officers and amount of compensation from the Fire District.</t>
  </si>
  <si>
    <t xml:space="preserve">        compensation from the Fire District during the most recent fiscal year completed. </t>
  </si>
  <si>
    <t>Reportable Compensation from Fire District      (W-2/ 1099)</t>
  </si>
  <si>
    <t>Other Positions Excluding Commissioners</t>
  </si>
  <si>
    <t>Page N-4</t>
  </si>
  <si>
    <t>Page N-4 (2)</t>
  </si>
  <si>
    <t>Page N-5</t>
  </si>
  <si>
    <t>Page N-6</t>
  </si>
  <si>
    <t>Page N-6 (Totals)</t>
  </si>
  <si>
    <t>Page N-6 (2)</t>
  </si>
  <si>
    <t>Page N-6 (3)</t>
  </si>
  <si>
    <t>Page N-6 (4)</t>
  </si>
  <si>
    <t>Page N-6 (5)</t>
  </si>
  <si>
    <t>Page N-6 (6)</t>
  </si>
  <si>
    <t>Page N-6 (7)</t>
  </si>
  <si>
    <t>Page F-12</t>
  </si>
  <si>
    <t>Page F-11</t>
  </si>
  <si>
    <t>Page F-10</t>
  </si>
  <si>
    <t>Page F-9</t>
  </si>
  <si>
    <t>Page F-8</t>
  </si>
  <si>
    <t>Page F-7</t>
  </si>
  <si>
    <t>Page F-6</t>
  </si>
  <si>
    <t>Page F-5 (Detail)</t>
  </si>
  <si>
    <t>Page F-5</t>
  </si>
  <si>
    <t>Page F-4 (Detail)</t>
  </si>
  <si>
    <t>Page F-4</t>
  </si>
  <si>
    <t>Page F-3</t>
  </si>
  <si>
    <t>Page F-3 (Detail)</t>
  </si>
  <si>
    <t>Page F-3 (Detail 2)</t>
  </si>
  <si>
    <t>Page F-3 (Detail 3)</t>
  </si>
  <si>
    <t>Page F-2 (Detail 2)</t>
  </si>
  <si>
    <t>Page F-2 (Detail)</t>
  </si>
  <si>
    <t>Page F-2</t>
  </si>
  <si>
    <t>Page F-1</t>
  </si>
  <si>
    <t>Financial Schedule - Information Sheet</t>
  </si>
  <si>
    <t>Operation &amp; Maintenance Positions                                   (List Individually)</t>
  </si>
  <si>
    <t>QUESTIONNAIRE DETAIL PAGE (Cont.)</t>
  </si>
  <si>
    <t xml:space="preserve">10) If the answer to #9 above is "yes," did the Fire District execute a written agreement with the entity that details the </t>
  </si>
  <si>
    <t xml:space="preserve">Please review the additional instructions "FAST System for Fire Districts: Introduction and User Guide" link below: </t>
  </si>
  <si>
    <t>Page N-1 (2)</t>
  </si>
  <si>
    <t>Page N-1 (3)</t>
  </si>
  <si>
    <t>Page N-3 (2)</t>
  </si>
  <si>
    <t>Page N-3 (Detail)</t>
  </si>
  <si>
    <t>Page N-3 (Detail 2)</t>
  </si>
  <si>
    <t>Page N-3 (Vehicle List 2)</t>
  </si>
  <si>
    <t>Page N-3 (Vehicle List)</t>
  </si>
  <si>
    <t>General Instructions to Complete the Fire District Budget Workbook</t>
  </si>
  <si>
    <t>FAST</t>
  </si>
  <si>
    <t xml:space="preserve">https://www.nj.gov/dca/divisions/dlgs/pdf/FAST%20Fire%20Budget%20User%20Guide.pdf </t>
  </si>
  <si>
    <r>
      <t xml:space="preserve">Once approved by the Board of Fire Commissioners, the completed Introduced Budget must be submitted to the Division via the FAST "Introduced Budget" record portal and it must be precisely named as: </t>
    </r>
    <r>
      <rPr>
        <b/>
        <sz val="11"/>
        <color theme="1"/>
        <rFont val="Calibri"/>
        <family val="2"/>
        <scheme val="minor"/>
      </rPr>
      <t>&lt;municode&gt;_introbudget_20xx</t>
    </r>
    <r>
      <rPr>
        <sz val="11"/>
        <color theme="1"/>
        <rFont val="Calibri"/>
        <family val="2"/>
        <scheme val="minor"/>
      </rPr>
      <t>.  The list of municodes for Fire Districts can be found at:</t>
    </r>
  </si>
  <si>
    <r>
      <t xml:space="preserve">Once approved by the Board of Fire Commissioners, the completed Adopted Budget must be submitted to the Division via the FAST "Adopted Budget" record portal and it must be precisely named as: </t>
    </r>
    <r>
      <rPr>
        <b/>
        <sz val="11"/>
        <color theme="1"/>
        <rFont val="Calibri"/>
        <family val="2"/>
        <scheme val="minor"/>
      </rPr>
      <t>&lt;municode&gt;_adoptbudget_20xx</t>
    </r>
    <r>
      <rPr>
        <sz val="11"/>
        <color theme="1"/>
        <rFont val="Calibri"/>
        <family val="2"/>
        <scheme val="minor"/>
      </rPr>
      <t xml:space="preserve">.  The list of municodes for Fire Districts can be found at: </t>
    </r>
  </si>
  <si>
    <t xml:space="preserve">https://www.nj.gov/dca/divisions/dlgs/pdf/Fire%20District%20MuniCodes.pdf </t>
  </si>
  <si>
    <t>Chesterfield Township FD No. 1</t>
  </si>
  <si>
    <t>k)</t>
  </si>
  <si>
    <t>l)</t>
  </si>
  <si>
    <t xml:space="preserve">When copying information from another document, users must select "Paste Values" when pasting the information into this workbook. </t>
  </si>
  <si>
    <t>Only the Designated Officials for the Fire District have access to the "Submit for Review" tab within the FAST portal.</t>
  </si>
  <si>
    <t>miscellaneous revenues set forth in the budget; and</t>
  </si>
  <si>
    <t>Version 1.3</t>
  </si>
  <si>
    <t>February</t>
  </si>
  <si>
    <t>Investment Account #1</t>
  </si>
  <si>
    <t>N/A</t>
  </si>
  <si>
    <t>Position #9</t>
  </si>
  <si>
    <t>NJ</t>
  </si>
  <si>
    <t xml:space="preserve">DAVID MCNALLY </t>
  </si>
  <si>
    <t xml:space="preserve">HOLT MCNALLY AND ASSOCIATES </t>
  </si>
  <si>
    <t>618 STOKES ROAD</t>
  </si>
  <si>
    <t>MEDFORD</t>
  </si>
  <si>
    <t>60-953-0612</t>
  </si>
  <si>
    <t xml:space="preserve">DMCNALLY@HMACPAINC.COM </t>
  </si>
  <si>
    <t>No</t>
  </si>
  <si>
    <t>Yes</t>
  </si>
  <si>
    <t>609-257-0008</t>
  </si>
  <si>
    <t>As Needed</t>
  </si>
  <si>
    <t>No, the fire district does not plan on exceeding Levy Cap.</t>
  </si>
  <si>
    <t>Chairman</t>
  </si>
  <si>
    <t>Administrative Expenses:</t>
  </si>
  <si>
    <t>Office Expenses</t>
  </si>
  <si>
    <t>Advertising</t>
  </si>
  <si>
    <t>Other Operations and Maintenance Expenses:</t>
  </si>
  <si>
    <t>Training and Education</t>
  </si>
  <si>
    <t xml:space="preserve">Fire Prevention  Office Assistant </t>
  </si>
  <si>
    <t>Fire Offical ( Split)</t>
  </si>
  <si>
    <t>Fire Inspector- Part Time</t>
  </si>
  <si>
    <t xml:space="preserve">Position #3 </t>
  </si>
  <si>
    <t>Capital Lease #1</t>
  </si>
  <si>
    <t>Capital Lease #2</t>
  </si>
  <si>
    <t>Capital Lease #3</t>
  </si>
  <si>
    <t>General Obligation Bond #1</t>
  </si>
  <si>
    <t>0</t>
  </si>
  <si>
    <t>www.starcrossfire.com</t>
  </si>
  <si>
    <t>Joseph Petsch</t>
  </si>
  <si>
    <t>PO Box 306 Franklinville, NJ 08322</t>
  </si>
  <si>
    <t>856-728-6424</t>
  </si>
  <si>
    <t>856-728-3763</t>
  </si>
  <si>
    <t>Jpetsch@franklinalarm.com</t>
  </si>
  <si>
    <t>dpd433@comcast.net</t>
  </si>
  <si>
    <t>James Rohrer</t>
  </si>
  <si>
    <t>Nickalis Collins</t>
  </si>
  <si>
    <t>Brian Zimmer</t>
  </si>
  <si>
    <t>PO Box 306</t>
  </si>
  <si>
    <t>Franklinville</t>
  </si>
  <si>
    <t>856-728-7363</t>
  </si>
  <si>
    <t>Fixed</t>
  </si>
  <si>
    <t>Vice-Chairman</t>
  </si>
  <si>
    <t xml:space="preserve">David P. Deegan, Jr. </t>
  </si>
  <si>
    <t>Other Admin- See Attached Schedule</t>
  </si>
  <si>
    <t>Other Admin Expense #2</t>
  </si>
  <si>
    <t>Other Admin Expense #3</t>
  </si>
  <si>
    <t>Other Operations &amp; Maintenance Expense #1 - See Attached Schedule</t>
  </si>
  <si>
    <t>Other Operations &amp; Maintenance Expense #2</t>
  </si>
  <si>
    <t>Other Operations &amp; Maintenance Expense #3</t>
  </si>
  <si>
    <t>Election Expenses</t>
  </si>
  <si>
    <t>Professional Services</t>
  </si>
  <si>
    <t>Reimbursement of Expenses</t>
  </si>
  <si>
    <t>Insurance</t>
  </si>
  <si>
    <t>Maintenance &amp; Repairs</t>
  </si>
  <si>
    <t>Rent Expenses</t>
  </si>
  <si>
    <t>Supplemental Fire Safety Grant</t>
  </si>
  <si>
    <t>Supplies Expense</t>
  </si>
  <si>
    <t xml:space="preserve">The overall 2021 proposed budget increased by $10,000 (3.3%) over the 2020 Budget, this increase is attributed to the following changes in the 2021 proposed budget (Note: because line items are relatively small, even minor fluctuations result in variances of +/-10%):    </t>
  </si>
  <si>
    <t>1Fund balance utilized decreased by ($2,695) (15.2%), due to the District utilizing banked levy cap to support the 2021 budget needs.
2.Other administration increased by $10,000 (48.4%), due to the need to hire additional accounting help for the District.
3.Interest on debt service payments decreased by ($2,314) (29.9%), which follows the previously approved amortization schedules.</t>
  </si>
  <si>
    <t xml:space="preserve">The Tax Levy increased $12,695 (4.5%) due to the District utilzation of 15,000 unrestricted fund balance to balance the budget, as a result, the tax rate increased $.007. </t>
  </si>
  <si>
    <t>The District’s budget includes a debt service requirement for principal and interest payments on capital leases which were approved by the voters in previous years. In addition, the 2021 proposed budget contains $41,435 of capital appropriations reserved for future capital outlay.</t>
  </si>
  <si>
    <t>Acting Secretary</t>
  </si>
  <si>
    <t>Joseph Komito</t>
  </si>
  <si>
    <t>x</t>
  </si>
  <si>
    <t>Joseph C. Petsch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</si>
</sst>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000_);\(&quot;$&quot;#,##0.000\)"/>
    <numFmt numFmtId="166" formatCode="[$-409]mmmm\ d\,\ yyyy;@"/>
    <numFmt numFmtId="167" formatCode="0.0%"/>
    <numFmt numFmtId="168" formatCode="0_)"/>
    <numFmt numFmtId="169" formatCode="mm/dd/yy;@"/>
    <numFmt numFmtId="170" formatCode="_(&quot;$&quot;* #,##0.0000_);_(&quot;$&quot;* \(#,##0.0000\);_(&quot;$&quot;* &quot;-&quot;??_);_(@_)"/>
    <numFmt numFmtId="171" formatCode="00000"/>
    <numFmt numFmtId="172" formatCode="_(&quot;$&quot;* #,##0.00_);_(&quot;$&quot;* \(#,##0.00\);_(&quot;$&quot;* &quot;-&quot;_);_(@_)"/>
    <numFmt numFmtId="173" formatCode="_(* #,##0.00_);_(* \(#,##0.00\);_(* &quot;-&quot;_);_(@_)"/>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i/>
      <sz val="11"/>
      <color theme="1"/>
      <name val="Calibri"/>
      <family val="2"/>
      <scheme val="minor"/>
    </font>
    <font>
      <u/>
      <sz val="11"/>
      <color theme="1"/>
      <name val="Calibri"/>
      <family val="2"/>
      <scheme val="minor"/>
    </font>
    <font>
      <b/>
      <i/>
      <sz val="11"/>
      <color theme="1"/>
      <name val="Calibri"/>
      <family val="2"/>
      <scheme val="minor"/>
    </font>
    <font>
      <sz val="12"/>
      <name val="Arial"/>
      <family val="2"/>
    </font>
    <font>
      <sz val="11"/>
      <color indexed="8"/>
      <name val="Calibri"/>
      <family val="2"/>
      <scheme val="minor"/>
    </font>
    <font>
      <b/>
      <sz val="11"/>
      <color indexed="8"/>
      <name val="Calibri"/>
      <family val="2"/>
      <scheme val="minor"/>
    </font>
    <font>
      <i/>
      <sz val="11"/>
      <color indexed="8"/>
      <name val="Calibri"/>
      <family val="2"/>
      <scheme val="minor"/>
    </font>
    <font>
      <i/>
      <sz val="11"/>
      <name val="Calibri"/>
      <family val="2"/>
      <scheme val="minor"/>
    </font>
    <font>
      <b/>
      <u/>
      <sz val="11"/>
      <color indexed="8"/>
      <name val="Calibri"/>
      <family val="2"/>
      <scheme val="minor"/>
    </font>
    <font>
      <sz val="11"/>
      <color theme="1"/>
      <name val="Times New Roman"/>
      <family val="1"/>
    </font>
    <font>
      <b/>
      <i/>
      <sz val="11"/>
      <name val="Calibri"/>
      <family val="2"/>
      <scheme val="minor"/>
    </font>
    <font>
      <sz val="10"/>
      <color rgb="FF000000"/>
      <name val="Times New Roman"/>
      <family val="1"/>
    </font>
    <font>
      <sz val="23"/>
      <name val="Times New Roman"/>
      <family val="1"/>
    </font>
    <font>
      <sz val="48"/>
      <name val="Times New Roman"/>
      <family val="1"/>
    </font>
    <font>
      <sz val="48"/>
      <color rgb="FF000000"/>
      <name val="Times New Roman"/>
      <family val="2"/>
    </font>
    <font>
      <b/>
      <sz val="18"/>
      <name val="Times New Roman"/>
      <family val="1"/>
    </font>
    <font>
      <sz val="10"/>
      <color rgb="FF000000"/>
      <name val="Times New Roman"/>
      <family val="1"/>
    </font>
    <font>
      <sz val="10"/>
      <name val="Times New Roman"/>
      <family val="1"/>
    </font>
    <font>
      <sz val="12"/>
      <name val="Times New Roman"/>
      <family val="1"/>
    </font>
    <font>
      <u/>
      <sz val="12"/>
      <name val="Times New Roman"/>
      <family val="1"/>
    </font>
    <font>
      <i/>
      <sz val="12"/>
      <name val="Times New Roman"/>
      <family val="1"/>
    </font>
    <font>
      <i/>
      <sz val="12"/>
      <color rgb="FF000000"/>
      <name val="Times New Roman"/>
      <family val="1"/>
    </font>
    <font>
      <b/>
      <sz val="14"/>
      <name val="Times New Roman"/>
      <family val="1"/>
    </font>
    <font>
      <i/>
      <u/>
      <sz val="12"/>
      <name val="Times New Roman"/>
      <family val="1"/>
    </font>
    <font>
      <b/>
      <i/>
      <u/>
      <sz val="14"/>
      <name val="Times New Roman"/>
      <family val="1"/>
    </font>
    <font>
      <b/>
      <sz val="12"/>
      <name val="Times New Roman"/>
      <family val="1"/>
    </font>
    <font>
      <sz val="14"/>
      <name val="Times New Roman"/>
      <family val="1"/>
    </font>
    <font>
      <b/>
      <sz val="18"/>
      <color rgb="FF000000"/>
      <name val="Times New Roman"/>
      <family val="2"/>
    </font>
    <font>
      <u/>
      <sz val="10"/>
      <color theme="10"/>
      <name val="Times New Roman"/>
      <family val="1"/>
    </font>
    <font>
      <sz val="12"/>
      <color rgb="FF000000"/>
      <name val="Times New Roman"/>
      <family val="1"/>
    </font>
    <font>
      <b/>
      <sz val="18"/>
      <color rgb="FF000000"/>
      <name val="Times New Roman"/>
      <family val="1"/>
    </font>
    <font>
      <sz val="11"/>
      <name val="Times New Roman"/>
      <family val="1"/>
    </font>
    <font>
      <sz val="11"/>
      <color rgb="FF000000"/>
      <name val="Times New Roman"/>
      <family val="1"/>
    </font>
    <font>
      <u/>
      <sz val="11"/>
      <color rgb="FF000000"/>
      <name val="Times New Roman"/>
      <family val="1"/>
    </font>
    <font>
      <b/>
      <sz val="11"/>
      <name val="Times New Roman"/>
      <family val="1"/>
    </font>
    <font>
      <b/>
      <sz val="10"/>
      <color rgb="FF000000"/>
      <name val="Times New Roman"/>
      <family val="1"/>
    </font>
    <font>
      <b/>
      <sz val="10"/>
      <name val="Times New Roman"/>
      <family val="1"/>
    </font>
    <font>
      <b/>
      <i/>
      <sz val="11"/>
      <name val="Times New Roman"/>
      <family val="1"/>
    </font>
    <font>
      <sz val="10.1"/>
      <color rgb="FF000000"/>
      <name val="Times New Roman"/>
      <family val="1"/>
    </font>
    <font>
      <sz val="10.1"/>
      <name val="Times New Roman"/>
      <family val="1"/>
    </font>
    <font>
      <b/>
      <u/>
      <sz val="10.1"/>
      <name val="Times New Roman"/>
      <family val="1"/>
    </font>
    <font>
      <b/>
      <sz val="10.1"/>
      <name val="Times New Roman"/>
      <family val="1"/>
    </font>
    <font>
      <i/>
      <sz val="10"/>
      <name val="Times New Roman"/>
      <family val="1"/>
    </font>
    <font>
      <i/>
      <sz val="10"/>
      <color rgb="FF000000"/>
      <name val="Times New Roman"/>
      <family val="1"/>
    </font>
    <font>
      <sz val="18"/>
      <color rgb="FF000000"/>
      <name val="Times New Roman"/>
      <family val="2"/>
    </font>
    <font>
      <sz val="14"/>
      <color rgb="FF000000"/>
      <name val="Times New Roman"/>
      <family val="1"/>
    </font>
    <font>
      <sz val="11"/>
      <name val="Calibri"/>
      <family val="2"/>
    </font>
    <font>
      <b/>
      <sz val="11"/>
      <color rgb="FFFFFFFF"/>
      <name val="Calibri"/>
      <family val="2"/>
    </font>
    <font>
      <sz val="11"/>
      <color theme="0"/>
      <name val="Calibri"/>
      <family val="2"/>
      <scheme val="minor"/>
    </font>
    <font>
      <b/>
      <sz val="11"/>
      <color rgb="FF000000"/>
      <name val="Times New Roman"/>
      <family val="1"/>
    </font>
    <font>
      <b/>
      <i/>
      <sz val="12"/>
      <name val="Times New Roman"/>
      <family val="1"/>
    </font>
    <font>
      <b/>
      <sz val="10"/>
      <name val="Calibri"/>
      <family val="2"/>
      <scheme val="minor"/>
    </font>
    <font>
      <b/>
      <sz val="12"/>
      <color theme="1"/>
      <name val="Calibri"/>
      <family val="2"/>
      <scheme val="minor"/>
    </font>
    <font>
      <sz val="8"/>
      <name val="Calibri"/>
      <family val="2"/>
      <scheme val="minor"/>
    </font>
    <font>
      <b/>
      <u/>
      <sz val="10"/>
      <name val="Times New Roman"/>
      <family val="1"/>
    </font>
    <font>
      <b/>
      <u/>
      <sz val="10"/>
      <color rgb="FF000000"/>
      <name val="Times New Roman"/>
      <family val="1"/>
    </font>
    <font>
      <sz val="10"/>
      <color theme="1"/>
      <name val="Calibri"/>
      <family val="2"/>
      <scheme val="minor"/>
    </font>
    <font>
      <sz val="8"/>
      <color theme="0"/>
      <name val="Times New Roman"/>
      <family val="1"/>
    </font>
    <font>
      <sz val="11"/>
      <color rgb="FFFF0000"/>
      <name val="Calibri"/>
      <family val="2"/>
      <scheme val="minor"/>
    </font>
    <font>
      <b/>
      <sz val="18"/>
      <name val="Calibri"/>
      <family val="2"/>
      <scheme val="minor"/>
    </font>
    <font>
      <sz val="10"/>
      <color rgb="FF000000"/>
      <name val="Calibri"/>
      <family val="2"/>
      <scheme val="minor"/>
    </font>
    <font>
      <sz val="14"/>
      <name val="Calibri"/>
      <family val="2"/>
      <scheme val="minor"/>
    </font>
    <font>
      <b/>
      <sz val="12"/>
      <name val="Calibri"/>
      <family val="2"/>
      <scheme val="minor"/>
    </font>
    <font>
      <b/>
      <i/>
      <sz val="12"/>
      <name val="Calibri"/>
      <family val="2"/>
      <scheme val="minor"/>
    </font>
    <font>
      <sz val="10"/>
      <name val="Calibri"/>
      <family val="2"/>
      <scheme val="minor"/>
    </font>
    <font>
      <b/>
      <sz val="10"/>
      <color rgb="FF000000"/>
      <name val="Calibri"/>
      <family val="2"/>
      <scheme val="minor"/>
    </font>
    <font>
      <b/>
      <i/>
      <sz val="10"/>
      <name val="Calibri"/>
      <family val="2"/>
      <scheme val="minor"/>
    </font>
    <font>
      <b/>
      <i/>
      <sz val="10"/>
      <color rgb="FF000000"/>
      <name val="Calibri"/>
      <family val="2"/>
      <scheme val="minor"/>
    </font>
    <font>
      <b/>
      <sz val="10"/>
      <color theme="1"/>
      <name val="Calibri"/>
      <family val="2"/>
      <scheme val="minor"/>
    </font>
    <font>
      <b/>
      <i/>
      <sz val="12"/>
      <color theme="1"/>
      <name val="Calibri"/>
      <family val="2"/>
      <scheme val="minor"/>
    </font>
    <font>
      <u/>
      <sz val="11"/>
      <color theme="10"/>
      <name val="Times New Roman"/>
      <family val="1"/>
    </font>
    <font>
      <b/>
      <sz val="9.25"/>
      <color theme="1"/>
      <name val="Calibri"/>
      <family val="2"/>
      <scheme val="minor"/>
    </font>
    <font>
      <b/>
      <sz val="18"/>
      <color theme="1"/>
      <name val="Calibri"/>
      <family val="2"/>
      <scheme val="minor"/>
    </font>
    <font>
      <b/>
      <sz val="16"/>
      <color theme="1"/>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1"/>
        <bgColor indexed="64"/>
      </patternFill>
    </fill>
    <fill>
      <patternFill patternType="solid">
        <fgColor rgb="FF5B9BD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9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style="thin">
        <color indexed="8"/>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bottom/>
      <diagonal/>
    </border>
    <border>
      <left/>
      <right style="thin">
        <color rgb="FF000000"/>
      </right>
      <top/>
      <bottom/>
      <diagonal/>
    </border>
    <border>
      <left style="medium">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thin">
        <color auto="1"/>
      </top>
      <bottom/>
      <diagonal/>
    </border>
    <border>
      <left/>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auto="1"/>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s>
  <cellStyleXfs count="18">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5" fontId="9" fillId="0" borderId="0"/>
    <xf numFmtId="5" fontId="9" fillId="0" borderId="0"/>
    <xf numFmtId="0" fontId="3" fillId="0" borderId="0"/>
    <xf numFmtId="44" fontId="1" fillId="0" borderId="0" applyFont="0" applyFill="0" applyBorder="0" applyAlignment="0" applyProtection="0"/>
    <xf numFmtId="44" fontId="3" fillId="0" borderId="0" applyFont="0" applyFill="0" applyBorder="0" applyAlignment="0" applyProtection="0"/>
    <xf numFmtId="0" fontId="3" fillId="0" borderId="0"/>
    <xf numFmtId="0" fontId="17" fillId="0" borderId="0"/>
    <xf numFmtId="0" fontId="34" fillId="0" borderId="0" applyNumberFormat="0" applyFill="0" applyBorder="0" applyAlignment="0" applyProtection="0"/>
    <xf numFmtId="0" fontId="5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816">
    <xf numFmtId="0" fontId="0" fillId="0" borderId="0" xfId="0"/>
    <xf numFmtId="0" fontId="6" fillId="0" borderId="1" xfId="0" applyFont="1" applyBorder="1" applyAlignment="1">
      <alignment horizontal="center" wrapText="1"/>
    </xf>
    <xf numFmtId="0" fontId="6" fillId="0" borderId="0" xfId="0" applyFont="1" applyAlignment="1">
      <alignment horizontal="center" wrapText="1"/>
    </xf>
    <xf numFmtId="0" fontId="2" fillId="0" borderId="0" xfId="0" applyFont="1"/>
    <xf numFmtId="167" fontId="0" fillId="0" borderId="0" xfId="0" applyNumberFormat="1"/>
    <xf numFmtId="42" fontId="0" fillId="0" borderId="0" xfId="0" applyNumberFormat="1"/>
    <xf numFmtId="41" fontId="0" fillId="0" borderId="0" xfId="0" applyNumberFormat="1"/>
    <xf numFmtId="0" fontId="0" fillId="0" borderId="0" xfId="0" applyAlignment="1">
      <alignment wrapText="1"/>
    </xf>
    <xf numFmtId="0" fontId="2" fillId="0" borderId="0" xfId="0" applyFont="1" applyAlignment="1">
      <alignment horizontal="center"/>
    </xf>
    <xf numFmtId="0" fontId="6" fillId="0" borderId="0" xfId="0" applyFont="1"/>
    <xf numFmtId="41" fontId="0" fillId="3" borderId="1" xfId="0" applyNumberFormat="1" applyFill="1" applyBorder="1" applyProtection="1">
      <protection locked="0"/>
    </xf>
    <xf numFmtId="41" fontId="0" fillId="3" borderId="0" xfId="0" applyNumberFormat="1" applyFill="1" applyProtection="1">
      <protection locked="0"/>
    </xf>
    <xf numFmtId="0" fontId="7" fillId="0" borderId="0" xfId="0" applyFont="1"/>
    <xf numFmtId="0" fontId="0" fillId="3" borderId="0" xfId="0" applyFill="1" applyProtection="1">
      <protection locked="0"/>
    </xf>
    <xf numFmtId="0" fontId="8" fillId="0" borderId="7" xfId="0" applyFont="1" applyBorder="1" applyAlignment="1">
      <alignment horizontal="center" wrapText="1"/>
    </xf>
    <xf numFmtId="5" fontId="10" fillId="0" borderId="0" xfId="4" applyFont="1"/>
    <xf numFmtId="5" fontId="11" fillId="0" borderId="7" xfId="4" applyFont="1" applyBorder="1" applyAlignment="1">
      <alignment horizontal="center" wrapText="1"/>
    </xf>
    <xf numFmtId="5" fontId="11" fillId="0" borderId="7" xfId="4" quotePrefix="1" applyFont="1" applyBorder="1" applyAlignment="1">
      <alignment horizontal="center" wrapText="1"/>
    </xf>
    <xf numFmtId="168" fontId="11" fillId="0" borderId="7" xfId="4" applyNumberFormat="1" applyFont="1" applyBorder="1" applyAlignment="1">
      <alignment horizontal="center" wrapText="1"/>
    </xf>
    <xf numFmtId="5" fontId="11" fillId="0" borderId="0" xfId="4" applyFont="1" applyAlignment="1">
      <alignment horizontal="center"/>
    </xf>
    <xf numFmtId="168" fontId="11" fillId="0" borderId="7" xfId="4" applyNumberFormat="1"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center" wrapText="1"/>
    </xf>
    <xf numFmtId="5" fontId="11" fillId="0" borderId="0" xfId="4" quotePrefix="1" applyFont="1" applyAlignment="1">
      <alignment horizontal="center" wrapText="1"/>
    </xf>
    <xf numFmtId="168" fontId="11" fillId="0" borderId="0" xfId="4" applyNumberFormat="1" applyFont="1" applyAlignment="1">
      <alignment horizontal="center" wrapText="1"/>
    </xf>
    <xf numFmtId="168" fontId="11" fillId="0" borderId="0" xfId="4" applyNumberFormat="1" applyFont="1" applyAlignment="1">
      <alignment horizontal="center"/>
    </xf>
    <xf numFmtId="0" fontId="2" fillId="0" borderId="0" xfId="0" applyFont="1" applyAlignment="1">
      <alignment horizontal="center" wrapText="1"/>
    </xf>
    <xf numFmtId="5" fontId="10" fillId="3" borderId="0" xfId="4" applyFont="1" applyFill="1" applyProtection="1">
      <protection locked="0"/>
    </xf>
    <xf numFmtId="169" fontId="10" fillId="3" borderId="0" xfId="4" applyNumberFormat="1" applyFont="1" applyFill="1" applyProtection="1">
      <protection locked="0"/>
    </xf>
    <xf numFmtId="9" fontId="10" fillId="3" borderId="0" xfId="4" applyNumberFormat="1" applyFont="1" applyFill="1" applyProtection="1">
      <protection locked="0"/>
    </xf>
    <xf numFmtId="42" fontId="10" fillId="0" borderId="0" xfId="4" applyNumberFormat="1" applyFont="1"/>
    <xf numFmtId="41" fontId="10" fillId="0" borderId="0" xfId="4" applyNumberFormat="1" applyFont="1"/>
    <xf numFmtId="169" fontId="0" fillId="0" borderId="0" xfId="0" applyNumberFormat="1"/>
    <xf numFmtId="9" fontId="0" fillId="0" borderId="0" xfId="0" applyNumberFormat="1"/>
    <xf numFmtId="169" fontId="10" fillId="0" borderId="0" xfId="4" applyNumberFormat="1" applyFont="1"/>
    <xf numFmtId="9" fontId="10" fillId="0" borderId="0" xfId="4" applyNumberFormat="1" applyFont="1"/>
    <xf numFmtId="0" fontId="0" fillId="0" borderId="0" xfId="0" applyAlignment="1">
      <alignment horizontal="right"/>
    </xf>
    <xf numFmtId="166" fontId="0" fillId="0" borderId="0" xfId="0" applyNumberFormat="1" applyAlignment="1">
      <alignment horizontal="center"/>
    </xf>
    <xf numFmtId="0" fontId="0" fillId="0" borderId="0" xfId="0" applyAlignment="1">
      <alignment horizontal="center"/>
    </xf>
    <xf numFmtId="5" fontId="12" fillId="0" borderId="7" xfId="4" applyFont="1" applyBorder="1" applyAlignment="1">
      <alignment horizontal="center"/>
    </xf>
    <xf numFmtId="168" fontId="12" fillId="0" borderId="7" xfId="4" applyNumberFormat="1" applyFont="1" applyBorder="1" applyAlignment="1">
      <alignment horizontal="center" wrapText="1"/>
    </xf>
    <xf numFmtId="5" fontId="11" fillId="0" borderId="0" xfId="4" quotePrefix="1" applyFont="1" applyAlignment="1">
      <alignment horizontal="center"/>
    </xf>
    <xf numFmtId="5" fontId="12" fillId="0" borderId="0" xfId="4" applyFont="1" applyAlignment="1">
      <alignment horizontal="left"/>
    </xf>
    <xf numFmtId="5" fontId="4" fillId="3" borderId="3" xfId="5" applyFont="1" applyFill="1" applyBorder="1" applyAlignment="1" applyProtection="1">
      <alignment wrapText="1"/>
      <protection locked="0"/>
    </xf>
    <xf numFmtId="5" fontId="4" fillId="3" borderId="8" xfId="5" applyFont="1" applyFill="1" applyBorder="1" applyAlignment="1" applyProtection="1">
      <alignment wrapText="1"/>
      <protection locked="0"/>
    </xf>
    <xf numFmtId="0" fontId="0" fillId="3" borderId="2" xfId="4" applyNumberFormat="1" applyFont="1" applyFill="1" applyBorder="1" applyAlignment="1" applyProtection="1">
      <alignment horizontal="left" wrapText="1"/>
      <protection locked="0"/>
    </xf>
    <xf numFmtId="0" fontId="0" fillId="3" borderId="14" xfId="4" applyNumberFormat="1" applyFont="1" applyFill="1" applyBorder="1" applyAlignment="1" applyProtection="1">
      <alignment horizontal="left" wrapText="1"/>
      <protection locked="0"/>
    </xf>
    <xf numFmtId="0" fontId="0" fillId="3" borderId="3" xfId="4" applyNumberFormat="1" applyFont="1" applyFill="1" applyBorder="1" applyAlignment="1" applyProtection="1">
      <alignment horizontal="left" wrapText="1"/>
      <protection locked="0"/>
    </xf>
    <xf numFmtId="0" fontId="0" fillId="3" borderId="18" xfId="4" applyNumberFormat="1" applyFont="1" applyFill="1" applyBorder="1" applyAlignment="1" applyProtection="1">
      <alignment horizontal="left" wrapText="1"/>
      <protection locked="0"/>
    </xf>
    <xf numFmtId="0" fontId="0" fillId="3" borderId="0" xfId="0" applyFill="1" applyAlignment="1" applyProtection="1">
      <alignment wrapText="1"/>
      <protection locked="0"/>
    </xf>
    <xf numFmtId="3" fontId="0" fillId="3" borderId="27" xfId="0" applyNumberFormat="1" applyFill="1" applyBorder="1" applyProtection="1">
      <protection locked="0"/>
    </xf>
    <xf numFmtId="0" fontId="0" fillId="3" borderId="27" xfId="0" applyFill="1" applyBorder="1" applyProtection="1">
      <protection locked="0"/>
    </xf>
    <xf numFmtId="3" fontId="0" fillId="3" borderId="29" xfId="0" applyNumberFormat="1" applyFill="1" applyBorder="1" applyProtection="1">
      <protection locked="0"/>
    </xf>
    <xf numFmtId="0" fontId="0" fillId="3" borderId="29" xfId="0" applyFill="1" applyBorder="1" applyProtection="1">
      <protection locked="0"/>
    </xf>
    <xf numFmtId="3" fontId="10" fillId="3" borderId="0" xfId="8" applyNumberFormat="1" applyFont="1" applyFill="1" applyAlignment="1" applyProtection="1">
      <alignment horizontal="right"/>
      <protection locked="0"/>
    </xf>
    <xf numFmtId="3" fontId="10" fillId="3" borderId="1" xfId="8" applyNumberFormat="1" applyFont="1" applyFill="1" applyBorder="1" applyAlignment="1" applyProtection="1">
      <alignment horizontal="right"/>
      <protection locked="0"/>
    </xf>
    <xf numFmtId="41" fontId="10" fillId="3" borderId="1" xfId="8" applyNumberFormat="1" applyFont="1" applyFill="1" applyBorder="1" applyProtection="1">
      <protection locked="0"/>
    </xf>
    <xf numFmtId="0" fontId="16" fillId="0" borderId="0" xfId="9" applyFont="1"/>
    <xf numFmtId="0" fontId="4" fillId="0" borderId="0" xfId="9" applyFont="1" applyAlignment="1">
      <alignment horizontal="centerContinuous"/>
    </xf>
    <xf numFmtId="0" fontId="5" fillId="0" borderId="0" xfId="9" applyFont="1"/>
    <xf numFmtId="0" fontId="5" fillId="0" borderId="7" xfId="9" applyFont="1" applyBorder="1" applyAlignment="1">
      <alignment horizontal="center"/>
    </xf>
    <xf numFmtId="0" fontId="5" fillId="0" borderId="7" xfId="9" applyFont="1" applyBorder="1" applyAlignment="1">
      <alignment horizontal="center" wrapText="1"/>
    </xf>
    <xf numFmtId="0" fontId="5" fillId="0" borderId="8" xfId="9" applyFont="1" applyBorder="1" applyAlignment="1">
      <alignment horizontal="center" textRotation="90" wrapText="1"/>
    </xf>
    <xf numFmtId="0" fontId="4" fillId="3" borderId="32" xfId="9" applyFont="1" applyFill="1" applyBorder="1" applyProtection="1">
      <protection locked="0"/>
    </xf>
    <xf numFmtId="0" fontId="4" fillId="3" borderId="33" xfId="9" applyFont="1" applyFill="1" applyBorder="1" applyProtection="1">
      <protection locked="0"/>
    </xf>
    <xf numFmtId="0" fontId="4" fillId="3" borderId="34" xfId="9" applyFont="1" applyFill="1" applyBorder="1" applyProtection="1">
      <protection locked="0"/>
    </xf>
    <xf numFmtId="0" fontId="4" fillId="3" borderId="35" xfId="9" applyFont="1" applyFill="1" applyBorder="1" applyProtection="1">
      <protection locked="0"/>
    </xf>
    <xf numFmtId="0" fontId="4" fillId="3" borderId="36" xfId="9" applyFont="1" applyFill="1" applyBorder="1" applyProtection="1">
      <protection locked="0"/>
    </xf>
    <xf numFmtId="0" fontId="4" fillId="0" borderId="0" xfId="9" applyFont="1"/>
    <xf numFmtId="0" fontId="4" fillId="0" borderId="0" xfId="9" applyFont="1" applyAlignment="1">
      <alignment horizontal="center"/>
    </xf>
    <xf numFmtId="165" fontId="4" fillId="3" borderId="20" xfId="3" applyNumberFormat="1" applyFont="1" applyFill="1" applyBorder="1" applyProtection="1">
      <protection locked="0"/>
    </xf>
    <xf numFmtId="0" fontId="17" fillId="0" borderId="0" xfId="10" applyAlignment="1">
      <alignment horizontal="left" vertical="top"/>
    </xf>
    <xf numFmtId="0" fontId="17" fillId="0" borderId="48" xfId="10" applyBorder="1" applyAlignment="1">
      <alignment horizontal="left" vertical="center" wrapText="1"/>
    </xf>
    <xf numFmtId="0" fontId="52" fillId="0" borderId="0" xfId="12"/>
    <xf numFmtId="49" fontId="52" fillId="0" borderId="0" xfId="12" applyNumberFormat="1"/>
    <xf numFmtId="0" fontId="53" fillId="6" borderId="0" xfId="12" applyFont="1" applyFill="1"/>
    <xf numFmtId="1" fontId="53" fillId="6" borderId="0" xfId="12" applyNumberFormat="1" applyFont="1" applyFill="1" applyAlignment="1">
      <alignment horizontal="center"/>
    </xf>
    <xf numFmtId="1" fontId="52" fillId="0" borderId="0" xfId="12" applyNumberFormat="1" applyAlignment="1">
      <alignment horizontal="center"/>
    </xf>
    <xf numFmtId="0" fontId="17" fillId="0" borderId="0" xfId="10" applyAlignment="1">
      <alignment horizontal="left" vertical="top"/>
    </xf>
    <xf numFmtId="0" fontId="4" fillId="3" borderId="32" xfId="9" applyFont="1" applyFill="1" applyBorder="1" applyAlignment="1" applyProtection="1">
      <alignment horizontal="center"/>
      <protection locked="0"/>
    </xf>
    <xf numFmtId="0" fontId="4" fillId="3" borderId="34" xfId="9" applyFont="1" applyFill="1" applyBorder="1" applyAlignment="1" applyProtection="1">
      <alignment horizontal="center"/>
      <protection locked="0"/>
    </xf>
    <xf numFmtId="0" fontId="4" fillId="3" borderId="36" xfId="9" applyFont="1" applyFill="1" applyBorder="1" applyAlignment="1" applyProtection="1">
      <alignment horizontal="center"/>
      <protection locked="0"/>
    </xf>
    <xf numFmtId="39" fontId="1" fillId="3" borderId="43" xfId="4" applyNumberFormat="1" applyFont="1" applyFill="1" applyBorder="1" applyAlignment="1" applyProtection="1">
      <alignment horizontal="center"/>
      <protection locked="0"/>
    </xf>
    <xf numFmtId="0" fontId="17" fillId="0" borderId="0" xfId="10" applyAlignment="1" applyProtection="1">
      <alignment horizontal="left" vertical="top"/>
    </xf>
    <xf numFmtId="0" fontId="32" fillId="0" borderId="0" xfId="10" applyFont="1" applyAlignment="1" applyProtection="1">
      <alignment horizontal="center" vertical="top"/>
    </xf>
    <xf numFmtId="0" fontId="21" fillId="0" borderId="0" xfId="10" applyFont="1" applyAlignment="1" applyProtection="1">
      <alignment horizontal="center" vertical="top"/>
    </xf>
    <xf numFmtId="0" fontId="31" fillId="0" borderId="0" xfId="10" applyFont="1" applyAlignment="1" applyProtection="1">
      <alignment horizontal="center" vertical="top"/>
    </xf>
    <xf numFmtId="0" fontId="30" fillId="0" borderId="0" xfId="10" applyFont="1" applyAlignment="1" applyProtection="1">
      <alignment horizontal="center" vertical="top"/>
    </xf>
    <xf numFmtId="0" fontId="17" fillId="0" borderId="0" xfId="10" applyAlignment="1" applyProtection="1">
      <alignment horizontal="center" vertical="top"/>
    </xf>
    <xf numFmtId="0" fontId="23" fillId="0" borderId="0" xfId="10" applyFont="1" applyAlignment="1" applyProtection="1">
      <alignment horizontal="left" vertical="top"/>
    </xf>
    <xf numFmtId="0" fontId="31" fillId="0" borderId="0" xfId="10" applyFont="1" applyAlignment="1" applyProtection="1">
      <alignment horizontal="center" vertical="top" wrapText="1"/>
    </xf>
    <xf numFmtId="0" fontId="24" fillId="0" borderId="0" xfId="10" applyFont="1" applyAlignment="1" applyProtection="1">
      <alignment horizontal="left" vertical="center"/>
    </xf>
    <xf numFmtId="0" fontId="0" fillId="0" borderId="0" xfId="0" applyProtection="1"/>
    <xf numFmtId="0" fontId="0" fillId="0" borderId="0" xfId="0" applyAlignment="1" applyProtection="1"/>
    <xf numFmtId="41" fontId="0" fillId="0" borderId="0" xfId="0" applyNumberFormat="1" applyProtection="1"/>
    <xf numFmtId="0" fontId="54" fillId="0" borderId="0" xfId="0" applyFont="1" applyProtection="1"/>
    <xf numFmtId="0" fontId="2" fillId="0" borderId="0" xfId="0" applyFont="1" applyProtection="1"/>
    <xf numFmtId="0" fontId="0" fillId="0" borderId="0" xfId="0" applyAlignment="1" applyProtection="1">
      <alignment horizontal="left"/>
    </xf>
    <xf numFmtId="0" fontId="2" fillId="0" borderId="0" xfId="0" applyFont="1" applyAlignment="1" applyProtection="1">
      <alignment horizontal="center"/>
    </xf>
    <xf numFmtId="10" fontId="0" fillId="0" borderId="0" xfId="0" applyNumberFormat="1" applyProtection="1"/>
    <xf numFmtId="0" fontId="0" fillId="0" borderId="0" xfId="0" applyAlignment="1" applyProtection="1">
      <alignment horizontal="right"/>
    </xf>
    <xf numFmtId="166" fontId="0" fillId="0" borderId="0" xfId="0" applyNumberFormat="1" applyProtection="1"/>
    <xf numFmtId="0" fontId="0" fillId="0" borderId="0" xfId="0" applyAlignment="1" applyProtection="1">
      <alignment horizontal="center"/>
    </xf>
    <xf numFmtId="0" fontId="8" fillId="0" borderId="0" xfId="0" applyFont="1" applyProtection="1"/>
    <xf numFmtId="5" fontId="6" fillId="0" borderId="7" xfId="4" applyFont="1" applyBorder="1" applyAlignment="1" applyProtection="1">
      <alignment horizontal="center" wrapText="1"/>
    </xf>
    <xf numFmtId="5" fontId="6" fillId="0" borderId="10" xfId="4" applyFont="1" applyBorder="1" applyAlignment="1" applyProtection="1">
      <alignment horizontal="center" wrapText="1"/>
    </xf>
    <xf numFmtId="5" fontId="6" fillId="0" borderId="11" xfId="4" applyFont="1" applyBorder="1" applyAlignment="1" applyProtection="1">
      <alignment horizontal="center" wrapText="1"/>
    </xf>
    <xf numFmtId="5" fontId="6" fillId="0" borderId="12" xfId="4" applyFont="1" applyBorder="1" applyAlignment="1" applyProtection="1">
      <alignment horizontal="center" wrapText="1"/>
    </xf>
    <xf numFmtId="5" fontId="6" fillId="0" borderId="13" xfId="4" applyFont="1" applyBorder="1" applyAlignment="1" applyProtection="1">
      <alignment horizontal="center" wrapText="1"/>
    </xf>
    <xf numFmtId="0" fontId="6" fillId="0" borderId="0" xfId="0" applyFont="1" applyProtection="1"/>
    <xf numFmtId="0" fontId="0" fillId="0" borderId="0" xfId="0" applyAlignment="1" applyProtection="1">
      <alignment horizontal="left" wrapText="1"/>
    </xf>
    <xf numFmtId="165" fontId="0" fillId="0" borderId="0" xfId="0" applyNumberFormat="1" applyProtection="1"/>
    <xf numFmtId="5" fontId="5" fillId="0" borderId="0" xfId="5" quotePrefix="1" applyFont="1" applyAlignment="1" applyProtection="1">
      <alignment horizontal="center"/>
    </xf>
    <xf numFmtId="5" fontId="13" fillId="0" borderId="0" xfId="5" quotePrefix="1" applyFont="1" applyAlignment="1" applyProtection="1">
      <alignment horizontal="center" wrapText="1"/>
    </xf>
    <xf numFmtId="5" fontId="5" fillId="0" borderId="0" xfId="5" quotePrefix="1" applyFont="1" applyAlignment="1" applyProtection="1">
      <alignment horizontal="center" wrapText="1"/>
    </xf>
    <xf numFmtId="0" fontId="13" fillId="0" borderId="1" xfId="6" applyFont="1" applyBorder="1" applyAlignment="1" applyProtection="1">
      <alignment horizontal="center" wrapText="1"/>
    </xf>
    <xf numFmtId="42" fontId="4" fillId="0" borderId="0" xfId="5" applyNumberFormat="1" applyFont="1" applyProtection="1"/>
    <xf numFmtId="41" fontId="4" fillId="0" borderId="0" xfId="5" applyNumberFormat="1" applyFont="1" applyProtection="1"/>
    <xf numFmtId="5" fontId="5" fillId="0" borderId="0" xfId="5" applyFont="1" applyAlignment="1" applyProtection="1">
      <alignment horizontal="right"/>
    </xf>
    <xf numFmtId="0" fontId="4" fillId="0" borderId="0" xfId="6" applyFont="1" applyProtection="1"/>
    <xf numFmtId="41" fontId="4" fillId="0" borderId="0" xfId="5" applyNumberFormat="1" applyFont="1" applyAlignment="1" applyProtection="1">
      <alignment horizontal="fill"/>
    </xf>
    <xf numFmtId="5" fontId="4" fillId="0" borderId="0" xfId="5" applyFont="1" applyProtection="1"/>
    <xf numFmtId="5" fontId="5" fillId="0" borderId="0" xfId="5" applyFont="1" applyProtection="1"/>
    <xf numFmtId="5" fontId="5" fillId="0" borderId="0" xfId="5" quotePrefix="1" applyFont="1" applyAlignment="1" applyProtection="1">
      <alignment horizontal="right"/>
    </xf>
    <xf numFmtId="0" fontId="2" fillId="2" borderId="0" xfId="0" applyFont="1" applyFill="1" applyProtection="1"/>
    <xf numFmtId="0" fontId="0" fillId="2" borderId="0" xfId="0" applyFill="1" applyProtection="1"/>
    <xf numFmtId="0" fontId="0" fillId="2" borderId="0" xfId="0" applyFill="1" applyAlignment="1" applyProtection="1">
      <alignment horizontal="left" wrapText="1"/>
    </xf>
    <xf numFmtId="0" fontId="5" fillId="0" borderId="39" xfId="1" applyFont="1" applyFill="1" applyBorder="1" applyAlignment="1" applyProtection="1">
      <alignment wrapText="1"/>
    </xf>
    <xf numFmtId="0" fontId="4" fillId="0" borderId="0" xfId="1" applyFont="1" applyProtection="1"/>
    <xf numFmtId="0" fontId="5" fillId="0" borderId="52" xfId="1" applyFont="1" applyFill="1" applyBorder="1" applyAlignment="1" applyProtection="1">
      <alignment wrapText="1"/>
    </xf>
    <xf numFmtId="0" fontId="5" fillId="0" borderId="11" xfId="1" applyFont="1" applyFill="1" applyBorder="1" applyAlignment="1" applyProtection="1">
      <alignment horizontal="left" wrapText="1"/>
    </xf>
    <xf numFmtId="0" fontId="5" fillId="0" borderId="0" xfId="1" applyFont="1" applyFill="1" applyAlignment="1" applyProtection="1">
      <alignment wrapText="1"/>
    </xf>
    <xf numFmtId="164" fontId="4" fillId="0" borderId="12" xfId="2" quotePrefix="1" applyNumberFormat="1" applyFont="1" applyBorder="1" applyAlignment="1" applyProtection="1">
      <alignment horizontal="left" wrapText="1"/>
    </xf>
    <xf numFmtId="164" fontId="4" fillId="0" borderId="12" xfId="2" applyNumberFormat="1" applyFont="1" applyBorder="1" applyAlignment="1" applyProtection="1">
      <alignment horizontal="left" wrapText="1"/>
    </xf>
    <xf numFmtId="0" fontId="4" fillId="0" borderId="10" xfId="1" applyFont="1" applyBorder="1" applyAlignment="1" applyProtection="1">
      <alignment horizontal="left" wrapText="1"/>
    </xf>
    <xf numFmtId="0" fontId="16" fillId="0" borderId="0" xfId="9" applyFont="1" applyProtection="1"/>
    <xf numFmtId="0" fontId="4" fillId="0" borderId="0" xfId="9" applyFont="1" applyAlignment="1" applyProtection="1">
      <alignment horizontal="centerContinuous"/>
    </xf>
    <xf numFmtId="0" fontId="5" fillId="0" borderId="0" xfId="9" applyFont="1" applyProtection="1"/>
    <xf numFmtId="0" fontId="5" fillId="0" borderId="7" xfId="9" applyFont="1" applyBorder="1" applyAlignment="1" applyProtection="1">
      <alignment horizontal="center"/>
    </xf>
    <xf numFmtId="0" fontId="5" fillId="0" borderId="7" xfId="9" applyFont="1" applyBorder="1" applyAlignment="1" applyProtection="1">
      <alignment horizontal="center" wrapText="1"/>
    </xf>
    <xf numFmtId="0" fontId="5" fillId="0" borderId="8" xfId="9" applyFont="1" applyBorder="1" applyAlignment="1" applyProtection="1">
      <alignment horizontal="center" textRotation="90" wrapText="1"/>
    </xf>
    <xf numFmtId="0" fontId="4" fillId="0" borderId="0" xfId="9" applyFont="1" applyProtection="1"/>
    <xf numFmtId="0" fontId="4" fillId="0" borderId="0" xfId="9" applyFont="1" applyAlignment="1" applyProtection="1">
      <alignment horizontal="center"/>
    </xf>
    <xf numFmtId="0" fontId="2" fillId="0" borderId="0" xfId="0" applyFont="1" applyAlignment="1" applyProtection="1">
      <alignment horizontal="center"/>
    </xf>
    <xf numFmtId="0" fontId="17" fillId="0" borderId="0" xfId="10" applyBorder="1" applyAlignment="1" applyProtection="1">
      <alignment horizontal="left" vertical="top"/>
    </xf>
    <xf numFmtId="0" fontId="21" fillId="0" borderId="0" xfId="10" applyFont="1" applyAlignment="1" applyProtection="1">
      <alignment horizontal="center" vertical="top"/>
    </xf>
    <xf numFmtId="1" fontId="33" fillId="0" borderId="0" xfId="10" applyNumberFormat="1" applyFont="1" applyAlignment="1" applyProtection="1">
      <alignment horizontal="center" vertical="top"/>
    </xf>
    <xf numFmtId="0" fontId="32" fillId="0" borderId="0" xfId="10" applyFont="1" applyAlignment="1" applyProtection="1">
      <alignment horizontal="center" vertical="top"/>
    </xf>
    <xf numFmtId="0" fontId="17" fillId="0" borderId="0" xfId="10" applyAlignment="1" applyProtection="1">
      <alignment horizontal="center" vertical="top"/>
    </xf>
    <xf numFmtId="0" fontId="31" fillId="0" borderId="0" xfId="10" applyFont="1" applyAlignment="1" applyProtection="1">
      <alignment horizontal="center" vertical="top" wrapText="1"/>
    </xf>
    <xf numFmtId="0" fontId="32" fillId="0" borderId="0" xfId="10" applyFont="1" applyAlignment="1">
      <alignment horizontal="center" vertical="top"/>
    </xf>
    <xf numFmtId="0" fontId="31" fillId="0" borderId="0" xfId="10" applyFont="1" applyAlignment="1">
      <alignment horizontal="center" vertical="top" wrapText="1"/>
    </xf>
    <xf numFmtId="0" fontId="22" fillId="0" borderId="0" xfId="10" applyFont="1" applyAlignment="1">
      <alignment horizontal="left" vertical="top"/>
    </xf>
    <xf numFmtId="0" fontId="23" fillId="0" borderId="0" xfId="10" applyFont="1" applyAlignment="1">
      <alignment horizontal="left" vertical="top"/>
    </xf>
    <xf numFmtId="0" fontId="2" fillId="0" borderId="0" xfId="0" applyFont="1" applyBorder="1" applyAlignment="1" applyProtection="1"/>
    <xf numFmtId="0" fontId="5" fillId="0" borderId="53" xfId="1" quotePrefix="1" applyFont="1" applyBorder="1" applyAlignment="1" applyProtection="1">
      <alignment horizontal="left" wrapText="1"/>
    </xf>
    <xf numFmtId="0" fontId="5" fillId="0" borderId="54" xfId="1" applyFont="1" applyBorder="1" applyProtection="1"/>
    <xf numFmtId="0" fontId="5" fillId="0" borderId="55" xfId="1" applyFont="1" applyBorder="1" applyProtection="1"/>
    <xf numFmtId="172" fontId="4" fillId="3" borderId="42" xfId="3" applyNumberFormat="1" applyFont="1" applyFill="1" applyBorder="1" applyProtection="1">
      <protection locked="0"/>
    </xf>
    <xf numFmtId="172" fontId="4" fillId="3" borderId="20" xfId="3" applyNumberFormat="1" applyFont="1" applyFill="1" applyBorder="1" applyProtection="1">
      <protection locked="0"/>
    </xf>
    <xf numFmtId="172" fontId="4" fillId="3" borderId="20" xfId="2" applyNumberFormat="1" applyFont="1" applyFill="1" applyBorder="1" applyProtection="1">
      <protection locked="0"/>
    </xf>
    <xf numFmtId="173" fontId="0" fillId="0" borderId="0" xfId="0" applyNumberFormat="1"/>
    <xf numFmtId="173" fontId="0" fillId="0" borderId="1" xfId="0" applyNumberFormat="1" applyBorder="1"/>
    <xf numFmtId="173" fontId="0" fillId="0" borderId="4" xfId="0" applyNumberFormat="1" applyBorder="1"/>
    <xf numFmtId="173" fontId="0" fillId="0" borderId="5" xfId="0" applyNumberFormat="1" applyBorder="1"/>
    <xf numFmtId="173" fontId="0" fillId="3" borderId="0" xfId="0" applyNumberFormat="1" applyFill="1" applyProtection="1">
      <protection locked="0"/>
    </xf>
    <xf numFmtId="173" fontId="0" fillId="3" borderId="1" xfId="0" applyNumberFormat="1" applyFill="1" applyBorder="1" applyProtection="1">
      <protection locked="0"/>
    </xf>
    <xf numFmtId="173" fontId="0" fillId="0" borderId="6" xfId="0" applyNumberFormat="1" applyBorder="1"/>
    <xf numFmtId="172" fontId="0" fillId="3" borderId="0" xfId="0" applyNumberFormat="1" applyFill="1" applyProtection="1">
      <protection locked="0"/>
    </xf>
    <xf numFmtId="172" fontId="0" fillId="0" borderId="0" xfId="0" applyNumberFormat="1"/>
    <xf numFmtId="172" fontId="0" fillId="0" borderId="6" xfId="0" applyNumberFormat="1" applyBorder="1"/>
    <xf numFmtId="172" fontId="0" fillId="3" borderId="1" xfId="0" applyNumberFormat="1" applyFill="1" applyBorder="1" applyProtection="1">
      <protection locked="0"/>
    </xf>
    <xf numFmtId="172" fontId="0" fillId="0" borderId="4" xfId="0" applyNumberFormat="1" applyBorder="1"/>
    <xf numFmtId="172" fontId="10" fillId="3" borderId="0" xfId="4" applyNumberFormat="1" applyFont="1" applyFill="1" applyProtection="1">
      <protection locked="0"/>
    </xf>
    <xf numFmtId="172" fontId="10" fillId="0" borderId="5" xfId="4" applyNumberFormat="1" applyFont="1" applyBorder="1"/>
    <xf numFmtId="172" fontId="0" fillId="3" borderId="3" xfId="0" applyNumberFormat="1" applyFill="1" applyBorder="1" applyProtection="1">
      <protection locked="0"/>
    </xf>
    <xf numFmtId="172" fontId="10" fillId="3" borderId="1" xfId="4" applyNumberFormat="1" applyFont="1" applyFill="1" applyBorder="1" applyProtection="1">
      <protection locked="0"/>
    </xf>
    <xf numFmtId="172" fontId="0" fillId="0" borderId="5" xfId="0" applyNumberFormat="1" applyBorder="1"/>
    <xf numFmtId="173" fontId="10" fillId="3" borderId="0" xfId="4" applyNumberFormat="1" applyFont="1" applyFill="1" applyProtection="1">
      <protection locked="0"/>
    </xf>
    <xf numFmtId="173" fontId="10" fillId="3" borderId="1" xfId="4" applyNumberFormat="1" applyFont="1" applyFill="1" applyBorder="1" applyProtection="1">
      <protection locked="0"/>
    </xf>
    <xf numFmtId="173" fontId="10" fillId="0" borderId="1" xfId="4" applyNumberFormat="1" applyFont="1" applyBorder="1"/>
    <xf numFmtId="4" fontId="10" fillId="3" borderId="0" xfId="4" applyNumberFormat="1" applyFont="1" applyFill="1" applyProtection="1">
      <protection locked="0"/>
    </xf>
    <xf numFmtId="4" fontId="10" fillId="3" borderId="1" xfId="4" applyNumberFormat="1" applyFont="1" applyFill="1" applyBorder="1" applyProtection="1">
      <protection locked="0"/>
    </xf>
    <xf numFmtId="4" fontId="10" fillId="0" borderId="1" xfId="4" applyNumberFormat="1" applyFont="1" applyBorder="1"/>
    <xf numFmtId="4" fontId="0" fillId="3" borderId="0" xfId="0" applyNumberFormat="1" applyFill="1" applyProtection="1">
      <protection locked="0"/>
    </xf>
    <xf numFmtId="4" fontId="0" fillId="0" borderId="5" xfId="0" applyNumberFormat="1" applyBorder="1"/>
    <xf numFmtId="4" fontId="0" fillId="0" borderId="0" xfId="0" applyNumberFormat="1"/>
    <xf numFmtId="4" fontId="0" fillId="0" borderId="4" xfId="0" applyNumberFormat="1" applyBorder="1"/>
    <xf numFmtId="4" fontId="10" fillId="0" borderId="5" xfId="4" applyNumberFormat="1" applyFont="1" applyBorder="1"/>
    <xf numFmtId="172" fontId="0" fillId="0" borderId="1" xfId="0" applyNumberFormat="1" applyBorder="1"/>
    <xf numFmtId="172" fontId="4" fillId="3" borderId="3" xfId="5" applyNumberFormat="1" applyFont="1" applyFill="1" applyBorder="1" applyProtection="1">
      <protection locked="0"/>
    </xf>
    <xf numFmtId="172" fontId="4" fillId="3" borderId="8" xfId="5" applyNumberFormat="1" applyFont="1" applyFill="1" applyBorder="1" applyProtection="1">
      <protection locked="0"/>
    </xf>
    <xf numFmtId="172" fontId="4" fillId="0" borderId="4" xfId="5" applyNumberFormat="1" applyFont="1" applyBorder="1" applyProtection="1"/>
    <xf numFmtId="172" fontId="0" fillId="3" borderId="8" xfId="0" applyNumberFormat="1" applyFill="1" applyBorder="1" applyProtection="1">
      <protection locked="0"/>
    </xf>
    <xf numFmtId="172" fontId="4" fillId="0" borderId="9" xfId="5" applyNumberFormat="1" applyFont="1" applyBorder="1" applyProtection="1"/>
    <xf numFmtId="173" fontId="0" fillId="0" borderId="0" xfId="0" applyNumberFormat="1" applyProtection="1"/>
    <xf numFmtId="173" fontId="0" fillId="0" borderId="1" xfId="0" applyNumberFormat="1" applyBorder="1" applyProtection="1"/>
    <xf numFmtId="173" fontId="0" fillId="0" borderId="6" xfId="0" applyNumberFormat="1" applyBorder="1" applyProtection="1"/>
    <xf numFmtId="172" fontId="0" fillId="0" borderId="0" xfId="0" applyNumberFormat="1" applyProtection="1"/>
    <xf numFmtId="172" fontId="0" fillId="0" borderId="1" xfId="0" applyNumberFormat="1" applyBorder="1" applyProtection="1"/>
    <xf numFmtId="172" fontId="0" fillId="0" borderId="5" xfId="0" applyNumberFormat="1" applyBorder="1" applyProtection="1"/>
    <xf numFmtId="172" fontId="0" fillId="0" borderId="6" xfId="0" applyNumberFormat="1" applyBorder="1" applyProtection="1"/>
    <xf numFmtId="172" fontId="4" fillId="3" borderId="32" xfId="9" applyNumberFormat="1" applyFont="1" applyFill="1" applyBorder="1" applyProtection="1">
      <protection locked="0"/>
    </xf>
    <xf numFmtId="172" fontId="4" fillId="3" borderId="34" xfId="9" applyNumberFormat="1" applyFont="1" applyFill="1" applyBorder="1" applyProtection="1">
      <protection locked="0"/>
    </xf>
    <xf numFmtId="172" fontId="4" fillId="0" borderId="37" xfId="9" applyNumberFormat="1" applyFont="1" applyBorder="1"/>
    <xf numFmtId="172" fontId="4" fillId="0" borderId="37" xfId="9" applyNumberFormat="1" applyFont="1" applyBorder="1" applyProtection="1"/>
    <xf numFmtId="172" fontId="0" fillId="3" borderId="29" xfId="0" applyNumberFormat="1" applyFill="1" applyBorder="1" applyProtection="1">
      <protection locked="0"/>
    </xf>
    <xf numFmtId="172" fontId="0" fillId="3" borderId="30" xfId="0" applyNumberFormat="1" applyFill="1" applyBorder="1" applyProtection="1">
      <protection locked="0"/>
    </xf>
    <xf numFmtId="173" fontId="10" fillId="3" borderId="0" xfId="8" applyNumberFormat="1" applyFont="1" applyFill="1" applyProtection="1">
      <protection locked="0"/>
    </xf>
    <xf numFmtId="173" fontId="10" fillId="3" borderId="1" xfId="8" applyNumberFormat="1" applyFont="1" applyFill="1" applyBorder="1" applyProtection="1">
      <protection locked="0"/>
    </xf>
    <xf numFmtId="0" fontId="2" fillId="0" borderId="38" xfId="0" applyFont="1" applyBorder="1" applyProtection="1"/>
    <xf numFmtId="0" fontId="2" fillId="0" borderId="12" xfId="0" applyFont="1" applyBorder="1" applyProtection="1"/>
    <xf numFmtId="0" fontId="8" fillId="0" borderId="12" xfId="0" applyFont="1" applyBorder="1" applyAlignment="1" applyProtection="1">
      <alignment horizontal="center"/>
    </xf>
    <xf numFmtId="0" fontId="0" fillId="0" borderId="0" xfId="0" applyFill="1" applyBorder="1" applyProtection="1"/>
    <xf numFmtId="0" fontId="0" fillId="0" borderId="11" xfId="0" applyFill="1" applyBorder="1" applyProtection="1"/>
    <xf numFmtId="0" fontId="8" fillId="0" borderId="10" xfId="0" applyFont="1" applyBorder="1" applyAlignment="1" applyProtection="1">
      <alignment horizontal="center"/>
    </xf>
    <xf numFmtId="0" fontId="0" fillId="0" borderId="0" xfId="0" applyFill="1" applyProtection="1"/>
    <xf numFmtId="0" fontId="8" fillId="0" borderId="0" xfId="0" applyFont="1" applyBorder="1" applyAlignment="1" applyProtection="1">
      <alignment horizontal="center"/>
    </xf>
    <xf numFmtId="0" fontId="2" fillId="0" borderId="10" xfId="0" applyFont="1" applyBorder="1" applyProtection="1"/>
    <xf numFmtId="0" fontId="2" fillId="0" borderId="12" xfId="0" applyFont="1" applyFill="1" applyBorder="1" applyProtection="1"/>
    <xf numFmtId="0" fontId="2" fillId="0" borderId="10" xfId="0" applyFont="1" applyFill="1" applyBorder="1" applyProtection="1"/>
    <xf numFmtId="0" fontId="0" fillId="7" borderId="13" xfId="0" applyFill="1" applyBorder="1" applyProtection="1">
      <protection locked="0"/>
    </xf>
    <xf numFmtId="0" fontId="0" fillId="7" borderId="11" xfId="0" applyFill="1" applyBorder="1" applyProtection="1">
      <protection locked="0"/>
    </xf>
    <xf numFmtId="0" fontId="34" fillId="7" borderId="11" xfId="11" applyFill="1" applyBorder="1" applyProtection="1">
      <protection locked="0"/>
    </xf>
    <xf numFmtId="0" fontId="40" fillId="0" borderId="48" xfId="10" applyFont="1" applyBorder="1" applyAlignment="1" applyProtection="1">
      <alignment horizontal="left" vertical="top" wrapText="1"/>
    </xf>
    <xf numFmtId="0" fontId="17" fillId="0" borderId="48" xfId="10" applyBorder="1" applyAlignment="1" applyProtection="1">
      <alignment horizontal="center" vertical="center" wrapText="1"/>
    </xf>
    <xf numFmtId="0" fontId="40" fillId="0" borderId="0" xfId="10" applyFont="1" applyAlignment="1" applyProtection="1">
      <alignment horizontal="left" vertical="top" wrapText="1"/>
    </xf>
    <xf numFmtId="0" fontId="17" fillId="0" borderId="0" xfId="10" applyAlignment="1" applyProtection="1">
      <alignment horizontal="left" vertical="top" wrapText="1"/>
    </xf>
    <xf numFmtId="0" fontId="17" fillId="0" borderId="0" xfId="10" applyAlignment="1" applyProtection="1">
      <alignment vertical="justify"/>
    </xf>
    <xf numFmtId="0" fontId="37" fillId="0" borderId="0" xfId="10" applyFont="1" applyAlignment="1" applyProtection="1">
      <alignment vertical="justify"/>
    </xf>
    <xf numFmtId="0" fontId="17" fillId="0" borderId="0" xfId="10" applyAlignment="1" applyProtection="1">
      <alignment horizontal="left" vertical="justify"/>
    </xf>
    <xf numFmtId="0" fontId="37" fillId="0" borderId="0" xfId="10" applyFont="1" applyAlignment="1" applyProtection="1">
      <alignment horizontal="left" vertical="top" indent="8"/>
    </xf>
    <xf numFmtId="0" fontId="37" fillId="0" borderId="0" xfId="10" applyFont="1" applyAlignment="1" applyProtection="1">
      <alignment horizontal="left" vertical="top"/>
    </xf>
    <xf numFmtId="0" fontId="17" fillId="0" borderId="47" xfId="10" applyBorder="1" applyAlignment="1" applyProtection="1">
      <alignment horizontal="center"/>
    </xf>
    <xf numFmtId="0" fontId="38" fillId="0" borderId="0" xfId="10" applyFont="1" applyAlignment="1" applyProtection="1">
      <alignment horizontal="left" vertical="top"/>
    </xf>
    <xf numFmtId="0" fontId="17" fillId="0" borderId="45" xfId="10" applyBorder="1" applyAlignment="1" applyProtection="1">
      <alignment horizontal="center"/>
    </xf>
    <xf numFmtId="0" fontId="43" fillId="0" borderId="0" xfId="10" applyFont="1" applyAlignment="1" applyProtection="1">
      <alignment horizontal="left" vertical="top"/>
    </xf>
    <xf numFmtId="0" fontId="17" fillId="0" borderId="0" xfId="10" applyAlignment="1" applyProtection="1">
      <alignment vertical="top"/>
    </xf>
    <xf numFmtId="0" fontId="22" fillId="0" borderId="0" xfId="10" applyFont="1" applyAlignment="1" applyProtection="1">
      <alignment horizontal="left" vertical="top"/>
    </xf>
    <xf numFmtId="0" fontId="17" fillId="0" borderId="0" xfId="10" applyFill="1" applyBorder="1" applyAlignment="1" applyProtection="1">
      <alignment horizontal="left" vertical="top"/>
    </xf>
    <xf numFmtId="0" fontId="23" fillId="0" borderId="0" xfId="10" applyFont="1" applyFill="1" applyBorder="1" applyAlignment="1" applyProtection="1">
      <alignment horizontal="left" vertical="top"/>
    </xf>
    <xf numFmtId="0" fontId="22" fillId="0" borderId="0" xfId="10" applyFont="1" applyFill="1" applyBorder="1" applyAlignment="1" applyProtection="1">
      <alignment horizontal="left" vertical="top"/>
    </xf>
    <xf numFmtId="0" fontId="23" fillId="0" borderId="0" xfId="10" applyFont="1" applyFill="1" applyBorder="1" applyAlignment="1" applyProtection="1">
      <alignment horizontal="left" vertical="top" wrapText="1" indent="2"/>
    </xf>
    <xf numFmtId="0" fontId="17" fillId="0" borderId="0" xfId="10" applyFill="1" applyBorder="1" applyAlignment="1" applyProtection="1">
      <alignment horizontal="center" vertical="top" wrapText="1"/>
    </xf>
    <xf numFmtId="0" fontId="17" fillId="0" borderId="0" xfId="10" applyFill="1" applyBorder="1" applyAlignment="1" applyProtection="1">
      <alignment horizontal="left" vertical="top" wrapText="1"/>
    </xf>
    <xf numFmtId="0" fontId="17" fillId="0" borderId="74" xfId="10" applyFill="1" applyBorder="1" applyAlignment="1" applyProtection="1">
      <alignment horizontal="left" vertical="top"/>
    </xf>
    <xf numFmtId="0" fontId="23" fillId="0" borderId="0" xfId="10" applyFont="1" applyAlignment="1" applyProtection="1">
      <alignment horizontal="left" vertical="top" wrapText="1" indent="2"/>
    </xf>
    <xf numFmtId="0" fontId="23" fillId="0" borderId="48" xfId="10" applyFont="1" applyBorder="1" applyAlignment="1" applyProtection="1">
      <alignment horizontal="left" vertical="top" wrapText="1" indent="2"/>
    </xf>
    <xf numFmtId="0" fontId="17" fillId="7" borderId="53" xfId="10" applyFill="1" applyBorder="1" applyAlignment="1" applyProtection="1">
      <alignment horizontal="center" vertical="top"/>
      <protection locked="0"/>
    </xf>
    <xf numFmtId="0" fontId="17" fillId="7" borderId="48" xfId="10" applyFill="1" applyBorder="1" applyAlignment="1" applyProtection="1">
      <alignment horizontal="center" vertical="top" wrapText="1"/>
      <protection locked="0"/>
    </xf>
    <xf numFmtId="0" fontId="26" fillId="0" borderId="63" xfId="10" applyFont="1" applyBorder="1" applyAlignment="1" applyProtection="1">
      <alignment horizontal="left" vertical="center" wrapText="1"/>
    </xf>
    <xf numFmtId="0" fontId="31" fillId="0" borderId="0" xfId="10" applyFont="1" applyAlignment="1" applyProtection="1">
      <alignment horizontal="left" vertical="top" wrapText="1" indent="1"/>
    </xf>
    <xf numFmtId="0" fontId="42" fillId="0" borderId="0" xfId="10" applyFont="1" applyAlignment="1" applyProtection="1">
      <alignment horizontal="center" vertical="top"/>
    </xf>
    <xf numFmtId="0" fontId="49" fillId="0" borderId="0" xfId="10" applyFont="1" applyAlignment="1" applyProtection="1">
      <alignment horizontal="left" vertical="top"/>
    </xf>
    <xf numFmtId="0" fontId="48" fillId="0" borderId="0" xfId="10" applyFont="1" applyAlignment="1" applyProtection="1">
      <alignment horizontal="left" vertical="top"/>
    </xf>
    <xf numFmtId="0" fontId="17" fillId="0" borderId="28" xfId="10" applyFill="1" applyBorder="1" applyAlignment="1" applyProtection="1">
      <alignment horizontal="left" vertical="top"/>
    </xf>
    <xf numFmtId="0" fontId="17" fillId="0" borderId="0" xfId="10" applyFont="1" applyAlignment="1" applyProtection="1">
      <alignment horizontal="left" vertical="top"/>
    </xf>
    <xf numFmtId="0" fontId="23" fillId="0" borderId="0" xfId="10" applyFont="1" applyAlignment="1" applyProtection="1">
      <alignment horizontal="left" vertical="top" indent="2"/>
    </xf>
    <xf numFmtId="0" fontId="49" fillId="0" borderId="0" xfId="10" applyFont="1" applyAlignment="1" applyProtection="1">
      <alignment horizontal="left" vertical="top" indent="2"/>
    </xf>
    <xf numFmtId="0" fontId="17" fillId="7" borderId="43" xfId="10" applyFill="1" applyBorder="1" applyAlignment="1" applyProtection="1">
      <alignment horizontal="center" vertical="top"/>
      <protection locked="0"/>
    </xf>
    <xf numFmtId="44" fontId="17" fillId="7" borderId="43" xfId="10" applyNumberFormat="1" applyFill="1" applyBorder="1" applyAlignment="1" applyProtection="1">
      <alignment horizontal="center" vertical="top"/>
      <protection locked="0"/>
    </xf>
    <xf numFmtId="0" fontId="42" fillId="0" borderId="78" xfId="10" applyFont="1" applyFill="1" applyBorder="1" applyAlignment="1" applyProtection="1">
      <alignment horizontal="center" vertical="top"/>
    </xf>
    <xf numFmtId="0" fontId="41" fillId="0" borderId="79" xfId="10" applyFont="1" applyFill="1" applyBorder="1" applyAlignment="1" applyProtection="1">
      <alignment horizontal="center" vertical="top"/>
    </xf>
    <xf numFmtId="0" fontId="41" fillId="0" borderId="80" xfId="10" applyFont="1" applyFill="1" applyBorder="1" applyAlignment="1" applyProtection="1">
      <alignment horizontal="center" vertical="top"/>
    </xf>
    <xf numFmtId="0" fontId="17" fillId="7" borderId="15" xfId="10" applyFont="1" applyFill="1" applyBorder="1" applyAlignment="1" applyProtection="1">
      <alignment horizontal="left" vertical="top"/>
      <protection locked="0"/>
    </xf>
    <xf numFmtId="0" fontId="17" fillId="7" borderId="75" xfId="10" applyFont="1" applyFill="1" applyBorder="1" applyAlignment="1" applyProtection="1">
      <alignment horizontal="left" vertical="top"/>
      <protection locked="0"/>
    </xf>
    <xf numFmtId="0" fontId="17" fillId="7" borderId="17" xfId="10" applyFont="1" applyFill="1" applyBorder="1" applyAlignment="1" applyProtection="1">
      <alignment horizontal="left" vertical="top"/>
      <protection locked="0"/>
    </xf>
    <xf numFmtId="0" fontId="17" fillId="7" borderId="19" xfId="10" applyFont="1" applyFill="1" applyBorder="1" applyAlignment="1" applyProtection="1">
      <alignment horizontal="left" vertical="top"/>
      <protection locked="0"/>
    </xf>
    <xf numFmtId="0" fontId="17" fillId="7" borderId="43" xfId="10" applyFont="1" applyFill="1" applyBorder="1" applyAlignment="1" applyProtection="1">
      <alignment horizontal="left" vertical="top"/>
      <protection locked="0"/>
    </xf>
    <xf numFmtId="0" fontId="17" fillId="7" borderId="20" xfId="10" applyFont="1" applyFill="1" applyBorder="1" applyAlignment="1" applyProtection="1">
      <alignment horizontal="left" vertical="top"/>
      <protection locked="0"/>
    </xf>
    <xf numFmtId="0" fontId="23" fillId="7" borderId="19" xfId="10" applyFont="1" applyFill="1" applyBorder="1" applyAlignment="1" applyProtection="1">
      <alignment horizontal="left" vertical="top"/>
      <protection locked="0"/>
    </xf>
    <xf numFmtId="0" fontId="17" fillId="7" borderId="76" xfId="10" applyFont="1" applyFill="1" applyBorder="1" applyAlignment="1" applyProtection="1">
      <alignment horizontal="left" vertical="top"/>
      <protection locked="0"/>
    </xf>
    <xf numFmtId="0" fontId="17" fillId="7" borderId="8" xfId="10" applyFont="1" applyFill="1" applyBorder="1" applyAlignment="1" applyProtection="1">
      <alignment horizontal="left" vertical="top"/>
      <protection locked="0"/>
    </xf>
    <xf numFmtId="0" fontId="17" fillId="7" borderId="77" xfId="10" applyFont="1" applyFill="1" applyBorder="1" applyAlignment="1" applyProtection="1">
      <alignment horizontal="left" vertical="top"/>
      <protection locked="0"/>
    </xf>
    <xf numFmtId="0" fontId="41" fillId="0" borderId="0" xfId="10" applyFont="1" applyAlignment="1" applyProtection="1">
      <alignment horizontal="left" vertical="top"/>
    </xf>
    <xf numFmtId="0" fontId="0" fillId="0" borderId="7" xfId="0" applyBorder="1" applyAlignment="1" applyProtection="1">
      <alignment horizontal="center" wrapText="1"/>
    </xf>
    <xf numFmtId="0" fontId="0" fillId="0" borderId="24" xfId="0" applyBorder="1" applyAlignment="1" applyProtection="1">
      <alignment horizontal="center" wrapText="1"/>
    </xf>
    <xf numFmtId="0" fontId="0" fillId="0" borderId="7" xfId="0" applyBorder="1" applyAlignment="1" applyProtection="1">
      <alignment horizontal="center" textRotation="180" wrapText="1"/>
    </xf>
    <xf numFmtId="0" fontId="0" fillId="0" borderId="25" xfId="0" applyBorder="1" applyAlignment="1" applyProtection="1">
      <alignment horizontal="center" textRotation="180" wrapText="1"/>
    </xf>
    <xf numFmtId="0" fontId="0" fillId="0" borderId="25" xfId="0" applyBorder="1" applyAlignment="1" applyProtection="1">
      <alignment horizontal="center" wrapText="1"/>
    </xf>
    <xf numFmtId="166" fontId="0" fillId="0" borderId="0" xfId="0" applyNumberFormat="1" applyAlignment="1" applyProtection="1">
      <alignment horizontal="right"/>
    </xf>
    <xf numFmtId="5" fontId="14" fillId="0" borderId="0" xfId="4" applyFont="1" applyAlignment="1" applyProtection="1">
      <alignment wrapText="1"/>
    </xf>
    <xf numFmtId="39" fontId="11" fillId="0" borderId="0" xfId="4" applyNumberFormat="1" applyFont="1" applyAlignment="1" applyProtection="1">
      <alignment horizontal="center" wrapText="1"/>
    </xf>
    <xf numFmtId="5" fontId="2" fillId="0" borderId="0" xfId="4" applyFont="1" applyAlignment="1" applyProtection="1">
      <alignment horizontal="center" wrapText="1"/>
    </xf>
    <xf numFmtId="5" fontId="14" fillId="5" borderId="0" xfId="4" applyFont="1" applyFill="1" applyAlignment="1" applyProtection="1">
      <alignment wrapText="1"/>
    </xf>
    <xf numFmtId="39" fontId="11" fillId="5" borderId="31" xfId="4" applyNumberFormat="1" applyFont="1" applyFill="1" applyBorder="1" applyAlignment="1" applyProtection="1">
      <alignment horizontal="center" wrapText="1"/>
    </xf>
    <xf numFmtId="5" fontId="1" fillId="5" borderId="0" xfId="4" applyFont="1" applyFill="1" applyProtection="1"/>
    <xf numFmtId="3" fontId="11" fillId="5" borderId="31" xfId="4" applyNumberFormat="1" applyFont="1" applyFill="1" applyBorder="1" applyAlignment="1" applyProtection="1">
      <alignment horizontal="center" wrapText="1"/>
    </xf>
    <xf numFmtId="5" fontId="10" fillId="0" borderId="0" xfId="4" applyFont="1" applyProtection="1"/>
    <xf numFmtId="173" fontId="10" fillId="0" borderId="0" xfId="8" applyNumberFormat="1" applyFont="1" applyProtection="1"/>
    <xf numFmtId="173" fontId="10" fillId="0" borderId="0" xfId="8" applyNumberFormat="1" applyFont="1" applyAlignment="1" applyProtection="1">
      <alignment horizontal="right"/>
    </xf>
    <xf numFmtId="167" fontId="1" fillId="0" borderId="0" xfId="4" applyNumberFormat="1" applyFont="1" applyProtection="1"/>
    <xf numFmtId="3" fontId="10" fillId="5" borderId="0" xfId="8" applyNumberFormat="1" applyFont="1" applyFill="1" applyAlignment="1" applyProtection="1">
      <alignment horizontal="right"/>
    </xf>
    <xf numFmtId="41" fontId="10" fillId="5" borderId="0" xfId="8" applyNumberFormat="1" applyFont="1" applyFill="1" applyAlignment="1" applyProtection="1">
      <alignment horizontal="right"/>
    </xf>
    <xf numFmtId="3" fontId="10" fillId="0" borderId="0" xfId="8" applyNumberFormat="1" applyFont="1" applyAlignment="1" applyProtection="1">
      <alignment horizontal="right"/>
    </xf>
    <xf numFmtId="5" fontId="10" fillId="5" borderId="0" xfId="4" applyFont="1" applyFill="1" applyProtection="1"/>
    <xf numFmtId="41" fontId="10" fillId="5" borderId="0" xfId="8" applyNumberFormat="1" applyFont="1" applyFill="1" applyProtection="1"/>
    <xf numFmtId="3" fontId="11" fillId="5" borderId="0" xfId="4" applyNumberFormat="1" applyFont="1" applyFill="1" applyAlignment="1" applyProtection="1">
      <alignment horizontal="center" wrapText="1"/>
    </xf>
    <xf numFmtId="41" fontId="11" fillId="5" borderId="0" xfId="4" applyNumberFormat="1" applyFont="1" applyFill="1" applyAlignment="1" applyProtection="1">
      <alignment horizontal="center" wrapText="1"/>
    </xf>
    <xf numFmtId="41" fontId="11" fillId="5" borderId="0" xfId="4" applyNumberFormat="1" applyFont="1" applyFill="1" applyAlignment="1" applyProtection="1">
      <alignment horizontal="center"/>
    </xf>
    <xf numFmtId="41" fontId="10" fillId="0" borderId="0" xfId="8" applyNumberFormat="1" applyFont="1" applyProtection="1"/>
    <xf numFmtId="173" fontId="10" fillId="0" borderId="1" xfId="8" applyNumberFormat="1" applyFont="1" applyBorder="1" applyAlignment="1" applyProtection="1">
      <alignment horizontal="right"/>
    </xf>
    <xf numFmtId="41" fontId="10" fillId="0" borderId="0" xfId="8" applyNumberFormat="1" applyFont="1" applyAlignment="1" applyProtection="1">
      <alignment horizontal="right"/>
    </xf>
    <xf numFmtId="3" fontId="10" fillId="5" borderId="2" xfId="8" applyNumberFormat="1" applyFont="1" applyFill="1" applyBorder="1" applyAlignment="1" applyProtection="1">
      <alignment horizontal="right"/>
    </xf>
    <xf numFmtId="41" fontId="10" fillId="5" borderId="31" xfId="8" applyNumberFormat="1" applyFont="1" applyFill="1" applyBorder="1" applyProtection="1"/>
    <xf numFmtId="41" fontId="10" fillId="5" borderId="2" xfId="8" applyNumberFormat="1" applyFont="1" applyFill="1" applyBorder="1" applyProtection="1"/>
    <xf numFmtId="3" fontId="10" fillId="5" borderId="31" xfId="8" applyNumberFormat="1" applyFont="1" applyFill="1" applyBorder="1" applyAlignment="1" applyProtection="1">
      <alignment horizontal="right"/>
    </xf>
    <xf numFmtId="41" fontId="10" fillId="5" borderId="31" xfId="8" applyNumberFormat="1" applyFont="1" applyFill="1" applyBorder="1" applyAlignment="1" applyProtection="1">
      <alignment horizontal="right"/>
    </xf>
    <xf numFmtId="5" fontId="11" fillId="0" borderId="0" xfId="4" applyFont="1" applyProtection="1"/>
    <xf numFmtId="3" fontId="10" fillId="0" borderId="6" xfId="8" applyNumberFormat="1" applyFont="1" applyBorder="1" applyAlignment="1" applyProtection="1">
      <alignment horizontal="right"/>
    </xf>
    <xf numFmtId="42" fontId="10" fillId="0" borderId="0" xfId="8" applyNumberFormat="1" applyFont="1" applyProtection="1"/>
    <xf numFmtId="173" fontId="10" fillId="0" borderId="6" xfId="8" applyNumberFormat="1" applyFont="1" applyBorder="1" applyAlignment="1" applyProtection="1">
      <alignment horizontal="right"/>
    </xf>
    <xf numFmtId="173" fontId="10" fillId="0" borderId="4" xfId="8" applyNumberFormat="1" applyFont="1" applyBorder="1" applyAlignment="1" applyProtection="1">
      <alignment horizontal="right"/>
    </xf>
    <xf numFmtId="39" fontId="10" fillId="0" borderId="0" xfId="8" applyNumberFormat="1" applyFont="1" applyAlignment="1" applyProtection="1">
      <alignment horizontal="right"/>
    </xf>
    <xf numFmtId="39" fontId="10" fillId="0" borderId="0" xfId="8" applyNumberFormat="1" applyFont="1" applyProtection="1"/>
    <xf numFmtId="5" fontId="1" fillId="0" borderId="0" xfId="4" applyFont="1" applyProtection="1"/>
    <xf numFmtId="39" fontId="1" fillId="0" borderId="0" xfId="4" applyNumberFormat="1" applyFont="1" applyProtection="1"/>
    <xf numFmtId="5" fontId="15" fillId="0" borderId="0" xfId="4" applyFont="1" applyProtection="1"/>
    <xf numFmtId="39" fontId="15" fillId="0" borderId="0" xfId="4" applyNumberFormat="1" applyFont="1" applyProtection="1"/>
    <xf numFmtId="0" fontId="23" fillId="0" borderId="43" xfId="10" applyFont="1" applyFill="1" applyBorder="1" applyAlignment="1" applyProtection="1">
      <alignment horizontal="center" vertical="top"/>
    </xf>
    <xf numFmtId="0" fontId="63" fillId="0" borderId="0" xfId="10" applyFont="1" applyAlignment="1" applyProtection="1">
      <alignment horizontal="center" vertical="top"/>
    </xf>
    <xf numFmtId="0" fontId="17" fillId="0" borderId="11" xfId="10" applyBorder="1" applyAlignment="1" applyProtection="1">
      <alignment horizontal="left" vertical="top"/>
    </xf>
    <xf numFmtId="0" fontId="17" fillId="0" borderId="10" xfId="10" applyBorder="1" applyAlignment="1" applyProtection="1">
      <alignment horizontal="left" vertical="top"/>
    </xf>
    <xf numFmtId="0" fontId="17" fillId="0" borderId="7" xfId="10" applyBorder="1" applyAlignment="1" applyProtection="1">
      <alignment horizontal="left" vertical="top"/>
    </xf>
    <xf numFmtId="0" fontId="17" fillId="0" borderId="11" xfId="10" applyFill="1" applyBorder="1" applyAlignment="1" applyProtection="1">
      <alignment horizontal="center" vertical="top"/>
    </xf>
    <xf numFmtId="0" fontId="17" fillId="0" borderId="11" xfId="10" applyBorder="1" applyAlignment="1" applyProtection="1">
      <alignment horizontal="center" vertical="top"/>
    </xf>
    <xf numFmtId="0" fontId="42" fillId="0" borderId="0" xfId="10" applyFont="1" applyAlignment="1" applyProtection="1">
      <alignment horizontal="left" vertical="top"/>
    </xf>
    <xf numFmtId="0" fontId="42" fillId="0" borderId="48" xfId="10" applyFont="1" applyBorder="1" applyAlignment="1" applyProtection="1">
      <alignment horizontal="left" vertical="top" wrapText="1" indent="1"/>
    </xf>
    <xf numFmtId="0" fontId="42" fillId="0" borderId="48" xfId="10" applyFont="1" applyBorder="1" applyAlignment="1" applyProtection="1">
      <alignment horizontal="left" vertical="top" wrapText="1" indent="2"/>
    </xf>
    <xf numFmtId="0" fontId="17" fillId="7" borderId="81" xfId="10" applyFill="1" applyBorder="1" applyAlignment="1" applyProtection="1">
      <alignment horizontal="center" vertical="top"/>
      <protection locked="0"/>
    </xf>
    <xf numFmtId="44" fontId="17" fillId="7" borderId="81" xfId="13" applyFont="1" applyFill="1" applyBorder="1" applyAlignment="1" applyProtection="1">
      <alignment horizontal="left" vertical="top"/>
      <protection locked="0"/>
    </xf>
    <xf numFmtId="0" fontId="37" fillId="0" borderId="0" xfId="10" applyFont="1" applyAlignment="1" applyProtection="1">
      <alignment horizontal="center" vertical="top"/>
    </xf>
    <xf numFmtId="4" fontId="0" fillId="3" borderId="3" xfId="0" applyNumberFormat="1" applyFill="1" applyBorder="1" applyProtection="1">
      <protection locked="0"/>
    </xf>
    <xf numFmtId="4" fontId="0" fillId="0" borderId="3" xfId="0" applyNumberFormat="1" applyFill="1" applyBorder="1" applyProtection="1">
      <protection locked="0"/>
    </xf>
    <xf numFmtId="44" fontId="1" fillId="0" borderId="0" xfId="13" applyFont="1" applyBorder="1"/>
    <xf numFmtId="0" fontId="0" fillId="0" borderId="0" xfId="0" applyBorder="1"/>
    <xf numFmtId="0" fontId="0" fillId="0" borderId="12" xfId="0" applyFont="1" applyBorder="1" applyAlignment="1"/>
    <xf numFmtId="0" fontId="0" fillId="0" borderId="0" xfId="0" applyFont="1" applyBorder="1" applyAlignment="1"/>
    <xf numFmtId="0" fontId="0" fillId="0" borderId="12" xfId="0" applyFont="1" applyBorder="1"/>
    <xf numFmtId="0" fontId="0" fillId="0" borderId="0" xfId="0" applyFont="1" applyBorder="1"/>
    <xf numFmtId="0" fontId="0" fillId="0" borderId="0" xfId="0" applyBorder="1" applyAlignment="1">
      <alignment horizontal="center"/>
    </xf>
    <xf numFmtId="0" fontId="0" fillId="0" borderId="7" xfId="0" applyBorder="1"/>
    <xf numFmtId="0" fontId="0" fillId="0" borderId="0" xfId="0" applyNumberFormat="1"/>
    <xf numFmtId="0" fontId="66" fillId="0" borderId="0" xfId="10" applyFont="1" applyAlignment="1" applyProtection="1">
      <alignment horizontal="left" vertical="top"/>
    </xf>
    <xf numFmtId="0" fontId="67" fillId="0" borderId="0" xfId="10" applyFont="1" applyAlignment="1" applyProtection="1">
      <alignment horizontal="center" vertical="top"/>
    </xf>
    <xf numFmtId="0" fontId="68" fillId="0" borderId="0" xfId="10" applyFont="1" applyAlignment="1" applyProtection="1">
      <alignment horizontal="center" vertical="top" wrapText="1"/>
    </xf>
    <xf numFmtId="0" fontId="70" fillId="0" borderId="0" xfId="10" applyFont="1" applyAlignment="1" applyProtection="1">
      <alignment horizontal="left" vertical="top"/>
    </xf>
    <xf numFmtId="0" fontId="66" fillId="7" borderId="15" xfId="10" applyFont="1" applyFill="1" applyBorder="1" applyAlignment="1" applyProtection="1">
      <alignment horizontal="left" vertical="top"/>
      <protection locked="0"/>
    </xf>
    <xf numFmtId="173" fontId="66" fillId="7" borderId="75" xfId="13" applyNumberFormat="1" applyFont="1" applyFill="1" applyBorder="1" applyAlignment="1" applyProtection="1">
      <alignment horizontal="right" vertical="top"/>
      <protection locked="0"/>
    </xf>
    <xf numFmtId="173" fontId="66" fillId="0" borderId="75" xfId="13" applyNumberFormat="1" applyFont="1" applyFill="1" applyBorder="1" applyAlignment="1" applyProtection="1">
      <alignment horizontal="right" vertical="top"/>
    </xf>
    <xf numFmtId="167" fontId="66" fillId="0" borderId="17" xfId="14" applyNumberFormat="1" applyFont="1" applyFill="1" applyBorder="1" applyAlignment="1" applyProtection="1">
      <alignment vertical="top"/>
    </xf>
    <xf numFmtId="0" fontId="66" fillId="7" borderId="19" xfId="10" applyFont="1" applyFill="1" applyBorder="1" applyAlignment="1" applyProtection="1">
      <alignment horizontal="left" vertical="top"/>
      <protection locked="0"/>
    </xf>
    <xf numFmtId="173" fontId="66" fillId="7" borderId="3" xfId="13" applyNumberFormat="1" applyFont="1" applyFill="1" applyBorder="1" applyAlignment="1" applyProtection="1">
      <alignment horizontal="right" vertical="top"/>
      <protection locked="0"/>
    </xf>
    <xf numFmtId="173" fontId="66" fillId="0" borderId="3" xfId="13" applyNumberFormat="1" applyFont="1" applyFill="1" applyBorder="1" applyAlignment="1" applyProtection="1">
      <alignment horizontal="right" vertical="top"/>
    </xf>
    <xf numFmtId="167" fontId="66" fillId="0" borderId="20" xfId="10" applyNumberFormat="1" applyFont="1" applyFill="1" applyBorder="1" applyAlignment="1" applyProtection="1">
      <alignment vertical="top"/>
    </xf>
    <xf numFmtId="0" fontId="66" fillId="7" borderId="76" xfId="10" applyFont="1" applyFill="1" applyBorder="1" applyAlignment="1" applyProtection="1">
      <alignment horizontal="left" vertical="top"/>
      <protection locked="0"/>
    </xf>
    <xf numFmtId="173" fontId="66" fillId="7" borderId="8" xfId="13" applyNumberFormat="1" applyFont="1" applyFill="1" applyBorder="1" applyAlignment="1" applyProtection="1">
      <alignment horizontal="right" vertical="top"/>
      <protection locked="0"/>
    </xf>
    <xf numFmtId="173" fontId="66" fillId="0" borderId="8" xfId="13" applyNumberFormat="1" applyFont="1" applyFill="1" applyBorder="1" applyAlignment="1" applyProtection="1">
      <alignment horizontal="right" vertical="top"/>
    </xf>
    <xf numFmtId="167" fontId="66" fillId="0" borderId="77" xfId="10" applyNumberFormat="1" applyFont="1" applyFill="1" applyBorder="1" applyAlignment="1" applyProtection="1">
      <alignment vertical="top"/>
    </xf>
    <xf numFmtId="173" fontId="66" fillId="0" borderId="75" xfId="10" applyNumberFormat="1" applyFont="1" applyFill="1" applyBorder="1" applyAlignment="1" applyProtection="1">
      <alignment horizontal="right" vertical="top"/>
    </xf>
    <xf numFmtId="167" fontId="66" fillId="0" borderId="17" xfId="14" applyNumberFormat="1" applyFont="1" applyFill="1" applyBorder="1" applyAlignment="1" applyProtection="1">
      <alignment horizontal="right" vertical="top"/>
    </xf>
    <xf numFmtId="173" fontId="66" fillId="0" borderId="3" xfId="10" applyNumberFormat="1" applyFont="1" applyFill="1" applyBorder="1" applyAlignment="1" applyProtection="1">
      <alignment horizontal="right" vertical="top"/>
    </xf>
    <xf numFmtId="167" fontId="66" fillId="0" borderId="20" xfId="14" applyNumberFormat="1" applyFont="1" applyFill="1" applyBorder="1" applyAlignment="1" applyProtection="1">
      <alignment horizontal="right" vertical="top"/>
    </xf>
    <xf numFmtId="173" fontId="66" fillId="0" borderId="8" xfId="10" applyNumberFormat="1" applyFont="1" applyFill="1" applyBorder="1" applyAlignment="1" applyProtection="1">
      <alignment horizontal="right" vertical="top"/>
    </xf>
    <xf numFmtId="167" fontId="66" fillId="0" borderId="77" xfId="14" applyNumberFormat="1" applyFont="1" applyFill="1" applyBorder="1" applyAlignment="1" applyProtection="1">
      <alignment horizontal="right" vertical="top"/>
    </xf>
    <xf numFmtId="173" fontId="66" fillId="7" borderId="75" xfId="10" applyNumberFormat="1" applyFont="1" applyFill="1" applyBorder="1" applyAlignment="1" applyProtection="1">
      <alignment horizontal="right" vertical="top"/>
      <protection locked="0"/>
    </xf>
    <xf numFmtId="173" fontId="66" fillId="7" borderId="3" xfId="10" applyNumberFormat="1" applyFont="1" applyFill="1" applyBorder="1" applyAlignment="1" applyProtection="1">
      <alignment horizontal="right" vertical="top"/>
      <protection locked="0"/>
    </xf>
    <xf numFmtId="173" fontId="66" fillId="7" borderId="8" xfId="10" applyNumberFormat="1" applyFont="1" applyFill="1" applyBorder="1" applyAlignment="1" applyProtection="1">
      <alignment horizontal="right" vertical="top"/>
      <protection locked="0"/>
    </xf>
    <xf numFmtId="0" fontId="66" fillId="7" borderId="75" xfId="10" applyFont="1" applyFill="1" applyBorder="1" applyAlignment="1" applyProtection="1">
      <alignment horizontal="center" vertical="top"/>
      <protection locked="0"/>
    </xf>
    <xf numFmtId="44" fontId="66" fillId="7" borderId="75" xfId="13" applyFont="1" applyFill="1" applyBorder="1" applyAlignment="1" applyProtection="1">
      <alignment horizontal="right" vertical="top"/>
      <protection locked="0"/>
    </xf>
    <xf numFmtId="44" fontId="66" fillId="0" borderId="75" xfId="13" applyFont="1" applyFill="1" applyBorder="1" applyAlignment="1" applyProtection="1">
      <alignment horizontal="right" vertical="top"/>
    </xf>
    <xf numFmtId="44" fontId="66" fillId="7" borderId="30" xfId="13" applyFont="1" applyFill="1" applyBorder="1" applyAlignment="1" applyProtection="1">
      <alignment horizontal="right" vertical="top"/>
      <protection locked="0"/>
    </xf>
    <xf numFmtId="44" fontId="66" fillId="7" borderId="2" xfId="13" applyFont="1" applyFill="1" applyBorder="1" applyAlignment="1" applyProtection="1">
      <alignment horizontal="right" vertical="top"/>
      <protection locked="0"/>
    </xf>
    <xf numFmtId="44" fontId="66" fillId="0" borderId="42" xfId="13" applyFont="1" applyFill="1" applyBorder="1" applyAlignment="1" applyProtection="1">
      <alignment horizontal="right" vertical="top"/>
    </xf>
    <xf numFmtId="0" fontId="66" fillId="7" borderId="43" xfId="10" applyFont="1" applyFill="1" applyBorder="1" applyAlignment="1" applyProtection="1">
      <alignment horizontal="center" vertical="top"/>
      <protection locked="0"/>
    </xf>
    <xf numFmtId="44" fontId="66" fillId="7" borderId="43" xfId="13" applyFont="1" applyFill="1" applyBorder="1" applyAlignment="1" applyProtection="1">
      <alignment horizontal="right" vertical="top"/>
      <protection locked="0"/>
    </xf>
    <xf numFmtId="44" fontId="66" fillId="0" borderId="43" xfId="13" applyFont="1" applyFill="1" applyBorder="1" applyAlignment="1" applyProtection="1">
      <alignment horizontal="right" vertical="top"/>
    </xf>
    <xf numFmtId="44" fontId="66" fillId="7" borderId="3" xfId="13" applyFont="1" applyFill="1" applyBorder="1" applyAlignment="1" applyProtection="1">
      <alignment horizontal="right" vertical="top"/>
      <protection locked="0"/>
    </xf>
    <xf numFmtId="44" fontId="66" fillId="7" borderId="82" xfId="13" applyFont="1" applyFill="1" applyBorder="1" applyAlignment="1" applyProtection="1">
      <alignment horizontal="right" vertical="top"/>
      <protection locked="0"/>
    </xf>
    <xf numFmtId="44" fontId="66" fillId="0" borderId="20" xfId="13" applyFont="1" applyFill="1" applyBorder="1" applyAlignment="1" applyProtection="1">
      <alignment horizontal="right" vertical="top"/>
    </xf>
    <xf numFmtId="0" fontId="70" fillId="7" borderId="19" xfId="10" applyFont="1" applyFill="1" applyBorder="1" applyAlignment="1" applyProtection="1">
      <alignment horizontal="left" vertical="top"/>
      <protection locked="0"/>
    </xf>
    <xf numFmtId="44" fontId="66" fillId="0" borderId="3" xfId="13" applyFont="1" applyFill="1" applyBorder="1" applyAlignment="1" applyProtection="1">
      <alignment horizontal="right" vertical="top"/>
    </xf>
    <xf numFmtId="44" fontId="66" fillId="0" borderId="2" xfId="13" applyFont="1" applyFill="1" applyBorder="1" applyAlignment="1" applyProtection="1">
      <alignment horizontal="right" vertical="top"/>
    </xf>
    <xf numFmtId="0" fontId="66" fillId="7" borderId="8" xfId="10" applyFont="1" applyFill="1" applyBorder="1" applyAlignment="1" applyProtection="1">
      <alignment horizontal="center" vertical="top"/>
      <protection locked="0"/>
    </xf>
    <xf numFmtId="44" fontId="66" fillId="7" borderId="8" xfId="13" applyFont="1" applyFill="1" applyBorder="1" applyAlignment="1" applyProtection="1">
      <alignment horizontal="right" vertical="top"/>
      <protection locked="0"/>
    </xf>
    <xf numFmtId="44" fontId="66" fillId="0" borderId="8" xfId="13" applyFont="1" applyFill="1" applyBorder="1" applyAlignment="1" applyProtection="1">
      <alignment horizontal="right" vertical="top"/>
    </xf>
    <xf numFmtId="44" fontId="66" fillId="7" borderId="25" xfId="13" applyFont="1" applyFill="1" applyBorder="1" applyAlignment="1" applyProtection="1">
      <alignment horizontal="right" vertical="top"/>
      <protection locked="0"/>
    </xf>
    <xf numFmtId="44" fontId="66" fillId="0" borderId="77" xfId="13" applyFont="1" applyFill="1" applyBorder="1" applyAlignment="1" applyProtection="1">
      <alignment horizontal="right" vertical="top"/>
    </xf>
    <xf numFmtId="0" fontId="71" fillId="0" borderId="6" xfId="10" applyFont="1" applyBorder="1" applyAlignment="1" applyProtection="1">
      <alignment horizontal="left" vertical="top" indent="3"/>
    </xf>
    <xf numFmtId="0" fontId="71" fillId="0" borderId="6" xfId="10" applyFont="1" applyBorder="1" applyAlignment="1" applyProtection="1">
      <alignment horizontal="center" vertical="top"/>
    </xf>
    <xf numFmtId="44" fontId="71" fillId="0" borderId="6" xfId="10" applyNumberFormat="1" applyFont="1" applyBorder="1" applyAlignment="1" applyProtection="1">
      <alignment horizontal="right" vertical="top"/>
    </xf>
    <xf numFmtId="0" fontId="72" fillId="0" borderId="78" xfId="10" applyFont="1" applyFill="1" applyBorder="1" applyAlignment="1" applyProtection="1">
      <alignment horizontal="center" vertical="center" wrapText="1"/>
    </xf>
    <xf numFmtId="0" fontId="73" fillId="0" borderId="79" xfId="10" applyFont="1" applyFill="1" applyBorder="1" applyAlignment="1" applyProtection="1">
      <alignment horizontal="center" vertical="center" wrapText="1"/>
    </xf>
    <xf numFmtId="0" fontId="73" fillId="0" borderId="83" xfId="10" applyFont="1" applyBorder="1" applyAlignment="1" applyProtection="1">
      <alignment horizontal="center" vertical="center" wrapText="1"/>
    </xf>
    <xf numFmtId="0" fontId="73" fillId="0" borderId="79" xfId="10" applyFont="1" applyBorder="1" applyAlignment="1" applyProtection="1">
      <alignment horizontal="center" vertical="center" wrapText="1"/>
    </xf>
    <xf numFmtId="0" fontId="73" fillId="0" borderId="80" xfId="10" applyFont="1" applyBorder="1" applyAlignment="1" applyProtection="1">
      <alignment horizontal="center" vertical="center" wrapText="1"/>
    </xf>
    <xf numFmtId="0" fontId="72" fillId="0" borderId="78" xfId="10" applyFont="1" applyFill="1" applyBorder="1" applyAlignment="1" applyProtection="1">
      <alignment horizontal="center" vertical="center"/>
      <protection locked="0"/>
    </xf>
    <xf numFmtId="0" fontId="73" fillId="0" borderId="79" xfId="10" applyFont="1" applyFill="1" applyBorder="1" applyAlignment="1" applyProtection="1">
      <alignment horizontal="center" vertical="center"/>
      <protection locked="0"/>
    </xf>
    <xf numFmtId="0" fontId="73" fillId="0" borderId="79" xfId="10" applyFont="1" applyFill="1" applyBorder="1" applyAlignment="1" applyProtection="1">
      <alignment horizontal="center" vertical="center" wrapText="1"/>
      <protection locked="0"/>
    </xf>
    <xf numFmtId="0" fontId="73" fillId="0" borderId="80" xfId="10" applyFont="1" applyFill="1" applyBorder="1" applyAlignment="1" applyProtection="1">
      <alignment horizontal="center" vertical="center" wrapText="1"/>
      <protection locked="0"/>
    </xf>
    <xf numFmtId="173" fontId="66" fillId="7" borderId="75" xfId="10" applyNumberFormat="1" applyFont="1" applyFill="1" applyBorder="1" applyAlignment="1" applyProtection="1">
      <alignment horizontal="left" vertical="top"/>
      <protection locked="0"/>
    </xf>
    <xf numFmtId="173" fontId="66" fillId="7" borderId="3" xfId="10" applyNumberFormat="1" applyFont="1" applyFill="1" applyBorder="1" applyAlignment="1" applyProtection="1">
      <alignment horizontal="left" vertical="top"/>
      <protection locked="0"/>
    </xf>
    <xf numFmtId="173" fontId="66" fillId="7" borderId="8" xfId="10" applyNumberFormat="1" applyFont="1" applyFill="1" applyBorder="1" applyAlignment="1" applyProtection="1">
      <alignment horizontal="left" vertical="top"/>
      <protection locked="0"/>
    </xf>
    <xf numFmtId="0" fontId="0" fillId="3" borderId="0" xfId="0" applyFill="1" applyAlignment="1" applyProtection="1">
      <protection locked="0"/>
    </xf>
    <xf numFmtId="0" fontId="2" fillId="0" borderId="10" xfId="0" applyFont="1" applyBorder="1"/>
    <xf numFmtId="0" fontId="74" fillId="0" borderId="10" xfId="0" applyFont="1" applyBorder="1"/>
    <xf numFmtId="0" fontId="64" fillId="0" borderId="0" xfId="0" applyFont="1" applyBorder="1" applyAlignment="1">
      <alignment horizontal="left" wrapText="1"/>
    </xf>
    <xf numFmtId="0" fontId="4" fillId="0" borderId="0" xfId="0" applyFont="1" applyBorder="1" applyAlignment="1">
      <alignment horizontal="left" wrapText="1"/>
    </xf>
    <xf numFmtId="44" fontId="1" fillId="0" borderId="13" xfId="13" applyFont="1" applyBorder="1"/>
    <xf numFmtId="44" fontId="0" fillId="0" borderId="90" xfId="0" applyNumberFormat="1" applyBorder="1"/>
    <xf numFmtId="44" fontId="0" fillId="0" borderId="13" xfId="0" applyNumberFormat="1" applyBorder="1"/>
    <xf numFmtId="44" fontId="0" fillId="0" borderId="13" xfId="13" applyFont="1" applyBorder="1"/>
    <xf numFmtId="0" fontId="64" fillId="0" borderId="12" xfId="0" applyFont="1" applyBorder="1" applyAlignment="1">
      <alignment horizontal="left" wrapText="1"/>
    </xf>
    <xf numFmtId="44" fontId="4" fillId="0" borderId="13" xfId="0" applyNumberFormat="1" applyFont="1" applyBorder="1" applyAlignment="1"/>
    <xf numFmtId="44" fontId="5" fillId="8" borderId="53" xfId="0" applyNumberFormat="1" applyFont="1" applyFill="1" applyBorder="1" applyAlignment="1">
      <alignment horizontal="center"/>
    </xf>
    <xf numFmtId="44" fontId="4" fillId="0" borderId="13" xfId="13" applyFont="1" applyBorder="1"/>
    <xf numFmtId="44" fontId="4" fillId="0" borderId="81" xfId="13" applyFont="1" applyBorder="1" applyAlignment="1">
      <alignment horizontal="center"/>
    </xf>
    <xf numFmtId="0" fontId="0" fillId="0" borderId="25" xfId="0" applyBorder="1"/>
    <xf numFmtId="0" fontId="0" fillId="0" borderId="0" xfId="0" applyFill="1" applyBorder="1"/>
    <xf numFmtId="0" fontId="0" fillId="0" borderId="24" xfId="0" applyBorder="1"/>
    <xf numFmtId="0" fontId="2" fillId="0" borderId="12" xfId="0" applyFont="1" applyBorder="1"/>
    <xf numFmtId="0" fontId="2" fillId="8" borderId="81" xfId="0" applyFont="1" applyFill="1" applyBorder="1" applyAlignment="1">
      <alignment horizontal="center"/>
    </xf>
    <xf numFmtId="0" fontId="2" fillId="8" borderId="11" xfId="0" applyFont="1" applyFill="1" applyBorder="1" applyAlignment="1">
      <alignment horizontal="center"/>
    </xf>
    <xf numFmtId="0" fontId="0" fillId="7" borderId="12" xfId="0" applyFill="1" applyBorder="1"/>
    <xf numFmtId="0" fontId="0" fillId="7" borderId="0" xfId="0" applyFill="1" applyBorder="1"/>
    <xf numFmtId="0" fontId="0" fillId="7" borderId="13" xfId="0" applyFill="1" applyBorder="1"/>
    <xf numFmtId="44" fontId="0" fillId="0" borderId="11" xfId="13" applyFont="1" applyBorder="1"/>
    <xf numFmtId="0" fontId="75" fillId="7" borderId="38" xfId="0" applyFont="1" applyFill="1" applyBorder="1" applyAlignment="1">
      <alignment horizontal="center"/>
    </xf>
    <xf numFmtId="0" fontId="75" fillId="7" borderId="56" xfId="0" applyFont="1" applyFill="1" applyBorder="1" applyAlignment="1">
      <alignment horizontal="center"/>
    </xf>
    <xf numFmtId="0" fontId="75" fillId="7" borderId="39" xfId="0" applyFont="1" applyFill="1" applyBorder="1" applyAlignment="1">
      <alignment horizontal="center"/>
    </xf>
    <xf numFmtId="0" fontId="2" fillId="7" borderId="0" xfId="0" applyFont="1" applyFill="1" applyBorder="1" applyAlignment="1">
      <alignment horizontal="center"/>
    </xf>
    <xf numFmtId="0" fontId="0" fillId="7" borderId="0" xfId="0" applyFill="1" applyBorder="1" applyAlignment="1">
      <alignment horizontal="center"/>
    </xf>
    <xf numFmtId="0" fontId="2" fillId="7" borderId="0" xfId="0" applyFont="1" applyFill="1" applyBorder="1" applyAlignment="1"/>
    <xf numFmtId="0" fontId="2" fillId="7" borderId="13" xfId="0" applyFont="1" applyFill="1" applyBorder="1" applyAlignment="1">
      <alignment horizontal="center"/>
    </xf>
    <xf numFmtId="0" fontId="0" fillId="7" borderId="13" xfId="0" applyFill="1" applyBorder="1" applyAlignment="1">
      <alignment horizontal="center"/>
    </xf>
    <xf numFmtId="0" fontId="2" fillId="7" borderId="13" xfId="0" applyFont="1" applyFill="1" applyBorder="1" applyAlignment="1"/>
    <xf numFmtId="0" fontId="2" fillId="8" borderId="55" xfId="0" applyFont="1" applyFill="1" applyBorder="1" applyAlignment="1">
      <alignment horizontal="center"/>
    </xf>
    <xf numFmtId="0" fontId="6" fillId="0" borderId="0" xfId="0" applyFont="1" applyFill="1" applyBorder="1"/>
    <xf numFmtId="0" fontId="2" fillId="0" borderId="0" xfId="0" applyFont="1" applyFill="1" applyBorder="1"/>
    <xf numFmtId="41" fontId="0" fillId="0" borderId="0" xfId="0" applyNumberFormat="1" applyFill="1" applyBorder="1"/>
    <xf numFmtId="44" fontId="0" fillId="0" borderId="0" xfId="13" applyFont="1" applyFill="1" applyBorder="1"/>
    <xf numFmtId="0" fontId="0" fillId="7" borderId="10" xfId="0" applyFill="1" applyBorder="1"/>
    <xf numFmtId="0" fontId="0" fillId="7" borderId="7" xfId="0" applyFill="1" applyBorder="1"/>
    <xf numFmtId="0" fontId="0" fillId="7" borderId="11" xfId="0" applyFill="1" applyBorder="1"/>
    <xf numFmtId="0" fontId="67" fillId="0" borderId="0" xfId="10" applyFont="1" applyAlignment="1" applyProtection="1">
      <alignment horizontal="center" vertical="top"/>
    </xf>
    <xf numFmtId="0" fontId="68" fillId="0" borderId="0" xfId="10" applyFont="1" applyAlignment="1" applyProtection="1">
      <alignment horizontal="center" vertical="top" wrapText="1"/>
    </xf>
    <xf numFmtId="166" fontId="17" fillId="0" borderId="10" xfId="10" applyNumberFormat="1" applyFill="1" applyBorder="1" applyAlignment="1" applyProtection="1">
      <alignment vertical="top"/>
      <protection locked="0"/>
    </xf>
    <xf numFmtId="166" fontId="17" fillId="0" borderId="7" xfId="10" applyNumberFormat="1" applyFill="1" applyBorder="1" applyAlignment="1" applyProtection="1">
      <alignment vertical="top"/>
      <protection locked="0"/>
    </xf>
    <xf numFmtId="166" fontId="17" fillId="7" borderId="81" xfId="10" applyNumberFormat="1" applyFill="1" applyBorder="1" applyAlignment="1" applyProtection="1">
      <alignment horizontal="center" vertical="center"/>
      <protection locked="0"/>
    </xf>
    <xf numFmtId="0" fontId="41" fillId="0" borderId="0" xfId="10" applyFont="1" applyFill="1" applyBorder="1" applyAlignment="1">
      <alignment horizontal="left" vertical="top"/>
    </xf>
    <xf numFmtId="0" fontId="17" fillId="0" borderId="0" xfId="10" applyFill="1" applyBorder="1" applyAlignment="1">
      <alignment horizontal="left" vertical="top"/>
    </xf>
    <xf numFmtId="0" fontId="17" fillId="0" borderId="0" xfId="10" applyFill="1" applyBorder="1" applyAlignment="1" applyProtection="1">
      <alignment horizontal="left" vertical="top"/>
      <protection locked="0"/>
    </xf>
    <xf numFmtId="166" fontId="17" fillId="0" borderId="88" xfId="10" applyNumberFormat="1" applyFill="1" applyBorder="1" applyAlignment="1" applyProtection="1">
      <alignment vertical="top"/>
      <protection locked="0"/>
    </xf>
    <xf numFmtId="166" fontId="17" fillId="0" borderId="89" xfId="10" applyNumberFormat="1" applyFill="1" applyBorder="1" applyAlignment="1" applyProtection="1">
      <alignment vertical="top"/>
      <protection locked="0"/>
    </xf>
    <xf numFmtId="166" fontId="17" fillId="7" borderId="81" xfId="10" applyNumberFormat="1" applyFill="1" applyBorder="1" applyAlignment="1" applyProtection="1">
      <alignment horizontal="center" vertical="top"/>
      <protection locked="0"/>
    </xf>
    <xf numFmtId="0" fontId="26" fillId="0" borderId="66" xfId="10" applyFont="1" applyBorder="1" applyAlignment="1" applyProtection="1">
      <alignment horizontal="left" vertical="center" wrapText="1"/>
    </xf>
    <xf numFmtId="0" fontId="31" fillId="0" borderId="59" xfId="10" applyFont="1" applyBorder="1" applyAlignment="1" applyProtection="1">
      <alignment horizontal="left" vertical="center" wrapText="1"/>
    </xf>
    <xf numFmtId="0" fontId="24" fillId="0" borderId="70" xfId="10" applyFont="1" applyBorder="1" applyAlignment="1" applyProtection="1">
      <alignment horizontal="left" vertical="center" wrapText="1"/>
    </xf>
    <xf numFmtId="0" fontId="31" fillId="0" borderId="72" xfId="10" applyFont="1" applyBorder="1" applyAlignment="1" applyProtection="1">
      <alignment horizontal="left" vertical="center" wrapText="1"/>
    </xf>
    <xf numFmtId="0" fontId="31" fillId="0" borderId="59" xfId="10" applyFont="1" applyBorder="1" applyAlignment="1" applyProtection="1">
      <alignment vertical="top" wrapText="1"/>
    </xf>
    <xf numFmtId="0" fontId="38" fillId="7" borderId="48" xfId="10" applyFont="1" applyFill="1" applyBorder="1" applyAlignment="1" applyProtection="1">
      <alignment horizontal="center" vertical="center" wrapText="1"/>
      <protection locked="0"/>
    </xf>
    <xf numFmtId="171" fontId="38" fillId="7" borderId="65" xfId="10" applyNumberFormat="1" applyFont="1" applyFill="1" applyBorder="1" applyAlignment="1" applyProtection="1">
      <alignment horizontal="center" vertical="center" wrapText="1"/>
      <protection locked="0"/>
    </xf>
    <xf numFmtId="0" fontId="22" fillId="0" borderId="0" xfId="10" applyFont="1" applyAlignment="1" applyProtection="1">
      <alignment vertical="top"/>
    </xf>
    <xf numFmtId="43" fontId="0" fillId="3" borderId="15" xfId="15" applyFont="1" applyFill="1" applyBorder="1" applyAlignment="1" applyProtection="1">
      <alignment horizontal="left" wrapText="1"/>
      <protection locked="0"/>
    </xf>
    <xf numFmtId="43" fontId="0" fillId="3" borderId="16" xfId="15" applyFont="1" applyFill="1" applyBorder="1" applyAlignment="1" applyProtection="1">
      <alignment horizontal="left" wrapText="1"/>
      <protection locked="0"/>
    </xf>
    <xf numFmtId="43" fontId="0" fillId="3" borderId="15" xfId="15" applyFont="1" applyFill="1" applyBorder="1" applyProtection="1">
      <protection locked="0"/>
    </xf>
    <xf numFmtId="43" fontId="0" fillId="3" borderId="16" xfId="15" applyFont="1" applyFill="1" applyBorder="1" applyAlignment="1" applyProtection="1">
      <alignment horizontal="center"/>
      <protection locked="0"/>
    </xf>
    <xf numFmtId="43" fontId="0" fillId="3" borderId="15" xfId="15" applyFont="1" applyFill="1" applyBorder="1" applyAlignment="1" applyProtection="1">
      <alignment horizontal="center"/>
      <protection locked="0"/>
    </xf>
    <xf numFmtId="43" fontId="0" fillId="3" borderId="17" xfId="15" applyFont="1" applyFill="1" applyBorder="1" applyAlignment="1" applyProtection="1">
      <alignment horizontal="right"/>
      <protection locked="0"/>
    </xf>
    <xf numFmtId="43" fontId="0" fillId="3" borderId="15" xfId="15" applyFont="1" applyFill="1" applyBorder="1" applyAlignment="1" applyProtection="1">
      <alignment horizontal="right"/>
      <protection locked="0"/>
    </xf>
    <xf numFmtId="43" fontId="0" fillId="3" borderId="17" xfId="15" applyFont="1" applyFill="1" applyBorder="1" applyProtection="1">
      <protection locked="0"/>
    </xf>
    <xf numFmtId="43" fontId="0" fillId="0" borderId="15" xfId="15" applyFont="1" applyBorder="1" applyProtection="1"/>
    <xf numFmtId="43" fontId="0" fillId="0" borderId="16" xfId="15" applyFont="1" applyBorder="1" applyProtection="1"/>
    <xf numFmtId="43" fontId="0" fillId="3" borderId="16" xfId="15" applyFont="1" applyFill="1" applyBorder="1" applyProtection="1">
      <protection locked="0"/>
    </xf>
    <xf numFmtId="43" fontId="0" fillId="0" borderId="17" xfId="15" applyFont="1" applyBorder="1" applyProtection="1"/>
    <xf numFmtId="43" fontId="0" fillId="3" borderId="19" xfId="15" applyFont="1" applyFill="1" applyBorder="1" applyAlignment="1" applyProtection="1">
      <alignment horizontal="left" wrapText="1"/>
      <protection locked="0"/>
    </xf>
    <xf numFmtId="43" fontId="0" fillId="3" borderId="18" xfId="15" applyFont="1" applyFill="1" applyBorder="1" applyAlignment="1" applyProtection="1">
      <alignment horizontal="left" wrapText="1"/>
      <protection locked="0"/>
    </xf>
    <xf numFmtId="43" fontId="0" fillId="3" borderId="19" xfId="15" applyFont="1" applyFill="1" applyBorder="1" applyAlignment="1" applyProtection="1">
      <alignment horizontal="left"/>
      <protection locked="0"/>
    </xf>
    <xf numFmtId="43" fontId="0" fillId="3" borderId="18" xfId="15" applyFont="1" applyFill="1" applyBorder="1" applyAlignment="1" applyProtection="1">
      <alignment horizontal="center"/>
      <protection locked="0"/>
    </xf>
    <xf numFmtId="43" fontId="0" fillId="3" borderId="19" xfId="15" applyFont="1" applyFill="1" applyBorder="1" applyAlignment="1" applyProtection="1">
      <alignment horizontal="center"/>
      <protection locked="0"/>
    </xf>
    <xf numFmtId="43" fontId="0" fillId="3" borderId="20" xfId="15" applyFont="1" applyFill="1" applyBorder="1" applyProtection="1">
      <protection locked="0"/>
    </xf>
    <xf numFmtId="43" fontId="0" fillId="3" borderId="19" xfId="15" applyFont="1" applyFill="1" applyBorder="1" applyProtection="1">
      <protection locked="0"/>
    </xf>
    <xf numFmtId="43" fontId="0" fillId="0" borderId="19" xfId="15" applyFont="1" applyBorder="1" applyProtection="1"/>
    <xf numFmtId="43" fontId="0" fillId="0" borderId="18" xfId="15" applyFont="1" applyBorder="1" applyProtection="1"/>
    <xf numFmtId="43" fontId="0" fillId="3" borderId="18" xfId="15" applyFont="1" applyFill="1" applyBorder="1" applyProtection="1">
      <protection locked="0"/>
    </xf>
    <xf numFmtId="43" fontId="0" fillId="0" borderId="20" xfId="15" applyFont="1" applyBorder="1" applyProtection="1"/>
    <xf numFmtId="43" fontId="0" fillId="0" borderId="21" xfId="15" applyFont="1" applyBorder="1" applyProtection="1"/>
    <xf numFmtId="43" fontId="0" fillId="0" borderId="22" xfId="15" applyFont="1" applyBorder="1" applyProtection="1"/>
    <xf numFmtId="43" fontId="0" fillId="0" borderId="23" xfId="15" applyFont="1" applyBorder="1" applyProtection="1"/>
    <xf numFmtId="0" fontId="2" fillId="0" borderId="0" xfId="0" applyFont="1" applyAlignment="1">
      <alignment horizontal="center"/>
    </xf>
    <xf numFmtId="0" fontId="0" fillId="7" borderId="39" xfId="0" applyFill="1" applyBorder="1" applyAlignment="1" applyProtection="1">
      <alignment horizontal="left"/>
      <protection locked="0"/>
    </xf>
    <xf numFmtId="0" fontId="0" fillId="0" borderId="13" xfId="0" applyBorder="1" applyProtection="1"/>
    <xf numFmtId="0" fontId="0" fillId="0" borderId="10" xfId="0" applyFill="1" applyBorder="1" applyProtection="1"/>
    <xf numFmtId="0" fontId="2" fillId="0" borderId="0" xfId="0" applyFont="1" applyFill="1" applyBorder="1" applyAlignment="1"/>
    <xf numFmtId="44" fontId="1" fillId="0" borderId="93" xfId="13" applyFont="1" applyBorder="1"/>
    <xf numFmtId="44" fontId="1" fillId="0" borderId="11" xfId="13" applyFont="1" applyBorder="1"/>
    <xf numFmtId="0" fontId="2" fillId="8" borderId="94" xfId="0" applyFont="1" applyFill="1" applyBorder="1" applyAlignment="1">
      <alignment horizontal="center"/>
    </xf>
    <xf numFmtId="44" fontId="1" fillId="0" borderId="77" xfId="13" applyFont="1" applyFill="1" applyBorder="1"/>
    <xf numFmtId="0" fontId="2" fillId="7" borderId="12" xfId="0" applyFont="1" applyFill="1" applyBorder="1"/>
    <xf numFmtId="0" fontId="2" fillId="8" borderId="77" xfId="0" applyFont="1" applyFill="1" applyBorder="1" applyAlignment="1">
      <alignment horizontal="center"/>
    </xf>
    <xf numFmtId="44" fontId="4" fillId="0" borderId="81" xfId="0" applyNumberFormat="1" applyFont="1" applyBorder="1" applyAlignment="1"/>
    <xf numFmtId="10" fontId="4" fillId="0" borderId="81" xfId="14" applyNumberFormat="1" applyFont="1" applyBorder="1" applyAlignment="1">
      <alignment horizontal="right" vertical="center" wrapText="1"/>
    </xf>
    <xf numFmtId="0" fontId="8" fillId="0" borderId="0" xfId="0" applyFont="1"/>
    <xf numFmtId="0" fontId="4" fillId="0" borderId="77" xfId="1" quotePrefix="1" applyNumberFormat="1" applyFont="1" applyBorder="1" applyAlignment="1" applyProtection="1">
      <alignment horizontal="right" wrapText="1"/>
    </xf>
    <xf numFmtId="3" fontId="0" fillId="0" borderId="0" xfId="0" applyNumberFormat="1"/>
    <xf numFmtId="0" fontId="79" fillId="0" borderId="0" xfId="0" applyFont="1" applyProtection="1"/>
    <xf numFmtId="0" fontId="0" fillId="0" borderId="0" xfId="0" applyAlignment="1" applyProtection="1">
      <alignment wrapText="1"/>
    </xf>
    <xf numFmtId="0" fontId="16" fillId="0" borderId="0" xfId="10" applyFont="1" applyAlignment="1" applyProtection="1">
      <alignment vertical="top" wrapText="1"/>
    </xf>
    <xf numFmtId="5" fontId="10" fillId="7" borderId="0" xfId="4" applyFont="1" applyFill="1" applyProtection="1">
      <protection locked="0"/>
    </xf>
    <xf numFmtId="169" fontId="10" fillId="7" borderId="0" xfId="4" applyNumberFormat="1" applyFont="1" applyFill="1" applyProtection="1">
      <protection locked="0"/>
    </xf>
    <xf numFmtId="9" fontId="10" fillId="7" borderId="0" xfId="4" applyNumberFormat="1" applyFont="1" applyFill="1" applyProtection="1">
      <protection locked="0"/>
    </xf>
    <xf numFmtId="172" fontId="10" fillId="7" borderId="0" xfId="4" applyNumberFormat="1" applyFont="1" applyFill="1" applyProtection="1">
      <protection locked="0"/>
    </xf>
    <xf numFmtId="0" fontId="17" fillId="0" borderId="0" xfId="10" applyFont="1" applyAlignment="1" applyProtection="1">
      <alignment horizontal="left" vertical="top"/>
    </xf>
    <xf numFmtId="0" fontId="0" fillId="0" borderId="0" xfId="0" applyFill="1" applyBorder="1" applyAlignment="1" applyProtection="1">
      <alignment horizontal="center" wrapText="1"/>
    </xf>
    <xf numFmtId="42" fontId="0" fillId="0" borderId="0" xfId="0" applyNumberFormat="1" applyFill="1" applyBorder="1" applyAlignment="1" applyProtection="1">
      <alignment wrapText="1"/>
      <protection locked="0"/>
    </xf>
    <xf numFmtId="3" fontId="0" fillId="0" borderId="0" xfId="0" applyNumberFormat="1" applyFill="1" applyBorder="1" applyProtection="1">
      <protection locked="0"/>
    </xf>
    <xf numFmtId="172" fontId="0" fillId="0" borderId="0" xfId="0" applyNumberFormat="1" applyFill="1" applyBorder="1" applyProtection="1">
      <protection locked="0"/>
    </xf>
    <xf numFmtId="172" fontId="0" fillId="0" borderId="0" xfId="0" applyNumberFormat="1" applyFill="1" applyBorder="1" applyProtection="1"/>
    <xf numFmtId="41" fontId="0" fillId="0" borderId="0" xfId="0" applyNumberFormat="1" applyFill="1" applyBorder="1" applyAlignment="1" applyProtection="1">
      <alignment wrapText="1"/>
      <protection locked="0"/>
    </xf>
    <xf numFmtId="42" fontId="0" fillId="0" borderId="0" xfId="0" applyNumberFormat="1" applyFill="1" applyBorder="1" applyProtection="1"/>
    <xf numFmtId="172" fontId="0" fillId="0" borderId="29" xfId="0" applyNumberFormat="1" applyBorder="1" applyProtection="1"/>
    <xf numFmtId="172" fontId="0" fillId="0" borderId="30" xfId="0" applyNumberFormat="1" applyBorder="1" applyProtection="1"/>
    <xf numFmtId="172" fontId="0" fillId="0" borderId="96" xfId="0" applyNumberFormat="1" applyBorder="1" applyProtection="1"/>
    <xf numFmtId="0" fontId="0" fillId="0" borderId="0" xfId="0" applyBorder="1" applyProtection="1"/>
    <xf numFmtId="0" fontId="0" fillId="3" borderId="47" xfId="0" applyFill="1" applyBorder="1" applyAlignment="1" applyProtection="1">
      <alignment wrapText="1"/>
      <protection locked="0"/>
    </xf>
    <xf numFmtId="3" fontId="0" fillId="3" borderId="30" xfId="0" applyNumberFormat="1" applyFill="1" applyBorder="1" applyProtection="1">
      <protection locked="0"/>
    </xf>
    <xf numFmtId="0" fontId="0" fillId="3" borderId="47" xfId="0" applyFill="1" applyBorder="1" applyProtection="1">
      <protection locked="0"/>
    </xf>
    <xf numFmtId="0" fontId="0" fillId="3" borderId="30" xfId="0" applyFill="1" applyBorder="1" applyProtection="1">
      <protection locked="0"/>
    </xf>
    <xf numFmtId="0" fontId="2" fillId="0" borderId="0" xfId="0" applyFont="1" applyAlignment="1" applyProtection="1">
      <alignment horizontal="center"/>
    </xf>
    <xf numFmtId="0" fontId="23" fillId="7" borderId="43" xfId="10" applyFont="1" applyFill="1" applyBorder="1" applyAlignment="1" applyProtection="1">
      <alignment horizontal="center" vertical="top"/>
      <protection locked="0"/>
    </xf>
    <xf numFmtId="43" fontId="0" fillId="3" borderId="0" xfId="0" applyNumberFormat="1" applyFill="1" applyProtection="1">
      <protection locked="0"/>
    </xf>
    <xf numFmtId="43" fontId="0" fillId="0" borderId="4" xfId="0" applyNumberFormat="1" applyBorder="1"/>
    <xf numFmtId="0" fontId="2" fillId="0" borderId="0" xfId="0" applyFont="1" applyAlignment="1" applyProtection="1"/>
    <xf numFmtId="0" fontId="34" fillId="0" borderId="0" xfId="11" applyAlignment="1" applyProtection="1">
      <alignment wrapText="1"/>
    </xf>
    <xf numFmtId="0" fontId="17" fillId="7" borderId="97" xfId="10" applyFont="1" applyFill="1" applyBorder="1" applyAlignment="1" applyProtection="1">
      <alignment horizontal="left" vertical="top"/>
      <protection locked="0"/>
    </xf>
    <xf numFmtId="0" fontId="17" fillId="3" borderId="45" xfId="10" applyFill="1" applyBorder="1" applyAlignment="1" applyProtection="1">
      <alignment horizontal="left" vertical="top"/>
      <protection locked="0"/>
    </xf>
    <xf numFmtId="167" fontId="4" fillId="4" borderId="0" xfId="0" applyNumberFormat="1" applyFont="1" applyFill="1" applyAlignment="1" applyProtection="1">
      <alignment horizontal="center"/>
    </xf>
    <xf numFmtId="0" fontId="17" fillId="7" borderId="3" xfId="10" applyFont="1" applyFill="1" applyBorder="1" applyAlignment="1" applyProtection="1">
      <alignment horizontal="left" vertical="top"/>
      <protection locked="0"/>
    </xf>
    <xf numFmtId="0" fontId="0" fillId="3" borderId="43" xfId="0" quotePrefix="1" applyFill="1" applyBorder="1" applyAlignment="1" applyProtection="1">
      <alignment horizontal="center"/>
      <protection locked="0"/>
    </xf>
    <xf numFmtId="42" fontId="0" fillId="3" borderId="0" xfId="0" applyNumberFormat="1" applyFill="1" applyProtection="1">
      <protection locked="0"/>
    </xf>
    <xf numFmtId="42" fontId="0" fillId="3" borderId="27" xfId="0" applyNumberFormat="1" applyFill="1" applyBorder="1" applyProtection="1">
      <protection locked="0"/>
    </xf>
    <xf numFmtId="41" fontId="0" fillId="3" borderId="29" xfId="0" applyNumberFormat="1" applyFill="1" applyBorder="1" applyProtection="1">
      <protection locked="0"/>
    </xf>
    <xf numFmtId="0" fontId="2" fillId="9" borderId="40" xfId="0" applyFont="1" applyFill="1" applyBorder="1" applyAlignment="1">
      <alignment horizontal="center"/>
    </xf>
    <xf numFmtId="0" fontId="2" fillId="9" borderId="85" xfId="0" applyFont="1" applyFill="1" applyBorder="1" applyAlignment="1">
      <alignment horizontal="center"/>
    </xf>
    <xf numFmtId="0" fontId="2" fillId="9" borderId="41" xfId="0" applyFont="1" applyFill="1" applyBorder="1" applyAlignment="1">
      <alignment horizontal="center"/>
    </xf>
    <xf numFmtId="0" fontId="5" fillId="0" borderId="12" xfId="0" applyFont="1" applyBorder="1" applyAlignment="1">
      <alignment horizontal="left" wrapText="1"/>
    </xf>
    <xf numFmtId="0" fontId="5" fillId="0" borderId="0" xfId="0" applyFont="1" applyBorder="1" applyAlignment="1">
      <alignment horizontal="left" wrapText="1"/>
    </xf>
    <xf numFmtId="0" fontId="5" fillId="0" borderId="13" xfId="0" applyFont="1" applyBorder="1" applyAlignment="1">
      <alignment horizontal="left" wrapText="1"/>
    </xf>
    <xf numFmtId="0" fontId="6" fillId="0" borderId="12" xfId="0" applyFont="1" applyBorder="1" applyAlignment="1">
      <alignment horizontal="left"/>
    </xf>
    <xf numFmtId="0" fontId="6" fillId="0" borderId="0" xfId="0" applyFont="1" applyBorder="1" applyAlignment="1">
      <alignment horizontal="left"/>
    </xf>
    <xf numFmtId="0" fontId="2" fillId="0" borderId="12" xfId="0" applyFont="1" applyBorder="1" applyAlignment="1">
      <alignment horizontal="left"/>
    </xf>
    <xf numFmtId="0" fontId="2" fillId="0" borderId="0" xfId="0" applyFont="1" applyBorder="1" applyAlignment="1">
      <alignment horizontal="left"/>
    </xf>
    <xf numFmtId="0" fontId="2" fillId="0" borderId="86" xfId="0" applyFont="1" applyBorder="1" applyAlignment="1">
      <alignment horizontal="left"/>
    </xf>
    <xf numFmtId="0" fontId="2" fillId="0" borderId="84" xfId="0" applyFont="1" applyBorder="1" applyAlignment="1">
      <alignment horizontal="left"/>
    </xf>
    <xf numFmtId="0" fontId="74" fillId="0" borderId="10" xfId="0" applyFont="1" applyFill="1" applyBorder="1" applyAlignment="1">
      <alignment horizontal="left"/>
    </xf>
    <xf numFmtId="0" fontId="74" fillId="0" borderId="7" xfId="0" applyFont="1" applyFill="1" applyBorder="1" applyAlignment="1">
      <alignment horizontal="left"/>
    </xf>
    <xf numFmtId="0" fontId="74" fillId="0" borderId="95" xfId="0" applyFont="1" applyFill="1" applyBorder="1" applyAlignment="1">
      <alignment horizontal="left"/>
    </xf>
    <xf numFmtId="0" fontId="74" fillId="0" borderId="26" xfId="0" applyFont="1" applyFill="1" applyBorder="1" applyAlignment="1">
      <alignment horizontal="left"/>
    </xf>
    <xf numFmtId="0" fontId="77" fillId="0" borderId="12" xfId="0" applyFont="1" applyFill="1" applyBorder="1" applyAlignment="1">
      <alignment horizontal="left"/>
    </xf>
    <xf numFmtId="0" fontId="77" fillId="0" borderId="0" xfId="0" applyFont="1" applyFill="1" applyBorder="1" applyAlignment="1">
      <alignment horizontal="left"/>
    </xf>
    <xf numFmtId="0" fontId="75" fillId="2" borderId="73" xfId="0" applyFont="1" applyFill="1" applyBorder="1" applyAlignment="1">
      <alignment horizontal="center"/>
    </xf>
    <xf numFmtId="0" fontId="75" fillId="2" borderId="74" xfId="0" applyFont="1" applyFill="1" applyBorder="1" applyAlignment="1">
      <alignment horizontal="center"/>
    </xf>
    <xf numFmtId="0" fontId="75" fillId="2" borderId="52" xfId="0" applyFont="1" applyFill="1" applyBorder="1" applyAlignment="1">
      <alignment horizontal="center"/>
    </xf>
    <xf numFmtId="0" fontId="0" fillId="0" borderId="12" xfId="0" applyFont="1" applyBorder="1" applyAlignment="1">
      <alignment horizontal="left"/>
    </xf>
    <xf numFmtId="0" fontId="0" fillId="0" borderId="0" xfId="0" applyFont="1" applyBorder="1" applyAlignment="1">
      <alignment horizontal="left"/>
    </xf>
    <xf numFmtId="0" fontId="4" fillId="0" borderId="12" xfId="0" applyFont="1" applyBorder="1" applyAlignment="1">
      <alignment horizontal="left"/>
    </xf>
    <xf numFmtId="0" fontId="4" fillId="0" borderId="0" xfId="0" applyFont="1" applyBorder="1" applyAlignment="1">
      <alignment horizontal="left"/>
    </xf>
    <xf numFmtId="0" fontId="5" fillId="0" borderId="10" xfId="0" applyFont="1" applyBorder="1" applyAlignment="1">
      <alignment horizontal="left" wrapText="1"/>
    </xf>
    <xf numFmtId="0" fontId="5" fillId="0" borderId="7" xfId="0" applyFont="1" applyBorder="1" applyAlignment="1">
      <alignment horizontal="left" wrapText="1"/>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9" borderId="91" xfId="0" applyFont="1" applyFill="1" applyBorder="1" applyAlignment="1">
      <alignment horizontal="center" vertical="center"/>
    </xf>
    <xf numFmtId="0" fontId="2" fillId="9" borderId="92" xfId="0" applyFont="1" applyFill="1" applyBorder="1" applyAlignment="1">
      <alignment horizontal="center" vertical="center"/>
    </xf>
    <xf numFmtId="0" fontId="2" fillId="8" borderId="86" xfId="0" applyFont="1" applyFill="1" applyBorder="1" applyAlignment="1">
      <alignment horizontal="center" vertical="center"/>
    </xf>
    <xf numFmtId="0" fontId="2" fillId="8" borderId="87" xfId="0" applyFont="1" applyFill="1" applyBorder="1" applyAlignment="1">
      <alignment horizontal="center" vertical="center"/>
    </xf>
    <xf numFmtId="0" fontId="2" fillId="8" borderId="88" xfId="0" applyFont="1" applyFill="1" applyBorder="1" applyAlignment="1">
      <alignment horizontal="center" vertical="center"/>
    </xf>
    <xf numFmtId="0" fontId="2" fillId="8" borderId="89" xfId="0" applyFont="1" applyFill="1" applyBorder="1" applyAlignment="1">
      <alignment horizontal="center" vertical="center"/>
    </xf>
    <xf numFmtId="44" fontId="0" fillId="0" borderId="84" xfId="13" applyFont="1" applyBorder="1" applyAlignment="1">
      <alignment horizontal="center"/>
    </xf>
    <xf numFmtId="44" fontId="0" fillId="0" borderId="87" xfId="13" applyFont="1" applyBorder="1" applyAlignment="1">
      <alignment horizontal="center"/>
    </xf>
    <xf numFmtId="44" fontId="0" fillId="0" borderId="0" xfId="13" applyFont="1" applyBorder="1" applyAlignment="1">
      <alignment horizontal="center"/>
    </xf>
    <xf numFmtId="44" fontId="0" fillId="0" borderId="13" xfId="13" applyFont="1" applyBorder="1" applyAlignment="1">
      <alignment horizontal="center"/>
    </xf>
    <xf numFmtId="0" fontId="5" fillId="8" borderId="73" xfId="0" applyFont="1" applyFill="1" applyBorder="1" applyAlignment="1">
      <alignment horizontal="center"/>
    </xf>
    <xf numFmtId="0" fontId="5" fillId="8" borderId="52" xfId="0" applyFont="1" applyFill="1" applyBorder="1" applyAlignment="1">
      <alignment horizontal="center"/>
    </xf>
    <xf numFmtId="0" fontId="2" fillId="0" borderId="10" xfId="0" applyFont="1" applyBorder="1" applyAlignment="1">
      <alignment horizontal="left"/>
    </xf>
    <xf numFmtId="0" fontId="2" fillId="0" borderId="7" xfId="0" applyFont="1" applyBorder="1" applyAlignment="1">
      <alignment horizontal="left"/>
    </xf>
    <xf numFmtId="0" fontId="78" fillId="0" borderId="0" xfId="0" applyFont="1" applyAlignment="1">
      <alignment horizontal="center"/>
    </xf>
    <xf numFmtId="0" fontId="2" fillId="0" borderId="40" xfId="0" applyFont="1" applyBorder="1" applyAlignment="1" applyProtection="1">
      <alignment horizontal="center"/>
    </xf>
    <xf numFmtId="0" fontId="2" fillId="0" borderId="41" xfId="0" applyFont="1" applyBorder="1" applyAlignment="1" applyProtection="1">
      <alignment horizontal="center"/>
    </xf>
    <xf numFmtId="0" fontId="58" fillId="0" borderId="40" xfId="0" applyFont="1" applyBorder="1" applyAlignment="1" applyProtection="1">
      <alignment horizontal="center"/>
    </xf>
    <xf numFmtId="0" fontId="58" fillId="0" borderId="41" xfId="0" applyFont="1" applyBorder="1" applyAlignment="1" applyProtection="1">
      <alignment horizontal="center"/>
    </xf>
    <xf numFmtId="0" fontId="58" fillId="0" borderId="73" xfId="0" applyFont="1" applyFill="1" applyBorder="1" applyAlignment="1" applyProtection="1">
      <alignment horizontal="center"/>
    </xf>
    <xf numFmtId="0" fontId="58" fillId="0" borderId="52" xfId="0" applyFont="1" applyFill="1" applyBorder="1" applyAlignment="1" applyProtection="1">
      <alignment horizontal="center"/>
    </xf>
    <xf numFmtId="0" fontId="18" fillId="0" borderId="0" xfId="10" applyFont="1" applyBorder="1" applyAlignment="1" applyProtection="1">
      <alignment horizontal="center" vertical="top"/>
    </xf>
    <xf numFmtId="1" fontId="20" fillId="0" borderId="0" xfId="10" applyNumberFormat="1" applyFont="1" applyBorder="1" applyAlignment="1" applyProtection="1">
      <alignment horizontal="center" vertical="top"/>
    </xf>
    <xf numFmtId="1" fontId="50" fillId="0" borderId="0" xfId="10" applyNumberFormat="1" applyFont="1" applyBorder="1" applyAlignment="1" applyProtection="1">
      <alignment horizontal="center" vertical="top"/>
    </xf>
    <xf numFmtId="0" fontId="19" fillId="0" borderId="0" xfId="10" applyFont="1" applyBorder="1" applyAlignment="1" applyProtection="1">
      <alignment horizontal="center" vertical="top"/>
    </xf>
    <xf numFmtId="0" fontId="17" fillId="0" borderId="0" xfId="10" applyBorder="1" applyAlignment="1" applyProtection="1">
      <alignment horizontal="left" vertical="top"/>
    </xf>
    <xf numFmtId="0" fontId="21" fillId="0" borderId="0" xfId="10" applyFont="1" applyAlignment="1" applyProtection="1">
      <alignment horizontal="center" vertical="top"/>
    </xf>
    <xf numFmtId="0" fontId="26" fillId="0" borderId="0" xfId="10" applyFont="1" applyAlignment="1" applyProtection="1">
      <alignment horizontal="left" vertical="top"/>
    </xf>
    <xf numFmtId="1" fontId="33" fillId="0" borderId="0" xfId="10" applyNumberFormat="1" applyFont="1" applyAlignment="1" applyProtection="1">
      <alignment horizontal="center" vertical="top"/>
    </xf>
    <xf numFmtId="0" fontId="27" fillId="0" borderId="0" xfId="10" applyFont="1" applyAlignment="1" applyProtection="1">
      <alignment horizontal="center" vertical="top"/>
    </xf>
    <xf numFmtId="0" fontId="28" fillId="0" borderId="0" xfId="10" applyFont="1" applyAlignment="1" applyProtection="1">
      <alignment horizontal="center" vertical="top"/>
    </xf>
    <xf numFmtId="0" fontId="28" fillId="0" borderId="0" xfId="10" applyFont="1" applyAlignment="1" applyProtection="1">
      <alignment horizontal="left" vertical="top"/>
    </xf>
    <xf numFmtId="0" fontId="32" fillId="0" borderId="0" xfId="10" applyFont="1" applyAlignment="1" applyProtection="1">
      <alignment horizontal="center" vertical="top"/>
    </xf>
    <xf numFmtId="0" fontId="31" fillId="0" borderId="0" xfId="10" applyFont="1" applyAlignment="1" applyProtection="1">
      <alignment horizontal="center" vertical="top"/>
    </xf>
    <xf numFmtId="0" fontId="30" fillId="0" borderId="0" xfId="10" applyFont="1" applyAlignment="1" applyProtection="1">
      <alignment horizontal="center" vertical="top"/>
    </xf>
    <xf numFmtId="0" fontId="22" fillId="0" borderId="0" xfId="10" applyFont="1" applyAlignment="1" applyProtection="1">
      <alignment horizontal="center" vertical="top"/>
    </xf>
    <xf numFmtId="0" fontId="17" fillId="0" borderId="0" xfId="10" applyAlignment="1" applyProtection="1">
      <alignment horizontal="center" vertical="top"/>
    </xf>
    <xf numFmtId="0" fontId="29" fillId="0" borderId="0" xfId="10" applyFont="1" applyAlignment="1" applyProtection="1">
      <alignment horizontal="left" vertical="top"/>
    </xf>
    <xf numFmtId="0" fontId="17" fillId="9" borderId="0" xfId="10" applyFill="1" applyAlignment="1" applyProtection="1">
      <alignment horizontal="center" vertical="top"/>
    </xf>
    <xf numFmtId="0" fontId="26" fillId="0" borderId="0" xfId="10" applyFont="1" applyAlignment="1" applyProtection="1">
      <alignment horizontal="center" vertical="top"/>
    </xf>
    <xf numFmtId="0" fontId="31" fillId="0" borderId="0" xfId="10" applyFont="1" applyAlignment="1" applyProtection="1">
      <alignment horizontal="center" vertical="top" wrapText="1"/>
    </xf>
    <xf numFmtId="0" fontId="24" fillId="0" borderId="0" xfId="10" applyFont="1" applyAlignment="1" applyProtection="1">
      <alignment horizontal="left" vertical="top"/>
    </xf>
    <xf numFmtId="0" fontId="24" fillId="0" borderId="0" xfId="10" applyFont="1" applyAlignment="1" applyProtection="1">
      <alignment horizontal="left" vertical="top" wrapText="1"/>
    </xf>
    <xf numFmtId="0" fontId="24" fillId="0" borderId="46" xfId="10" applyFont="1" applyBorder="1" applyAlignment="1" applyProtection="1">
      <alignment vertical="center"/>
    </xf>
    <xf numFmtId="0" fontId="24" fillId="0" borderId="44" xfId="10" applyFont="1" applyBorder="1" applyAlignment="1" applyProtection="1">
      <alignment vertical="center"/>
    </xf>
    <xf numFmtId="0" fontId="17" fillId="3" borderId="46" xfId="10" applyFill="1" applyBorder="1" applyAlignment="1" applyProtection="1">
      <alignment horizontal="left" vertical="top"/>
      <protection locked="0"/>
    </xf>
    <xf numFmtId="0" fontId="17" fillId="3" borderId="45" xfId="10" applyFill="1" applyBorder="1" applyAlignment="1" applyProtection="1">
      <alignment horizontal="left" vertical="top"/>
      <protection locked="0"/>
    </xf>
    <xf numFmtId="0" fontId="17" fillId="3" borderId="44" xfId="10" applyFill="1" applyBorder="1" applyAlignment="1" applyProtection="1">
      <alignment horizontal="left" vertical="top"/>
      <protection locked="0"/>
    </xf>
    <xf numFmtId="0" fontId="24" fillId="0" borderId="43" xfId="10" applyFont="1" applyBorder="1" applyAlignment="1" applyProtection="1">
      <alignment vertical="center"/>
    </xf>
    <xf numFmtId="0" fontId="35" fillId="0" borderId="43" xfId="10" applyFont="1" applyBorder="1" applyAlignment="1" applyProtection="1">
      <alignment vertical="top"/>
    </xf>
    <xf numFmtId="0" fontId="17" fillId="0" borderId="46" xfId="10" applyBorder="1" applyAlignment="1" applyProtection="1">
      <alignment horizontal="left" vertical="center"/>
    </xf>
    <xf numFmtId="0" fontId="17" fillId="0" borderId="45" xfId="10" applyBorder="1" applyAlignment="1" applyProtection="1">
      <alignment horizontal="left" vertical="center"/>
    </xf>
    <xf numFmtId="0" fontId="17" fillId="0" borderId="44" xfId="10" applyBorder="1" applyAlignment="1" applyProtection="1">
      <alignment horizontal="left" vertical="center"/>
    </xf>
    <xf numFmtId="0" fontId="36" fillId="0" borderId="0" xfId="10" applyFont="1" applyAlignment="1" applyProtection="1">
      <alignment horizontal="center" vertical="top"/>
    </xf>
    <xf numFmtId="0" fontId="17" fillId="0" borderId="0" xfId="10" applyFont="1" applyAlignment="1" applyProtection="1">
      <alignment horizontal="center" vertical="top"/>
    </xf>
    <xf numFmtId="0" fontId="24" fillId="0" borderId="0" xfId="10" applyFont="1" applyAlignment="1" applyProtection="1">
      <alignment vertical="top" wrapText="1"/>
    </xf>
    <xf numFmtId="0" fontId="17" fillId="0" borderId="43" xfId="10" applyBorder="1" applyAlignment="1" applyProtection="1">
      <alignment horizontal="left" vertical="center"/>
    </xf>
    <xf numFmtId="0" fontId="24" fillId="0" borderId="0" xfId="10" applyFont="1" applyAlignment="1" applyProtection="1">
      <alignment vertical="top"/>
    </xf>
    <xf numFmtId="0" fontId="38" fillId="0" borderId="0" xfId="10" applyFont="1" applyAlignment="1" applyProtection="1">
      <alignment horizontal="left" vertical="top"/>
    </xf>
    <xf numFmtId="0" fontId="39" fillId="0" borderId="0" xfId="10" applyFont="1" applyAlignment="1" applyProtection="1">
      <alignment horizontal="left" vertical="top"/>
    </xf>
    <xf numFmtId="0" fontId="37" fillId="0" borderId="0" xfId="10" applyFont="1" applyAlignment="1" applyProtection="1">
      <alignment vertical="justify"/>
    </xf>
    <xf numFmtId="0" fontId="38" fillId="0" borderId="0" xfId="10" applyFont="1" applyAlignment="1" applyProtection="1">
      <alignment horizontal="left" vertical="justify"/>
    </xf>
    <xf numFmtId="0" fontId="23" fillId="0" borderId="0" xfId="10" applyFont="1" applyAlignment="1" applyProtection="1">
      <alignment horizontal="center" vertical="top"/>
    </xf>
    <xf numFmtId="0" fontId="37" fillId="0" borderId="0" xfId="10" applyFont="1" applyAlignment="1" applyProtection="1">
      <alignment horizontal="left" vertical="justify"/>
    </xf>
    <xf numFmtId="0" fontId="37" fillId="0" borderId="0" xfId="10" applyFont="1" applyAlignment="1" applyProtection="1">
      <alignment horizontal="left" vertical="top"/>
    </xf>
    <xf numFmtId="0" fontId="23" fillId="0" borderId="43" xfId="10" applyFont="1" applyBorder="1" applyAlignment="1" applyProtection="1">
      <alignment horizontal="left" vertical="center"/>
    </xf>
    <xf numFmtId="0" fontId="34" fillId="0" borderId="43" xfId="11" applyBorder="1" applyAlignment="1" applyProtection="1">
      <alignment horizontal="left" vertical="center"/>
    </xf>
    <xf numFmtId="0" fontId="51" fillId="0" borderId="0" xfId="10" applyFont="1" applyAlignment="1" applyProtection="1">
      <alignment horizontal="center" vertical="center"/>
    </xf>
    <xf numFmtId="0" fontId="23" fillId="0" borderId="0" xfId="10" applyFont="1" applyAlignment="1" applyProtection="1">
      <alignment horizontal="left" vertical="top"/>
    </xf>
    <xf numFmtId="0" fontId="41" fillId="0" borderId="38" xfId="10" applyFont="1" applyBorder="1" applyAlignment="1" applyProtection="1">
      <alignment horizontal="center" vertical="top"/>
    </xf>
    <xf numFmtId="0" fontId="41" fillId="0" borderId="56" xfId="10" applyFont="1" applyBorder="1" applyAlignment="1" applyProtection="1">
      <alignment horizontal="center" vertical="top"/>
    </xf>
    <xf numFmtId="0" fontId="41" fillId="0" borderId="39" xfId="10" applyFont="1" applyBorder="1" applyAlignment="1" applyProtection="1">
      <alignment horizontal="center" vertical="top"/>
    </xf>
    <xf numFmtId="0" fontId="22" fillId="0" borderId="0" xfId="10" applyFont="1" applyAlignment="1" applyProtection="1">
      <alignment horizontal="left" vertical="top"/>
    </xf>
    <xf numFmtId="0" fontId="23" fillId="0" borderId="0" xfId="10" applyFont="1" applyFill="1" applyAlignment="1" applyProtection="1">
      <alignment horizontal="left" vertical="top"/>
    </xf>
    <xf numFmtId="0" fontId="22" fillId="0" borderId="0" xfId="10" applyFont="1" applyFill="1" applyAlignment="1" applyProtection="1">
      <alignment horizontal="left" vertical="top"/>
    </xf>
    <xf numFmtId="166" fontId="17" fillId="7" borderId="73" xfId="10" applyNumberFormat="1" applyFill="1" applyBorder="1" applyAlignment="1" applyProtection="1">
      <alignment horizontal="center" vertical="top"/>
      <protection locked="0"/>
    </xf>
    <xf numFmtId="166" fontId="17" fillId="7" borderId="74" xfId="10" applyNumberFormat="1" applyFill="1" applyBorder="1" applyAlignment="1" applyProtection="1">
      <alignment horizontal="center" vertical="top"/>
      <protection locked="0"/>
    </xf>
    <xf numFmtId="166" fontId="17" fillId="7" borderId="52" xfId="10" applyNumberFormat="1" applyFill="1" applyBorder="1" applyAlignment="1" applyProtection="1">
      <alignment horizontal="center" vertical="top"/>
      <protection locked="0"/>
    </xf>
    <xf numFmtId="0" fontId="17" fillId="0" borderId="50" xfId="10" applyBorder="1" applyAlignment="1" applyProtection="1">
      <alignment horizontal="left" vertical="top" wrapText="1"/>
    </xf>
    <xf numFmtId="0" fontId="17" fillId="0" borderId="49" xfId="10" applyBorder="1" applyAlignment="1" applyProtection="1">
      <alignment horizontal="left" vertical="top" wrapText="1"/>
    </xf>
    <xf numFmtId="0" fontId="17" fillId="7" borderId="50" xfId="10" applyFill="1" applyBorder="1" applyAlignment="1" applyProtection="1">
      <alignment horizontal="center" vertical="top" wrapText="1"/>
      <protection locked="0"/>
    </xf>
    <xf numFmtId="0" fontId="17" fillId="7" borderId="49" xfId="10" applyFill="1" applyBorder="1" applyAlignment="1" applyProtection="1">
      <alignment horizontal="center" vertical="top" wrapText="1"/>
      <protection locked="0"/>
    </xf>
    <xf numFmtId="0" fontId="42" fillId="0" borderId="50" xfId="10" applyFont="1" applyBorder="1" applyAlignment="1" applyProtection="1">
      <alignment horizontal="left" vertical="top" wrapText="1" indent="5"/>
    </xf>
    <xf numFmtId="0" fontId="42" fillId="0" borderId="49" xfId="10" applyFont="1" applyBorder="1" applyAlignment="1" applyProtection="1">
      <alignment horizontal="left" vertical="top" wrapText="1" indent="5"/>
    </xf>
    <xf numFmtId="0" fontId="42" fillId="0" borderId="50" xfId="10" applyFont="1" applyBorder="1" applyAlignment="1" applyProtection="1">
      <alignment horizontal="left" vertical="top" wrapText="1" indent="1"/>
    </xf>
    <xf numFmtId="0" fontId="42" fillId="0" borderId="49" xfId="10" applyFont="1" applyBorder="1" applyAlignment="1" applyProtection="1">
      <alignment horizontal="left" vertical="top" wrapText="1" indent="1"/>
    </xf>
    <xf numFmtId="0" fontId="17" fillId="3" borderId="47" xfId="10" applyFont="1" applyFill="1" applyBorder="1" applyAlignment="1" applyProtection="1">
      <alignment horizontal="center" vertical="top"/>
      <protection locked="0"/>
    </xf>
    <xf numFmtId="0" fontId="22" fillId="3" borderId="47" xfId="10" applyFont="1" applyFill="1" applyBorder="1" applyAlignment="1" applyProtection="1">
      <alignment horizontal="center" vertical="top"/>
      <protection locked="0"/>
    </xf>
    <xf numFmtId="14" fontId="22" fillId="3" borderId="47" xfId="10" applyNumberFormat="1" applyFont="1" applyFill="1" applyBorder="1" applyAlignment="1" applyProtection="1">
      <alignment horizontal="center" vertical="top"/>
      <protection locked="0"/>
    </xf>
    <xf numFmtId="0" fontId="22" fillId="0" borderId="0" xfId="10" applyFont="1" applyAlignment="1">
      <alignment horizontal="center" vertical="top"/>
    </xf>
    <xf numFmtId="0" fontId="24" fillId="0" borderId="50" xfId="10" applyFont="1" applyBorder="1" applyAlignment="1">
      <alignment horizontal="left" vertical="center" wrapText="1"/>
    </xf>
    <xf numFmtId="0" fontId="24" fillId="0" borderId="49" xfId="10" applyFont="1" applyBorder="1" applyAlignment="1">
      <alignment horizontal="left" vertical="center" wrapText="1"/>
    </xf>
    <xf numFmtId="0" fontId="17" fillId="0" borderId="50" xfId="10" applyBorder="1" applyAlignment="1">
      <alignment horizontal="left" vertical="center" wrapText="1"/>
    </xf>
    <xf numFmtId="0" fontId="17" fillId="0" borderId="51" xfId="10" applyBorder="1" applyAlignment="1">
      <alignment horizontal="left" vertical="center" wrapText="1"/>
    </xf>
    <xf numFmtId="0" fontId="17" fillId="0" borderId="49" xfId="10" applyBorder="1" applyAlignment="1">
      <alignment horizontal="left" vertical="center" wrapText="1"/>
    </xf>
    <xf numFmtId="0" fontId="24" fillId="0" borderId="50" xfId="10" applyFont="1" applyBorder="1" applyAlignment="1">
      <alignment horizontal="center" vertical="center" wrapText="1"/>
    </xf>
    <xf numFmtId="0" fontId="24" fillId="0" borderId="49" xfId="10" applyFont="1" applyBorder="1" applyAlignment="1">
      <alignment horizontal="center" vertical="center" wrapText="1"/>
    </xf>
    <xf numFmtId="0" fontId="21" fillId="0" borderId="0" xfId="10" applyFont="1" applyAlignment="1">
      <alignment horizontal="center" vertical="top"/>
    </xf>
    <xf numFmtId="0" fontId="31" fillId="0" borderId="0" xfId="10" applyFont="1" applyAlignment="1">
      <alignment horizontal="center" vertical="top" wrapText="1"/>
    </xf>
    <xf numFmtId="0" fontId="24" fillId="0" borderId="0" xfId="10" applyFont="1" applyAlignment="1">
      <alignment horizontal="left" vertical="top" wrapText="1"/>
    </xf>
    <xf numFmtId="0" fontId="41" fillId="0" borderId="0" xfId="10" applyFont="1" applyAlignment="1">
      <alignment horizontal="center" vertical="top"/>
    </xf>
    <xf numFmtId="0" fontId="32" fillId="0" borderId="0" xfId="10" applyFont="1" applyAlignment="1">
      <alignment horizontal="center" vertical="top"/>
    </xf>
    <xf numFmtId="0" fontId="17" fillId="3" borderId="50" xfId="10" applyFill="1" applyBorder="1" applyAlignment="1" applyProtection="1">
      <alignment horizontal="left" vertical="top" wrapText="1"/>
      <protection locked="0"/>
    </xf>
    <xf numFmtId="0" fontId="17" fillId="3" borderId="51" xfId="10" applyFill="1" applyBorder="1" applyAlignment="1" applyProtection="1">
      <alignment horizontal="left" vertical="top" wrapText="1"/>
      <protection locked="0"/>
    </xf>
    <xf numFmtId="0" fontId="17" fillId="3" borderId="49" xfId="10" applyFill="1" applyBorder="1" applyAlignment="1" applyProtection="1">
      <alignment horizontal="left" vertical="top" wrapText="1"/>
      <protection locked="0"/>
    </xf>
    <xf numFmtId="0" fontId="42" fillId="0" borderId="50" xfId="10" applyFont="1" applyBorder="1" applyAlignment="1" applyProtection="1">
      <alignment horizontal="left" vertical="top" wrapText="1" indent="4"/>
    </xf>
    <xf numFmtId="0" fontId="42" fillId="0" borderId="49" xfId="10" applyFont="1" applyBorder="1" applyAlignment="1" applyProtection="1">
      <alignment horizontal="left" vertical="top" wrapText="1" indent="4"/>
    </xf>
    <xf numFmtId="0" fontId="17" fillId="0" borderId="0" xfId="10" applyFont="1" applyFill="1" applyAlignment="1" applyProtection="1">
      <alignment horizontal="left" vertical="top"/>
    </xf>
    <xf numFmtId="0" fontId="23" fillId="0" borderId="0" xfId="10" applyFont="1" applyAlignment="1" applyProtection="1">
      <alignment horizontal="left" vertical="top" wrapText="1"/>
    </xf>
    <xf numFmtId="0" fontId="17" fillId="0" borderId="0" xfId="10" applyFont="1" applyAlignment="1" applyProtection="1">
      <alignment horizontal="left" vertical="top"/>
    </xf>
    <xf numFmtId="0" fontId="17" fillId="3" borderId="47" xfId="10" applyFill="1" applyBorder="1" applyAlignment="1" applyProtection="1">
      <alignment horizontal="center" vertical="top"/>
      <protection locked="0"/>
    </xf>
    <xf numFmtId="14" fontId="17" fillId="3" borderId="47" xfId="10" applyNumberFormat="1" applyFill="1" applyBorder="1" applyAlignment="1" applyProtection="1">
      <alignment horizontal="center" vertical="top"/>
      <protection locked="0"/>
    </xf>
    <xf numFmtId="0" fontId="23" fillId="0" borderId="0" xfId="10" applyFont="1" applyFill="1" applyAlignment="1" applyProtection="1">
      <alignment horizontal="left" vertical="top" wrapText="1"/>
    </xf>
    <xf numFmtId="0" fontId="41" fillId="0" borderId="73" xfId="10" applyFont="1" applyBorder="1" applyAlignment="1" applyProtection="1">
      <alignment horizontal="center" vertical="center"/>
    </xf>
    <xf numFmtId="0" fontId="41" fillId="0" borderId="74" xfId="10" applyFont="1" applyBorder="1" applyAlignment="1" applyProtection="1">
      <alignment horizontal="center" vertical="center"/>
    </xf>
    <xf numFmtId="0" fontId="41" fillId="0" borderId="52" xfId="10" applyFont="1" applyBorder="1" applyAlignment="1" applyProtection="1">
      <alignment horizontal="center" vertical="center"/>
    </xf>
    <xf numFmtId="0" fontId="41" fillId="0" borderId="0" xfId="10" applyFont="1" applyAlignment="1" applyProtection="1">
      <alignment horizontal="center" vertical="top"/>
    </xf>
    <xf numFmtId="0" fontId="23" fillId="0" borderId="0" xfId="10" applyFont="1" applyAlignment="1" applyProtection="1">
      <alignment horizontal="left" vertical="center" wrapText="1"/>
    </xf>
    <xf numFmtId="0" fontId="23" fillId="0" borderId="0" xfId="10" applyFont="1" applyFill="1" applyBorder="1" applyAlignment="1" applyProtection="1">
      <alignment horizontal="left" vertical="top" wrapText="1" indent="2"/>
    </xf>
    <xf numFmtId="44" fontId="23" fillId="0" borderId="0" xfId="10" applyNumberFormat="1" applyFont="1" applyFill="1" applyBorder="1" applyAlignment="1" applyProtection="1">
      <alignment horizontal="left" vertical="top" wrapText="1" indent="2"/>
    </xf>
    <xf numFmtId="170" fontId="23" fillId="0" borderId="0" xfId="10" applyNumberFormat="1" applyFont="1" applyFill="1" applyBorder="1" applyAlignment="1" applyProtection="1">
      <alignment horizontal="left" vertical="top" wrapText="1" indent="2"/>
    </xf>
    <xf numFmtId="0" fontId="22" fillId="0" borderId="0" xfId="10" applyFont="1" applyFill="1" applyBorder="1" applyAlignment="1" applyProtection="1">
      <alignment horizontal="left" vertical="top"/>
    </xf>
    <xf numFmtId="0" fontId="23" fillId="0" borderId="56" xfId="10" applyFont="1" applyFill="1" applyBorder="1" applyAlignment="1" applyProtection="1">
      <alignment horizontal="center" vertical="top"/>
    </xf>
    <xf numFmtId="0" fontId="43" fillId="0" borderId="0" xfId="10" applyFont="1" applyAlignment="1" applyProtection="1">
      <alignment horizontal="center" vertical="top"/>
    </xf>
    <xf numFmtId="0" fontId="17" fillId="7" borderId="38" xfId="10" applyFill="1" applyBorder="1" applyAlignment="1" applyProtection="1">
      <alignment horizontal="left" vertical="top" wrapText="1"/>
      <protection locked="0"/>
    </xf>
    <xf numFmtId="0" fontId="17" fillId="7" borderId="56" xfId="10" applyFill="1" applyBorder="1" applyAlignment="1" applyProtection="1">
      <alignment horizontal="left" vertical="top" wrapText="1"/>
      <protection locked="0"/>
    </xf>
    <xf numFmtId="0" fontId="17" fillId="7" borderId="39" xfId="10" applyFill="1" applyBorder="1" applyAlignment="1" applyProtection="1">
      <alignment horizontal="left" vertical="top" wrapText="1"/>
      <protection locked="0"/>
    </xf>
    <xf numFmtId="0" fontId="17" fillId="7" borderId="12" xfId="10" applyFill="1" applyBorder="1" applyAlignment="1" applyProtection="1">
      <alignment horizontal="left" vertical="top" wrapText="1"/>
      <protection locked="0"/>
    </xf>
    <xf numFmtId="0" fontId="17" fillId="7" borderId="0" xfId="10" applyFill="1" applyBorder="1" applyAlignment="1" applyProtection="1">
      <alignment horizontal="left" vertical="top" wrapText="1"/>
      <protection locked="0"/>
    </xf>
    <xf numFmtId="0" fontId="17" fillId="7" borderId="13" xfId="10" applyFill="1" applyBorder="1" applyAlignment="1" applyProtection="1">
      <alignment horizontal="left" vertical="top" wrapText="1"/>
      <protection locked="0"/>
    </xf>
    <xf numFmtId="0" fontId="17" fillId="7" borderId="10" xfId="10" applyFill="1" applyBorder="1" applyAlignment="1" applyProtection="1">
      <alignment horizontal="left" vertical="top" wrapText="1"/>
      <protection locked="0"/>
    </xf>
    <xf numFmtId="0" fontId="17" fillId="7" borderId="7" xfId="10" applyFill="1" applyBorder="1" applyAlignment="1" applyProtection="1">
      <alignment horizontal="left" vertical="top" wrapText="1"/>
      <protection locked="0"/>
    </xf>
    <xf numFmtId="0" fontId="17" fillId="7" borderId="11" xfId="10" applyFill="1" applyBorder="1" applyAlignment="1" applyProtection="1">
      <alignment horizontal="left" vertical="top" wrapText="1"/>
      <protection locked="0"/>
    </xf>
    <xf numFmtId="0" fontId="22" fillId="0" borderId="0" xfId="10" applyFont="1" applyFill="1" applyBorder="1" applyAlignment="1" applyProtection="1">
      <alignment horizontal="center" vertical="top"/>
    </xf>
    <xf numFmtId="0" fontId="23" fillId="0" borderId="50" xfId="10" applyFont="1" applyBorder="1" applyAlignment="1" applyProtection="1">
      <alignment horizontal="left" vertical="top" wrapText="1" indent="2"/>
    </xf>
    <xf numFmtId="0" fontId="23" fillId="0" borderId="51" xfId="10" applyFont="1" applyBorder="1" applyAlignment="1" applyProtection="1">
      <alignment horizontal="left" vertical="top" wrapText="1" indent="2"/>
    </xf>
    <xf numFmtId="0" fontId="23" fillId="0" borderId="49" xfId="10" applyFont="1" applyBorder="1" applyAlignment="1" applyProtection="1">
      <alignment horizontal="left" vertical="top" wrapText="1" indent="2"/>
    </xf>
    <xf numFmtId="170" fontId="23" fillId="7" borderId="50" xfId="10" applyNumberFormat="1" applyFont="1" applyFill="1" applyBorder="1" applyAlignment="1" applyProtection="1">
      <alignment horizontal="left" vertical="top" wrapText="1" indent="2"/>
      <protection locked="0"/>
    </xf>
    <xf numFmtId="170" fontId="23" fillId="7" borderId="51" xfId="10" applyNumberFormat="1" applyFont="1" applyFill="1" applyBorder="1" applyAlignment="1" applyProtection="1">
      <alignment horizontal="left" vertical="top" wrapText="1" indent="2"/>
      <protection locked="0"/>
    </xf>
    <xf numFmtId="170" fontId="23" fillId="7" borderId="49" xfId="10" applyNumberFormat="1" applyFont="1" applyFill="1" applyBorder="1" applyAlignment="1" applyProtection="1">
      <alignment horizontal="left" vertical="top" wrapText="1" indent="2"/>
      <protection locked="0"/>
    </xf>
    <xf numFmtId="44" fontId="23" fillId="7" borderId="50" xfId="10" applyNumberFormat="1" applyFont="1" applyFill="1" applyBorder="1" applyAlignment="1" applyProtection="1">
      <alignment horizontal="left" vertical="top" wrapText="1" indent="2"/>
      <protection locked="0"/>
    </xf>
    <xf numFmtId="44" fontId="23" fillId="7" borderId="51" xfId="10" applyNumberFormat="1" applyFont="1" applyFill="1" applyBorder="1" applyAlignment="1" applyProtection="1">
      <alignment horizontal="left" vertical="top" wrapText="1" indent="2"/>
      <protection locked="0"/>
    </xf>
    <xf numFmtId="44" fontId="23" fillId="7" borderId="49" xfId="10" applyNumberFormat="1" applyFont="1" applyFill="1" applyBorder="1" applyAlignment="1" applyProtection="1">
      <alignment horizontal="left" vertical="top" wrapText="1" indent="2"/>
      <protection locked="0"/>
    </xf>
    <xf numFmtId="0" fontId="43" fillId="0" borderId="0" xfId="10" applyFont="1" applyAlignment="1" applyProtection="1">
      <alignment horizontal="left" vertical="top"/>
    </xf>
    <xf numFmtId="0" fontId="17" fillId="7" borderId="38" xfId="10" applyFont="1" applyFill="1" applyBorder="1" applyAlignment="1" applyProtection="1">
      <alignment horizontal="left" vertical="top" wrapText="1"/>
      <protection locked="0"/>
    </xf>
    <xf numFmtId="0" fontId="22" fillId="7" borderId="56" xfId="10" applyFont="1" applyFill="1" applyBorder="1" applyAlignment="1" applyProtection="1">
      <alignment horizontal="left" vertical="top" wrapText="1"/>
      <protection locked="0"/>
    </xf>
    <xf numFmtId="0" fontId="22" fillId="7" borderId="39" xfId="10" applyFont="1" applyFill="1" applyBorder="1" applyAlignment="1" applyProtection="1">
      <alignment horizontal="left" vertical="top" wrapText="1"/>
      <protection locked="0"/>
    </xf>
    <xf numFmtId="0" fontId="22" fillId="7" borderId="12" xfId="10" applyFont="1" applyFill="1" applyBorder="1" applyAlignment="1" applyProtection="1">
      <alignment horizontal="left" vertical="top" wrapText="1"/>
      <protection locked="0"/>
    </xf>
    <xf numFmtId="0" fontId="22" fillId="7" borderId="0" xfId="10" applyFont="1" applyFill="1" applyBorder="1" applyAlignment="1" applyProtection="1">
      <alignment horizontal="left" vertical="top" wrapText="1"/>
      <protection locked="0"/>
    </xf>
    <xf numFmtId="0" fontId="22" fillId="7" borderId="13" xfId="10" applyFont="1" applyFill="1" applyBorder="1" applyAlignment="1" applyProtection="1">
      <alignment horizontal="left" vertical="top" wrapText="1"/>
      <protection locked="0"/>
    </xf>
    <xf numFmtId="0" fontId="22" fillId="7" borderId="10" xfId="10" applyFont="1" applyFill="1" applyBorder="1" applyAlignment="1" applyProtection="1">
      <alignment horizontal="left" vertical="top" wrapText="1"/>
      <protection locked="0"/>
    </xf>
    <xf numFmtId="0" fontId="22" fillId="7" borderId="7" xfId="10" applyFont="1" applyFill="1" applyBorder="1" applyAlignment="1" applyProtection="1">
      <alignment horizontal="left" vertical="top" wrapText="1"/>
      <protection locked="0"/>
    </xf>
    <xf numFmtId="0" fontId="22" fillId="7" borderId="11" xfId="10" applyFont="1" applyFill="1" applyBorder="1" applyAlignment="1" applyProtection="1">
      <alignment horizontal="left" vertical="top" wrapText="1"/>
      <protection locked="0"/>
    </xf>
    <xf numFmtId="0" fontId="76" fillId="7" borderId="67" xfId="11" applyFont="1" applyFill="1" applyBorder="1" applyAlignment="1" applyProtection="1">
      <alignment horizontal="left" vertical="center" wrapText="1"/>
      <protection locked="0"/>
    </xf>
    <xf numFmtId="0" fontId="38" fillId="7" borderId="68" xfId="10" applyFont="1" applyFill="1" applyBorder="1" applyAlignment="1" applyProtection="1">
      <alignment horizontal="left" vertical="center" wrapText="1"/>
      <protection locked="0"/>
    </xf>
    <xf numFmtId="0" fontId="38" fillId="7" borderId="69" xfId="10" applyFont="1" applyFill="1" applyBorder="1" applyAlignment="1" applyProtection="1">
      <alignment horizontal="left" vertical="center" wrapText="1"/>
      <protection locked="0"/>
    </xf>
    <xf numFmtId="0" fontId="55" fillId="0" borderId="60" xfId="10" applyFont="1" applyBorder="1" applyAlignment="1" applyProtection="1">
      <alignment horizontal="center" vertical="center" wrapText="1"/>
    </xf>
    <xf numFmtId="0" fontId="55" fillId="0" borderId="61" xfId="10" applyFont="1" applyBorder="1" applyAlignment="1" applyProtection="1">
      <alignment horizontal="center" vertical="center" wrapText="1"/>
    </xf>
    <xf numFmtId="0" fontId="55" fillId="0" borderId="62" xfId="10" applyFont="1" applyBorder="1" applyAlignment="1" applyProtection="1">
      <alignment horizontal="center" vertical="center" wrapText="1"/>
    </xf>
    <xf numFmtId="0" fontId="38" fillId="7" borderId="50" xfId="10" applyFont="1" applyFill="1" applyBorder="1" applyAlignment="1" applyProtection="1">
      <alignment horizontal="left" vertical="center" wrapText="1"/>
      <protection locked="0"/>
    </xf>
    <xf numFmtId="0" fontId="38" fillId="7" borderId="51" xfId="10" applyFont="1" applyFill="1" applyBorder="1" applyAlignment="1" applyProtection="1">
      <alignment horizontal="left" vertical="center" wrapText="1"/>
      <protection locked="0"/>
    </xf>
    <xf numFmtId="0" fontId="38" fillId="7" borderId="64" xfId="10" applyFont="1" applyFill="1" applyBorder="1" applyAlignment="1" applyProtection="1">
      <alignment horizontal="left" vertical="center" wrapText="1"/>
      <protection locked="0"/>
    </xf>
    <xf numFmtId="0" fontId="38" fillId="7" borderId="49" xfId="10" applyFont="1" applyFill="1" applyBorder="1" applyAlignment="1" applyProtection="1">
      <alignment horizontal="left" vertical="center" wrapText="1"/>
      <protection locked="0"/>
    </xf>
    <xf numFmtId="0" fontId="38" fillId="7" borderId="50" xfId="10" applyFont="1" applyFill="1" applyBorder="1" applyAlignment="1" applyProtection="1">
      <alignment horizontal="center" vertical="center" wrapText="1"/>
      <protection locked="0"/>
    </xf>
    <xf numFmtId="0" fontId="38" fillId="7" borderId="49" xfId="10" applyFont="1" applyFill="1" applyBorder="1" applyAlignment="1" applyProtection="1">
      <alignment horizontal="center" vertical="center" wrapText="1"/>
      <protection locked="0"/>
    </xf>
    <xf numFmtId="0" fontId="26" fillId="0" borderId="50" xfId="10" applyFont="1" applyBorder="1" applyAlignment="1" applyProtection="1">
      <alignment horizontal="center" vertical="center" wrapText="1"/>
    </xf>
    <xf numFmtId="0" fontId="26" fillId="0" borderId="49" xfId="10" applyFont="1" applyBorder="1" applyAlignment="1" applyProtection="1">
      <alignment horizontal="center" vertical="center" wrapText="1"/>
    </xf>
    <xf numFmtId="0" fontId="38" fillId="7" borderId="64" xfId="10" applyFont="1" applyFill="1" applyBorder="1" applyAlignment="1" applyProtection="1">
      <alignment horizontal="center" vertical="center" wrapText="1"/>
      <protection locked="0"/>
    </xf>
    <xf numFmtId="0" fontId="38" fillId="0" borderId="60" xfId="10" applyFont="1" applyBorder="1" applyAlignment="1" applyProtection="1">
      <alignment horizontal="left" vertical="center" wrapText="1"/>
    </xf>
    <xf numFmtId="0" fontId="38" fillId="0" borderId="61" xfId="10" applyFont="1" applyBorder="1" applyAlignment="1" applyProtection="1">
      <alignment horizontal="left" vertical="center" wrapText="1"/>
    </xf>
    <xf numFmtId="0" fontId="38" fillId="0" borderId="62" xfId="10" applyFont="1" applyBorder="1" applyAlignment="1" applyProtection="1">
      <alignment horizontal="left" vertical="center" wrapText="1"/>
    </xf>
    <xf numFmtId="0" fontId="38" fillId="0" borderId="50" xfId="10" applyFont="1" applyBorder="1" applyAlignment="1" applyProtection="1">
      <alignment horizontal="center" vertical="center" wrapText="1"/>
      <protection locked="0"/>
    </xf>
    <xf numFmtId="0" fontId="38" fillId="0" borderId="49" xfId="10" applyFont="1" applyBorder="1" applyAlignment="1" applyProtection="1">
      <alignment horizontal="center" vertical="center" wrapText="1"/>
      <protection locked="0"/>
    </xf>
    <xf numFmtId="0" fontId="17" fillId="0" borderId="0" xfId="10" applyBorder="1" applyAlignment="1" applyProtection="1">
      <alignment horizontal="left" vertical="center" wrapText="1"/>
    </xf>
    <xf numFmtId="0" fontId="38" fillId="0" borderId="67" xfId="10" applyFont="1" applyBorder="1" applyAlignment="1" applyProtection="1">
      <alignment horizontal="left" vertical="center" wrapText="1"/>
    </xf>
    <xf numFmtId="0" fontId="38" fillId="0" borderId="68" xfId="10" applyFont="1" applyBorder="1" applyAlignment="1" applyProtection="1">
      <alignment horizontal="left" vertical="center" wrapText="1"/>
    </xf>
    <xf numFmtId="0" fontId="38" fillId="0" borderId="69" xfId="10" applyFont="1" applyBorder="1" applyAlignment="1" applyProtection="1">
      <alignment horizontal="left" vertical="center" wrapText="1"/>
    </xf>
    <xf numFmtId="0" fontId="24" fillId="0" borderId="70" xfId="10" applyFont="1" applyBorder="1" applyAlignment="1" applyProtection="1">
      <alignment horizontal="left" vertical="center" wrapText="1"/>
    </xf>
    <xf numFmtId="0" fontId="24" fillId="0" borderId="0" xfId="10" applyFont="1" applyBorder="1" applyAlignment="1" applyProtection="1">
      <alignment horizontal="left" vertical="center" wrapText="1"/>
    </xf>
    <xf numFmtId="0" fontId="24" fillId="0" borderId="71" xfId="10" applyFont="1" applyBorder="1" applyAlignment="1" applyProtection="1">
      <alignment horizontal="left" vertical="center" wrapText="1"/>
    </xf>
    <xf numFmtId="0" fontId="44" fillId="0" borderId="0" xfId="10" applyFont="1" applyAlignment="1" applyProtection="1">
      <alignment horizontal="left" vertical="top"/>
    </xf>
    <xf numFmtId="0" fontId="38" fillId="7" borderId="60" xfId="10" applyFont="1" applyFill="1" applyBorder="1" applyAlignment="1" applyProtection="1">
      <alignment horizontal="left" vertical="center" wrapText="1"/>
      <protection locked="0"/>
    </xf>
    <xf numFmtId="0" fontId="38" fillId="7" borderId="61" xfId="10" applyFont="1" applyFill="1" applyBorder="1" applyAlignment="1" applyProtection="1">
      <alignment horizontal="left" vertical="center" wrapText="1"/>
      <protection locked="0"/>
    </xf>
    <xf numFmtId="0" fontId="38" fillId="7" borderId="62" xfId="10" applyFont="1" applyFill="1" applyBorder="1" applyAlignment="1" applyProtection="1">
      <alignment horizontal="left" vertical="center" wrapText="1"/>
      <protection locked="0"/>
    </xf>
    <xf numFmtId="0" fontId="38" fillId="0" borderId="50" xfId="10" applyFont="1" applyBorder="1" applyAlignment="1" applyProtection="1">
      <alignment horizontal="center" vertical="center" wrapText="1"/>
    </xf>
    <xf numFmtId="0" fontId="38" fillId="0" borderId="49" xfId="10" applyFont="1" applyBorder="1" applyAlignment="1" applyProtection="1">
      <alignment horizontal="center" vertical="center" wrapText="1"/>
    </xf>
    <xf numFmtId="0" fontId="38" fillId="0" borderId="64" xfId="10" applyFont="1" applyBorder="1" applyAlignment="1" applyProtection="1">
      <alignment horizontal="center" vertical="center" wrapText="1"/>
    </xf>
    <xf numFmtId="0" fontId="26" fillId="0" borderId="58" xfId="10" applyFont="1" applyBorder="1" applyAlignment="1" applyProtection="1">
      <alignment horizontal="center" vertical="center" wrapText="1"/>
    </xf>
    <xf numFmtId="0" fontId="26" fillId="0" borderId="57" xfId="10" applyFont="1" applyBorder="1" applyAlignment="1" applyProtection="1">
      <alignment horizontal="center" vertical="center" wrapText="1"/>
    </xf>
    <xf numFmtId="0" fontId="17" fillId="0" borderId="71" xfId="10" applyBorder="1" applyAlignment="1" applyProtection="1">
      <alignment horizontal="left" vertical="center" wrapText="1"/>
    </xf>
    <xf numFmtId="0" fontId="51" fillId="0" borderId="0" xfId="10" applyFont="1" applyAlignment="1" applyProtection="1">
      <alignment horizontal="center" vertical="top"/>
    </xf>
    <xf numFmtId="0" fontId="42" fillId="0" borderId="0" xfId="10" applyFont="1" applyAlignment="1" applyProtection="1">
      <alignment horizontal="center" vertical="top"/>
    </xf>
    <xf numFmtId="0" fontId="56" fillId="0" borderId="0" xfId="10" applyFont="1" applyAlignment="1" applyProtection="1">
      <alignment horizontal="center" vertical="top" wrapText="1"/>
    </xf>
    <xf numFmtId="0" fontId="23" fillId="7" borderId="38" xfId="10" applyFont="1" applyFill="1" applyBorder="1" applyAlignment="1" applyProtection="1">
      <alignment horizontal="left" vertical="top" wrapText="1"/>
      <protection locked="0"/>
    </xf>
    <xf numFmtId="0" fontId="23" fillId="7" borderId="56" xfId="10" applyFont="1" applyFill="1" applyBorder="1" applyAlignment="1" applyProtection="1">
      <alignment horizontal="left" vertical="top" wrapText="1"/>
      <protection locked="0"/>
    </xf>
    <xf numFmtId="0" fontId="23" fillId="7" borderId="39" xfId="10" applyFont="1" applyFill="1" applyBorder="1" applyAlignment="1" applyProtection="1">
      <alignment horizontal="left" vertical="top" wrapText="1"/>
      <protection locked="0"/>
    </xf>
    <xf numFmtId="0" fontId="23" fillId="7" borderId="12" xfId="10" applyFont="1" applyFill="1" applyBorder="1" applyAlignment="1" applyProtection="1">
      <alignment horizontal="left" vertical="top" wrapText="1"/>
      <protection locked="0"/>
    </xf>
    <xf numFmtId="0" fontId="23" fillId="7" borderId="0" xfId="10" applyFont="1" applyFill="1" applyBorder="1" applyAlignment="1" applyProtection="1">
      <alignment horizontal="left" vertical="top" wrapText="1"/>
      <protection locked="0"/>
    </xf>
    <xf numFmtId="0" fontId="23" fillId="7" borderId="13" xfId="10" applyFont="1" applyFill="1" applyBorder="1" applyAlignment="1" applyProtection="1">
      <alignment horizontal="left" vertical="top" wrapText="1"/>
      <protection locked="0"/>
    </xf>
    <xf numFmtId="0" fontId="23" fillId="7" borderId="10" xfId="10" applyFont="1" applyFill="1" applyBorder="1" applyAlignment="1" applyProtection="1">
      <alignment horizontal="left" vertical="top" wrapText="1"/>
      <protection locked="0"/>
    </xf>
    <xf numFmtId="0" fontId="23" fillId="7" borderId="7" xfId="10" applyFont="1" applyFill="1" applyBorder="1" applyAlignment="1" applyProtection="1">
      <alignment horizontal="left" vertical="top" wrapText="1"/>
      <protection locked="0"/>
    </xf>
    <xf numFmtId="0" fontId="23" fillId="7" borderId="11" xfId="10" applyFont="1" applyFill="1" applyBorder="1" applyAlignment="1" applyProtection="1">
      <alignment horizontal="left" vertical="top" wrapText="1"/>
      <protection locked="0"/>
    </xf>
    <xf numFmtId="0" fontId="43" fillId="0" borderId="0" xfId="10" applyFont="1" applyAlignment="1" applyProtection="1">
      <alignment horizontal="center" vertical="top" wrapText="1"/>
    </xf>
    <xf numFmtId="0" fontId="48" fillId="0" borderId="0" xfId="10" applyFont="1" applyAlignment="1" applyProtection="1">
      <alignment horizontal="center" vertical="top"/>
    </xf>
    <xf numFmtId="0" fontId="0" fillId="0" borderId="0" xfId="0" applyAlignment="1" applyProtection="1">
      <alignment horizontal="center"/>
    </xf>
    <xf numFmtId="0" fontId="2" fillId="0" borderId="1" xfId="0" applyFont="1" applyBorder="1" applyAlignment="1" applyProtection="1">
      <alignment horizontal="center"/>
    </xf>
    <xf numFmtId="0" fontId="2" fillId="0" borderId="0" xfId="0" applyFont="1" applyBorder="1" applyAlignment="1" applyProtection="1">
      <alignment horizontal="center" wrapText="1"/>
    </xf>
    <xf numFmtId="0" fontId="2" fillId="0" borderId="1" xfId="0" applyFont="1" applyBorder="1" applyAlignment="1" applyProtection="1">
      <alignment horizontal="center" wrapText="1"/>
    </xf>
    <xf numFmtId="0" fontId="0" fillId="0" borderId="0" xfId="0" applyAlignment="1" applyProtection="1">
      <alignment horizontal="left" wrapText="1"/>
    </xf>
    <xf numFmtId="0" fontId="2" fillId="0" borderId="0" xfId="0" applyFont="1" applyAlignment="1" applyProtection="1">
      <alignment horizontal="center"/>
    </xf>
    <xf numFmtId="5" fontId="2" fillId="0" borderId="0" xfId="4" applyFont="1" applyAlignment="1" applyProtection="1">
      <alignment horizontal="left"/>
    </xf>
    <xf numFmtId="5" fontId="0" fillId="0" borderId="0" xfId="4" applyFont="1" applyAlignment="1" applyProtection="1">
      <alignment horizontal="center"/>
    </xf>
    <xf numFmtId="5" fontId="1" fillId="0" borderId="0" xfId="4" applyFont="1" applyAlignment="1" applyProtection="1">
      <alignment horizontal="center"/>
    </xf>
    <xf numFmtId="0" fontId="2" fillId="0" borderId="0" xfId="0" applyFont="1" applyAlignment="1">
      <alignment horizontal="center"/>
    </xf>
    <xf numFmtId="0" fontId="13" fillId="0" borderId="1" xfId="9" applyFont="1" applyBorder="1" applyAlignment="1">
      <alignment horizontal="center" wrapText="1"/>
    </xf>
    <xf numFmtId="0" fontId="57" fillId="0" borderId="0" xfId="9" applyFont="1" applyAlignment="1">
      <alignment horizontal="left"/>
    </xf>
    <xf numFmtId="0" fontId="0" fillId="0" borderId="0" xfId="0" applyAlignment="1">
      <alignment horizontal="center"/>
    </xf>
    <xf numFmtId="0" fontId="13" fillId="0" borderId="1" xfId="9" applyFont="1" applyBorder="1" applyAlignment="1" applyProtection="1">
      <alignment horizontal="center" wrapText="1"/>
    </xf>
    <xf numFmtId="0" fontId="57" fillId="0" borderId="0" xfId="9" applyFont="1" applyAlignment="1" applyProtection="1">
      <alignment horizontal="left"/>
    </xf>
    <xf numFmtId="0" fontId="62" fillId="2" borderId="0" xfId="0" applyFont="1" applyFill="1" applyAlignment="1" applyProtection="1">
      <alignment horizontal="left" wrapText="1"/>
    </xf>
    <xf numFmtId="0" fontId="5" fillId="0" borderId="40" xfId="1" quotePrefix="1" applyFont="1" applyBorder="1" applyAlignment="1" applyProtection="1">
      <alignment horizontal="center"/>
    </xf>
    <xf numFmtId="0" fontId="5" fillId="0" borderId="41" xfId="1" quotePrefix="1" applyFont="1" applyBorder="1" applyAlignment="1" applyProtection="1">
      <alignment horizontal="center"/>
    </xf>
    <xf numFmtId="0" fontId="0" fillId="2" borderId="0" xfId="0" applyFill="1" applyAlignment="1" applyProtection="1"/>
    <xf numFmtId="0" fontId="0" fillId="2" borderId="0" xfId="0" applyFill="1" applyAlignment="1" applyProtection="1">
      <alignment horizontal="left" wrapText="1"/>
    </xf>
    <xf numFmtId="166" fontId="2" fillId="0" borderId="0" xfId="0" applyNumberFormat="1" applyFont="1" applyAlignment="1">
      <alignment horizontal="center"/>
    </xf>
    <xf numFmtId="0" fontId="0" fillId="0" borderId="0" xfId="0" applyAlignment="1">
      <alignment horizontal="left"/>
    </xf>
    <xf numFmtId="0" fontId="0" fillId="0" borderId="0" xfId="0" applyAlignment="1">
      <alignment horizontal="left" wrapText="1"/>
    </xf>
    <xf numFmtId="0" fontId="0" fillId="3" borderId="0" xfId="0" applyFill="1" applyAlignment="1" applyProtection="1">
      <alignment horizontal="left"/>
      <protection locked="0"/>
    </xf>
    <xf numFmtId="0" fontId="7" fillId="0" borderId="0" xfId="0" applyFont="1" applyAlignment="1">
      <alignment horizontal="left"/>
    </xf>
    <xf numFmtId="0" fontId="66" fillId="0" borderId="56" xfId="10" applyFont="1" applyBorder="1" applyAlignment="1" applyProtection="1">
      <alignment horizontal="center" vertical="top"/>
    </xf>
    <xf numFmtId="0" fontId="69" fillId="0" borderId="0" xfId="10" applyFont="1" applyAlignment="1" applyProtection="1">
      <alignment horizontal="center" vertical="top" wrapText="1"/>
    </xf>
    <xf numFmtId="0" fontId="65" fillId="0" borderId="0" xfId="10" applyFont="1" applyAlignment="1" applyProtection="1">
      <alignment horizontal="center" vertical="top"/>
    </xf>
    <xf numFmtId="0" fontId="66" fillId="0" borderId="0" xfId="10" applyFont="1" applyAlignment="1" applyProtection="1">
      <alignment horizontal="center" vertical="top"/>
    </xf>
    <xf numFmtId="0" fontId="67" fillId="0" borderId="0" xfId="10" applyFont="1" applyAlignment="1" applyProtection="1">
      <alignment horizontal="center" vertical="top"/>
    </xf>
    <xf numFmtId="0" fontId="68" fillId="0" borderId="0" xfId="10" applyFont="1" applyAlignment="1" applyProtection="1">
      <alignment horizontal="center" vertical="top" wrapText="1"/>
    </xf>
    <xf numFmtId="0" fontId="17" fillId="0" borderId="56" xfId="10" applyBorder="1" applyAlignment="1" applyProtection="1">
      <alignment horizontal="center" vertical="top"/>
    </xf>
    <xf numFmtId="0" fontId="16" fillId="0" borderId="0" xfId="10" applyFont="1" applyAlignment="1" applyProtection="1">
      <alignment horizontal="center" vertical="top" wrapText="1"/>
    </xf>
    <xf numFmtId="0" fontId="80" fillId="0" borderId="0" xfId="10" applyFont="1" applyAlignment="1" applyProtection="1">
      <alignment horizontal="center" vertical="top"/>
    </xf>
    <xf numFmtId="0" fontId="6" fillId="0" borderId="0" xfId="0" applyFont="1" applyAlignment="1">
      <alignment horizontal="left"/>
    </xf>
    <xf numFmtId="5" fontId="10" fillId="0" borderId="0" xfId="4" applyFont="1" applyAlignment="1">
      <alignment horizontal="left"/>
    </xf>
    <xf numFmtId="0" fontId="6" fillId="0" borderId="0" xfId="0" applyFont="1" applyAlignment="1">
      <alignment horizontal="left" wrapText="1"/>
    </xf>
    <xf numFmtId="0" fontId="2" fillId="0" borderId="0" xfId="0" applyFont="1" applyAlignment="1">
      <alignment horizontal="left" wrapText="1"/>
    </xf>
    <xf numFmtId="0" fontId="8" fillId="0" borderId="1" xfId="0" applyFont="1" applyBorder="1" applyAlignment="1" applyProtection="1">
      <alignment horizontal="center"/>
    </xf>
    <xf numFmtId="0" fontId="8" fillId="0" borderId="1" xfId="0" applyFont="1" applyBorder="1" applyAlignment="1" applyProtection="1">
      <alignment horizontal="center" wrapText="1"/>
    </xf>
    <xf numFmtId="0" fontId="2" fillId="0" borderId="47" xfId="0" applyFont="1" applyBorder="1" applyAlignment="1" applyProtection="1">
      <alignment horizontal="center"/>
    </xf>
  </cellXfs>
  <cellStyles count="18">
    <cellStyle name="Comma" xfId="15" builtinId="3"/>
    <cellStyle name="Comma 10" xfId="17" xr:uid="{00000000-0005-0000-0000-000001000000}"/>
    <cellStyle name="Comma 3" xfId="2" xr:uid="{00000000-0005-0000-0000-000002000000}"/>
    <cellStyle name="Currency" xfId="13" builtinId="4"/>
    <cellStyle name="Currency 2" xfId="8" xr:uid="{00000000-0005-0000-0000-000004000000}"/>
    <cellStyle name="Currency 3" xfId="7" xr:uid="{00000000-0005-0000-0000-000005000000}"/>
    <cellStyle name="Currency 4" xfId="3" xr:uid="{00000000-0005-0000-0000-000006000000}"/>
    <cellStyle name="Hyperlink" xfId="11" builtinId="8"/>
    <cellStyle name="Normal" xfId="0" builtinId="0"/>
    <cellStyle name="Normal 2" xfId="4" xr:uid="{00000000-0005-0000-0000-000009000000}"/>
    <cellStyle name="Normal 2 2" xfId="6" xr:uid="{00000000-0005-0000-0000-00000A000000}"/>
    <cellStyle name="Normal 3" xfId="10" xr:uid="{00000000-0005-0000-0000-00000B000000}"/>
    <cellStyle name="Normal 4" xfId="1" xr:uid="{00000000-0005-0000-0000-00000C000000}"/>
    <cellStyle name="Normal 5" xfId="12" xr:uid="{00000000-0005-0000-0000-00000D000000}"/>
    <cellStyle name="Normal 6" xfId="16" xr:uid="{00000000-0005-0000-0000-00000E000000}"/>
    <cellStyle name="Normal_Analysis of CompAbsence" xfId="9" xr:uid="{00000000-0005-0000-0000-00000F000000}"/>
    <cellStyle name="Normal_fd2008fotabbed" xfId="5" xr:uid="{00000000-0005-0000-0000-000010000000}"/>
    <cellStyle name="Percent" xfId="14" builtinId="5"/>
  </cellStyles>
  <dxfs count="0"/>
  <tableStyles count="0" defaultTableStyle="TableStyleMedium2"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923926</xdr:colOff>
      <xdr:row>4</xdr:row>
      <xdr:rowOff>390525</xdr:rowOff>
    </xdr:from>
    <xdr:ext cx="4755147" cy="288607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23926" y="2695575"/>
          <a:ext cx="4755147" cy="2886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304800</xdr:colOff>
      <xdr:row>17</xdr:row>
      <xdr:rowOff>15240</xdr:rowOff>
    </xdr:from>
    <xdr:ext cx="65" cy="172227"/>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6629400" y="35204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9</xdr:row>
          <xdr:rowOff>180975</xdr:rowOff>
        </xdr:from>
        <xdr:to>
          <xdr:col>1</xdr:col>
          <xdr:colOff>647700</xdr:colOff>
          <xdr:row>11</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A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180975</xdr:rowOff>
        </xdr:from>
        <xdr:to>
          <xdr:col>1</xdr:col>
          <xdr:colOff>647700</xdr:colOff>
          <xdr:row>13</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A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152400</xdr:rowOff>
        </xdr:from>
        <xdr:to>
          <xdr:col>1</xdr:col>
          <xdr:colOff>647700</xdr:colOff>
          <xdr:row>15</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A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180975</xdr:rowOff>
        </xdr:from>
        <xdr:to>
          <xdr:col>1</xdr:col>
          <xdr:colOff>647700</xdr:colOff>
          <xdr:row>17</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A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152400</xdr:rowOff>
        </xdr:from>
        <xdr:to>
          <xdr:col>1</xdr:col>
          <xdr:colOff>647700</xdr:colOff>
          <xdr:row>19</xdr:row>
          <xdr:rowOff>9525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A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152400</xdr:rowOff>
        </xdr:from>
        <xdr:to>
          <xdr:col>1</xdr:col>
          <xdr:colOff>647700</xdr:colOff>
          <xdr:row>22</xdr:row>
          <xdr:rowOff>9525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A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152400</xdr:rowOff>
        </xdr:from>
        <xdr:to>
          <xdr:col>1</xdr:col>
          <xdr:colOff>647700</xdr:colOff>
          <xdr:row>25</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A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152400</xdr:rowOff>
        </xdr:from>
        <xdr:to>
          <xdr:col>1</xdr:col>
          <xdr:colOff>647700</xdr:colOff>
          <xdr:row>28</xdr:row>
          <xdr:rowOff>9525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A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152400</xdr:rowOff>
        </xdr:from>
        <xdr:to>
          <xdr:col>1</xdr:col>
          <xdr:colOff>647700</xdr:colOff>
          <xdr:row>31</xdr:row>
          <xdr:rowOff>9525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A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j.gov/dca/divisions/dlgs/pdf/Fire%20District%20MuniCodes.pdf" TargetMode="External"/><Relationship Id="rId2" Type="http://schemas.openxmlformats.org/officeDocument/2006/relationships/hyperlink" Target="https://www.nj.gov/dca/divisions/dlgs/pdf/Fire%20District%20MuniCodes.pdf" TargetMode="External"/><Relationship Id="rId1" Type="http://schemas.openxmlformats.org/officeDocument/2006/relationships/hyperlink" Target="https://www.nj.gov/dca/divisions/dlgs/pdf/FAST%20Fire%20Budget%20User%20Guide.pdf" TargetMode="External"/><Relationship Id="rId4"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sheetPr>
  <dimension ref="A1:C181"/>
  <sheetViews>
    <sheetView topLeftCell="A13" workbookViewId="0">
      <selection activeCell="B25" sqref="B25"/>
    </sheetView>
  </sheetViews>
  <sheetFormatPr defaultColWidth="9.140625" defaultRowHeight="15" x14ac:dyDescent="0.25"/>
  <cols>
    <col min="1" max="1" width="4" style="77" bestFit="1" customWidth="1"/>
    <col min="2" max="2" width="42" style="74" customWidth="1"/>
    <col min="3" max="3" width="14" style="74" customWidth="1"/>
    <col min="4" max="16384" width="9.140625" style="73"/>
  </cols>
  <sheetData>
    <row r="1" spans="1:3" x14ac:dyDescent="0.25">
      <c r="A1" s="76"/>
      <c r="B1" s="75" t="s">
        <v>694</v>
      </c>
      <c r="C1" s="75" t="s">
        <v>485</v>
      </c>
    </row>
    <row r="2" spans="1:3" x14ac:dyDescent="0.25">
      <c r="A2" s="77">
        <v>1</v>
      </c>
      <c r="B2" s="74" t="s">
        <v>679</v>
      </c>
      <c r="C2" s="74" t="s">
        <v>685</v>
      </c>
    </row>
    <row r="3" spans="1:3" x14ac:dyDescent="0.25">
      <c r="A3" s="77">
        <v>2</v>
      </c>
      <c r="B3" s="74" t="s">
        <v>678</v>
      </c>
      <c r="C3" s="74" t="s">
        <v>685</v>
      </c>
    </row>
    <row r="4" spans="1:3" x14ac:dyDescent="0.25">
      <c r="A4" s="77">
        <v>3</v>
      </c>
      <c r="B4" s="74" t="s">
        <v>677</v>
      </c>
      <c r="C4" s="74" t="s">
        <v>681</v>
      </c>
    </row>
    <row r="5" spans="1:3" x14ac:dyDescent="0.25">
      <c r="A5" s="77">
        <v>4</v>
      </c>
      <c r="B5" s="74" t="s">
        <v>676</v>
      </c>
      <c r="C5" s="74" t="s">
        <v>487</v>
      </c>
    </row>
    <row r="6" spans="1:3" x14ac:dyDescent="0.25">
      <c r="A6" s="77">
        <v>5</v>
      </c>
      <c r="B6" s="74" t="s">
        <v>675</v>
      </c>
      <c r="C6" s="74" t="s">
        <v>487</v>
      </c>
    </row>
    <row r="7" spans="1:3" x14ac:dyDescent="0.25">
      <c r="A7" s="77">
        <v>6</v>
      </c>
      <c r="B7" s="74" t="s">
        <v>674</v>
      </c>
      <c r="C7" s="74" t="s">
        <v>487</v>
      </c>
    </row>
    <row r="8" spans="1:3" x14ac:dyDescent="0.25">
      <c r="A8" s="77">
        <v>7</v>
      </c>
      <c r="B8" s="74" t="s">
        <v>673</v>
      </c>
      <c r="C8" s="74" t="s">
        <v>687</v>
      </c>
    </row>
    <row r="9" spans="1:3" x14ac:dyDescent="0.25">
      <c r="A9" s="77">
        <v>8</v>
      </c>
      <c r="B9" s="74" t="s">
        <v>672</v>
      </c>
      <c r="C9" s="74" t="s">
        <v>687</v>
      </c>
    </row>
    <row r="10" spans="1:3" x14ac:dyDescent="0.25">
      <c r="A10" s="77">
        <v>9</v>
      </c>
      <c r="B10" s="74" t="s">
        <v>671</v>
      </c>
      <c r="C10" s="74" t="s">
        <v>687</v>
      </c>
    </row>
    <row r="11" spans="1:3" x14ac:dyDescent="0.25">
      <c r="A11" s="77">
        <v>10</v>
      </c>
      <c r="B11" s="74" t="s">
        <v>670</v>
      </c>
      <c r="C11" s="74" t="s">
        <v>691</v>
      </c>
    </row>
    <row r="12" spans="1:3" x14ac:dyDescent="0.25">
      <c r="A12" s="77">
        <v>11</v>
      </c>
      <c r="B12" s="74" t="s">
        <v>669</v>
      </c>
      <c r="C12" s="74" t="s">
        <v>691</v>
      </c>
    </row>
    <row r="13" spans="1:3" x14ac:dyDescent="0.25">
      <c r="A13" s="77">
        <v>12</v>
      </c>
      <c r="B13" s="74" t="s">
        <v>668</v>
      </c>
      <c r="C13" s="74" t="s">
        <v>691</v>
      </c>
    </row>
    <row r="14" spans="1:3" x14ac:dyDescent="0.25">
      <c r="A14" s="77">
        <v>13</v>
      </c>
      <c r="B14" s="74" t="s">
        <v>667</v>
      </c>
      <c r="C14" s="74" t="s">
        <v>691</v>
      </c>
    </row>
    <row r="15" spans="1:3" x14ac:dyDescent="0.25">
      <c r="A15" s="77">
        <v>14</v>
      </c>
      <c r="B15" s="74" t="s">
        <v>666</v>
      </c>
      <c r="C15" s="74" t="s">
        <v>682</v>
      </c>
    </row>
    <row r="16" spans="1:3" x14ac:dyDescent="0.25">
      <c r="A16" s="77">
        <v>15</v>
      </c>
      <c r="B16" s="74" t="s">
        <v>665</v>
      </c>
      <c r="C16" s="74" t="s">
        <v>682</v>
      </c>
    </row>
    <row r="17" spans="1:3" x14ac:dyDescent="0.25">
      <c r="A17" s="77">
        <v>16</v>
      </c>
      <c r="B17" s="74" t="s">
        <v>664</v>
      </c>
      <c r="C17" s="74" t="s">
        <v>682</v>
      </c>
    </row>
    <row r="18" spans="1:3" x14ac:dyDescent="0.25">
      <c r="A18" s="77">
        <v>17</v>
      </c>
      <c r="B18" s="74" t="s">
        <v>663</v>
      </c>
      <c r="C18" s="74" t="s">
        <v>682</v>
      </c>
    </row>
    <row r="19" spans="1:3" x14ac:dyDescent="0.25">
      <c r="A19" s="77">
        <v>18</v>
      </c>
      <c r="B19" s="74" t="s">
        <v>662</v>
      </c>
      <c r="C19" s="74" t="s">
        <v>682</v>
      </c>
    </row>
    <row r="20" spans="1:3" x14ac:dyDescent="0.25">
      <c r="A20" s="77">
        <v>19</v>
      </c>
      <c r="B20" s="74" t="s">
        <v>661</v>
      </c>
      <c r="C20" s="74" t="s">
        <v>682</v>
      </c>
    </row>
    <row r="21" spans="1:3" x14ac:dyDescent="0.25">
      <c r="A21" s="77">
        <v>20</v>
      </c>
      <c r="B21" s="74" t="s">
        <v>660</v>
      </c>
      <c r="C21" s="74" t="s">
        <v>682</v>
      </c>
    </row>
    <row r="22" spans="1:3" x14ac:dyDescent="0.25">
      <c r="A22" s="77">
        <v>21</v>
      </c>
      <c r="B22" s="74" t="s">
        <v>659</v>
      </c>
      <c r="C22" s="74" t="s">
        <v>487</v>
      </c>
    </row>
    <row r="23" spans="1:3" x14ac:dyDescent="0.25">
      <c r="A23" s="77">
        <v>22</v>
      </c>
      <c r="B23" s="74" t="s">
        <v>658</v>
      </c>
      <c r="C23" s="74" t="s">
        <v>681</v>
      </c>
    </row>
    <row r="24" spans="1:3" x14ac:dyDescent="0.25">
      <c r="A24" s="77">
        <v>23</v>
      </c>
      <c r="B24" s="74" t="s">
        <v>961</v>
      </c>
      <c r="C24" s="74" t="s">
        <v>487</v>
      </c>
    </row>
    <row r="25" spans="1:3" x14ac:dyDescent="0.25">
      <c r="A25" s="77">
        <v>24</v>
      </c>
      <c r="B25" s="74" t="s">
        <v>657</v>
      </c>
      <c r="C25" s="74" t="s">
        <v>487</v>
      </c>
    </row>
    <row r="26" spans="1:3" x14ac:dyDescent="0.25">
      <c r="A26" s="77">
        <v>25</v>
      </c>
      <c r="B26" s="74" t="s">
        <v>656</v>
      </c>
      <c r="C26" s="74" t="s">
        <v>692</v>
      </c>
    </row>
    <row r="27" spans="1:3" x14ac:dyDescent="0.25">
      <c r="A27" s="77">
        <v>26</v>
      </c>
      <c r="B27" s="74" t="s">
        <v>655</v>
      </c>
      <c r="C27" s="74" t="s">
        <v>692</v>
      </c>
    </row>
    <row r="28" spans="1:3" x14ac:dyDescent="0.25">
      <c r="A28" s="77">
        <v>27</v>
      </c>
      <c r="B28" s="74" t="s">
        <v>654</v>
      </c>
      <c r="C28" s="74" t="s">
        <v>692</v>
      </c>
    </row>
    <row r="29" spans="1:3" x14ac:dyDescent="0.25">
      <c r="A29" s="77">
        <v>28</v>
      </c>
      <c r="B29" s="74" t="s">
        <v>653</v>
      </c>
      <c r="C29" s="74" t="s">
        <v>487</v>
      </c>
    </row>
    <row r="30" spans="1:3" x14ac:dyDescent="0.25">
      <c r="A30" s="77">
        <v>29</v>
      </c>
      <c r="B30" s="74" t="s">
        <v>652</v>
      </c>
      <c r="C30" s="74" t="s">
        <v>487</v>
      </c>
    </row>
    <row r="31" spans="1:3" x14ac:dyDescent="0.25">
      <c r="A31" s="77">
        <v>30</v>
      </c>
      <c r="B31" s="74" t="s">
        <v>651</v>
      </c>
      <c r="C31" s="74" t="s">
        <v>686</v>
      </c>
    </row>
    <row r="32" spans="1:3" x14ac:dyDescent="0.25">
      <c r="A32" s="77">
        <v>31</v>
      </c>
      <c r="B32" s="74" t="s">
        <v>650</v>
      </c>
      <c r="C32" s="74" t="s">
        <v>686</v>
      </c>
    </row>
    <row r="33" spans="1:3" x14ac:dyDescent="0.25">
      <c r="A33" s="77">
        <v>32</v>
      </c>
      <c r="B33" s="74" t="s">
        <v>649</v>
      </c>
      <c r="C33" s="74" t="s">
        <v>686</v>
      </c>
    </row>
    <row r="34" spans="1:3" x14ac:dyDescent="0.25">
      <c r="A34" s="77">
        <v>33</v>
      </c>
      <c r="B34" s="74" t="s">
        <v>648</v>
      </c>
      <c r="C34" s="74" t="s">
        <v>683</v>
      </c>
    </row>
    <row r="35" spans="1:3" x14ac:dyDescent="0.25">
      <c r="A35" s="77">
        <v>34</v>
      </c>
      <c r="B35" s="74" t="s">
        <v>647</v>
      </c>
      <c r="C35" s="74" t="s">
        <v>692</v>
      </c>
    </row>
    <row r="36" spans="1:3" x14ac:dyDescent="0.25">
      <c r="A36" s="77">
        <v>35</v>
      </c>
      <c r="B36" s="74" t="s">
        <v>646</v>
      </c>
      <c r="C36" s="74" t="s">
        <v>692</v>
      </c>
    </row>
    <row r="37" spans="1:3" x14ac:dyDescent="0.25">
      <c r="A37" s="77">
        <v>36</v>
      </c>
      <c r="B37" s="74" t="s">
        <v>645</v>
      </c>
      <c r="C37" s="74" t="s">
        <v>693</v>
      </c>
    </row>
    <row r="38" spans="1:3" x14ac:dyDescent="0.25">
      <c r="A38" s="77">
        <v>37</v>
      </c>
      <c r="B38" s="74" t="s">
        <v>644</v>
      </c>
      <c r="C38" s="74" t="s">
        <v>680</v>
      </c>
    </row>
    <row r="39" spans="1:3" x14ac:dyDescent="0.25">
      <c r="A39" s="77">
        <v>38</v>
      </c>
      <c r="B39" s="74" t="s">
        <v>643</v>
      </c>
      <c r="C39" s="74" t="s">
        <v>680</v>
      </c>
    </row>
    <row r="40" spans="1:3" x14ac:dyDescent="0.25">
      <c r="A40" s="77">
        <v>39</v>
      </c>
      <c r="B40" s="74" t="s">
        <v>642</v>
      </c>
      <c r="C40" s="74" t="s">
        <v>680</v>
      </c>
    </row>
    <row r="41" spans="1:3" x14ac:dyDescent="0.25">
      <c r="A41" s="77">
        <v>40</v>
      </c>
      <c r="B41" s="74" t="s">
        <v>641</v>
      </c>
      <c r="C41" s="74" t="s">
        <v>487</v>
      </c>
    </row>
    <row r="42" spans="1:3" x14ac:dyDescent="0.25">
      <c r="A42" s="77">
        <v>41</v>
      </c>
      <c r="B42" s="74" t="s">
        <v>640</v>
      </c>
      <c r="C42" s="74" t="s">
        <v>487</v>
      </c>
    </row>
    <row r="43" spans="1:3" x14ac:dyDescent="0.25">
      <c r="A43" s="77">
        <v>42</v>
      </c>
      <c r="B43" s="74" t="s">
        <v>639</v>
      </c>
      <c r="C43" s="74" t="s">
        <v>685</v>
      </c>
    </row>
    <row r="44" spans="1:3" x14ac:dyDescent="0.25">
      <c r="A44" s="77">
        <v>43</v>
      </c>
      <c r="B44" s="74" t="s">
        <v>638</v>
      </c>
      <c r="C44" s="74" t="s">
        <v>487</v>
      </c>
    </row>
    <row r="45" spans="1:3" x14ac:dyDescent="0.25">
      <c r="A45" s="77">
        <v>44</v>
      </c>
      <c r="B45" s="74" t="s">
        <v>637</v>
      </c>
      <c r="C45" s="74" t="s">
        <v>487</v>
      </c>
    </row>
    <row r="46" spans="1:3" x14ac:dyDescent="0.25">
      <c r="A46" s="77">
        <v>45</v>
      </c>
      <c r="B46" s="74" t="s">
        <v>636</v>
      </c>
      <c r="C46" s="74" t="s">
        <v>683</v>
      </c>
    </row>
    <row r="47" spans="1:3" x14ac:dyDescent="0.25">
      <c r="A47" s="77">
        <v>46</v>
      </c>
      <c r="B47" s="74" t="s">
        <v>635</v>
      </c>
      <c r="C47" s="74" t="s">
        <v>693</v>
      </c>
    </row>
    <row r="48" spans="1:3" x14ac:dyDescent="0.25">
      <c r="A48" s="77">
        <v>47</v>
      </c>
      <c r="B48" s="74" t="s">
        <v>634</v>
      </c>
      <c r="C48" s="74" t="s">
        <v>691</v>
      </c>
    </row>
    <row r="49" spans="1:3" x14ac:dyDescent="0.25">
      <c r="A49" s="77">
        <v>48</v>
      </c>
      <c r="B49" s="74" t="s">
        <v>633</v>
      </c>
      <c r="C49" s="74" t="s">
        <v>683</v>
      </c>
    </row>
    <row r="50" spans="1:3" x14ac:dyDescent="0.25">
      <c r="A50" s="77">
        <v>49</v>
      </c>
      <c r="B50" s="74" t="s">
        <v>632</v>
      </c>
      <c r="C50" s="74" t="s">
        <v>691</v>
      </c>
    </row>
    <row r="51" spans="1:3" x14ac:dyDescent="0.25">
      <c r="A51" s="77">
        <v>50</v>
      </c>
      <c r="B51" s="74" t="s">
        <v>631</v>
      </c>
      <c r="C51" s="74" t="s">
        <v>683</v>
      </c>
    </row>
    <row r="52" spans="1:3" x14ac:dyDescent="0.25">
      <c r="A52" s="77">
        <v>51</v>
      </c>
      <c r="B52" s="74" t="s">
        <v>630</v>
      </c>
      <c r="C52" s="74" t="s">
        <v>691</v>
      </c>
    </row>
    <row r="53" spans="1:3" x14ac:dyDescent="0.25">
      <c r="A53" s="77">
        <v>52</v>
      </c>
      <c r="B53" s="74" t="s">
        <v>629</v>
      </c>
      <c r="C53" s="74" t="s">
        <v>683</v>
      </c>
    </row>
    <row r="54" spans="1:3" x14ac:dyDescent="0.25">
      <c r="A54" s="77">
        <v>53</v>
      </c>
      <c r="B54" s="74" t="s">
        <v>628</v>
      </c>
      <c r="C54" s="74" t="s">
        <v>691</v>
      </c>
    </row>
    <row r="55" spans="1:3" x14ac:dyDescent="0.25">
      <c r="A55" s="77">
        <v>54</v>
      </c>
      <c r="B55" s="74" t="s">
        <v>627</v>
      </c>
      <c r="C55" s="74" t="s">
        <v>683</v>
      </c>
    </row>
    <row r="56" spans="1:3" x14ac:dyDescent="0.25">
      <c r="A56" s="77">
        <v>55</v>
      </c>
      <c r="B56" s="74" t="s">
        <v>626</v>
      </c>
      <c r="C56" s="74" t="s">
        <v>685</v>
      </c>
    </row>
    <row r="57" spans="1:3" x14ac:dyDescent="0.25">
      <c r="A57" s="77">
        <v>56</v>
      </c>
      <c r="B57" s="74" t="s">
        <v>625</v>
      </c>
      <c r="C57" s="74" t="s">
        <v>685</v>
      </c>
    </row>
    <row r="58" spans="1:3" x14ac:dyDescent="0.25">
      <c r="A58" s="77">
        <v>57</v>
      </c>
      <c r="B58" s="74" t="s">
        <v>624</v>
      </c>
      <c r="C58" s="74" t="s">
        <v>681</v>
      </c>
    </row>
    <row r="59" spans="1:3" x14ac:dyDescent="0.25">
      <c r="A59" s="77">
        <v>58</v>
      </c>
      <c r="B59" s="74" t="s">
        <v>623</v>
      </c>
      <c r="C59" s="74" t="s">
        <v>681</v>
      </c>
    </row>
    <row r="60" spans="1:3" x14ac:dyDescent="0.25">
      <c r="A60" s="77">
        <v>59</v>
      </c>
      <c r="B60" s="74" t="s">
        <v>622</v>
      </c>
      <c r="C60" s="74" t="s">
        <v>681</v>
      </c>
    </row>
    <row r="61" spans="1:3" x14ac:dyDescent="0.25">
      <c r="A61" s="77">
        <v>60</v>
      </c>
      <c r="B61" s="74" t="s">
        <v>621</v>
      </c>
      <c r="C61" s="74" t="s">
        <v>681</v>
      </c>
    </row>
    <row r="62" spans="1:3" x14ac:dyDescent="0.25">
      <c r="A62" s="77">
        <v>61</v>
      </c>
      <c r="B62" s="74" t="s">
        <v>620</v>
      </c>
      <c r="C62" s="74" t="s">
        <v>681</v>
      </c>
    </row>
    <row r="63" spans="1:3" x14ac:dyDescent="0.25">
      <c r="A63" s="77">
        <v>62</v>
      </c>
      <c r="B63" s="74" t="s">
        <v>619</v>
      </c>
      <c r="C63" s="74" t="s">
        <v>681</v>
      </c>
    </row>
    <row r="64" spans="1:3" x14ac:dyDescent="0.25">
      <c r="A64" s="77">
        <v>63</v>
      </c>
      <c r="B64" s="74" t="s">
        <v>618</v>
      </c>
      <c r="C64" s="74" t="s">
        <v>681</v>
      </c>
    </row>
    <row r="65" spans="1:3" x14ac:dyDescent="0.25">
      <c r="A65" s="77">
        <v>64</v>
      </c>
      <c r="B65" s="74" t="s">
        <v>617</v>
      </c>
      <c r="C65" s="74" t="s">
        <v>681</v>
      </c>
    </row>
    <row r="66" spans="1:3" x14ac:dyDescent="0.25">
      <c r="A66" s="77">
        <v>65</v>
      </c>
      <c r="B66" s="74" t="s">
        <v>616</v>
      </c>
      <c r="C66" s="74" t="s">
        <v>681</v>
      </c>
    </row>
    <row r="67" spans="1:3" x14ac:dyDescent="0.25">
      <c r="A67" s="77">
        <v>66</v>
      </c>
      <c r="B67" s="74" t="s">
        <v>615</v>
      </c>
      <c r="C67" s="74" t="s">
        <v>689</v>
      </c>
    </row>
    <row r="68" spans="1:3" x14ac:dyDescent="0.25">
      <c r="A68" s="77">
        <v>67</v>
      </c>
      <c r="B68" s="74" t="s">
        <v>614</v>
      </c>
      <c r="C68" s="74" t="s">
        <v>689</v>
      </c>
    </row>
    <row r="69" spans="1:3" x14ac:dyDescent="0.25">
      <c r="A69" s="77">
        <v>68</v>
      </c>
      <c r="B69" s="74" t="s">
        <v>613</v>
      </c>
      <c r="C69" s="74" t="s">
        <v>689</v>
      </c>
    </row>
    <row r="70" spans="1:3" x14ac:dyDescent="0.25">
      <c r="A70" s="77">
        <v>69</v>
      </c>
      <c r="B70" s="74" t="s">
        <v>612</v>
      </c>
      <c r="C70" s="74" t="s">
        <v>689</v>
      </c>
    </row>
    <row r="71" spans="1:3" x14ac:dyDescent="0.25">
      <c r="A71" s="77">
        <v>70</v>
      </c>
      <c r="B71" s="74" t="s">
        <v>611</v>
      </c>
      <c r="C71" s="74" t="s">
        <v>689</v>
      </c>
    </row>
    <row r="72" spans="1:3" x14ac:dyDescent="0.25">
      <c r="A72" s="77">
        <v>71</v>
      </c>
      <c r="B72" s="74" t="s">
        <v>610</v>
      </c>
      <c r="C72" s="74" t="s">
        <v>689</v>
      </c>
    </row>
    <row r="73" spans="1:3" x14ac:dyDescent="0.25">
      <c r="A73" s="77">
        <v>72</v>
      </c>
      <c r="B73" s="74" t="s">
        <v>609</v>
      </c>
      <c r="C73" s="74" t="s">
        <v>689</v>
      </c>
    </row>
    <row r="74" spans="1:3" x14ac:dyDescent="0.25">
      <c r="A74" s="77">
        <v>73</v>
      </c>
      <c r="B74" s="74" t="s">
        <v>608</v>
      </c>
      <c r="C74" s="74" t="s">
        <v>689</v>
      </c>
    </row>
    <row r="75" spans="1:3" x14ac:dyDescent="0.25">
      <c r="A75" s="77">
        <v>74</v>
      </c>
      <c r="B75" s="74" t="s">
        <v>607</v>
      </c>
      <c r="C75" s="74" t="s">
        <v>690</v>
      </c>
    </row>
    <row r="76" spans="1:3" x14ac:dyDescent="0.25">
      <c r="A76" s="77">
        <v>75</v>
      </c>
      <c r="B76" s="74" t="s">
        <v>606</v>
      </c>
      <c r="C76" s="74" t="s">
        <v>690</v>
      </c>
    </row>
    <row r="77" spans="1:3" x14ac:dyDescent="0.25">
      <c r="A77" s="77">
        <v>76</v>
      </c>
      <c r="B77" s="74" t="s">
        <v>605</v>
      </c>
      <c r="C77" s="74" t="s">
        <v>683</v>
      </c>
    </row>
    <row r="78" spans="1:3" x14ac:dyDescent="0.25">
      <c r="A78" s="77">
        <v>77</v>
      </c>
      <c r="B78" s="74" t="s">
        <v>604</v>
      </c>
      <c r="C78" s="74" t="s">
        <v>685</v>
      </c>
    </row>
    <row r="79" spans="1:3" x14ac:dyDescent="0.25">
      <c r="A79" s="77">
        <v>78</v>
      </c>
      <c r="B79" s="74" t="s">
        <v>603</v>
      </c>
      <c r="C79" s="74" t="s">
        <v>691</v>
      </c>
    </row>
    <row r="80" spans="1:3" x14ac:dyDescent="0.25">
      <c r="A80" s="77">
        <v>79</v>
      </c>
      <c r="B80" s="74" t="s">
        <v>602</v>
      </c>
      <c r="C80" s="74" t="s">
        <v>689</v>
      </c>
    </row>
    <row r="81" spans="1:3" x14ac:dyDescent="0.25">
      <c r="A81" s="77">
        <v>80</v>
      </c>
      <c r="B81" s="74" t="s">
        <v>601</v>
      </c>
      <c r="C81" s="74" t="s">
        <v>689</v>
      </c>
    </row>
    <row r="82" spans="1:3" x14ac:dyDescent="0.25">
      <c r="A82" s="77">
        <v>81</v>
      </c>
      <c r="B82" s="74" t="s">
        <v>600</v>
      </c>
      <c r="C82" s="74" t="s">
        <v>685</v>
      </c>
    </row>
    <row r="83" spans="1:3" x14ac:dyDescent="0.25">
      <c r="A83" s="77">
        <v>82</v>
      </c>
      <c r="B83" s="74" t="s">
        <v>599</v>
      </c>
      <c r="C83" s="74" t="s">
        <v>685</v>
      </c>
    </row>
    <row r="84" spans="1:3" x14ac:dyDescent="0.25">
      <c r="A84" s="77">
        <v>83</v>
      </c>
      <c r="B84" s="74" t="s">
        <v>598</v>
      </c>
      <c r="C84" s="74" t="s">
        <v>685</v>
      </c>
    </row>
    <row r="85" spans="1:3" x14ac:dyDescent="0.25">
      <c r="A85" s="77">
        <v>84</v>
      </c>
      <c r="B85" s="74" t="s">
        <v>597</v>
      </c>
      <c r="C85" s="74" t="s">
        <v>685</v>
      </c>
    </row>
    <row r="86" spans="1:3" x14ac:dyDescent="0.25">
      <c r="A86" s="77">
        <v>85</v>
      </c>
      <c r="B86" s="74" t="s">
        <v>596</v>
      </c>
      <c r="C86" s="74" t="s">
        <v>685</v>
      </c>
    </row>
    <row r="87" spans="1:3" x14ac:dyDescent="0.25">
      <c r="A87" s="77">
        <v>86</v>
      </c>
      <c r="B87" s="74" t="s">
        <v>595</v>
      </c>
      <c r="C87" s="74" t="s">
        <v>687</v>
      </c>
    </row>
    <row r="88" spans="1:3" x14ac:dyDescent="0.25">
      <c r="A88" s="77">
        <v>87</v>
      </c>
      <c r="B88" s="74" t="s">
        <v>594</v>
      </c>
      <c r="C88" s="74" t="s">
        <v>687</v>
      </c>
    </row>
    <row r="89" spans="1:3" x14ac:dyDescent="0.25">
      <c r="A89" s="77">
        <v>88</v>
      </c>
      <c r="B89" s="74" t="s">
        <v>593</v>
      </c>
      <c r="C89" s="74" t="s">
        <v>687</v>
      </c>
    </row>
    <row r="90" spans="1:3" x14ac:dyDescent="0.25">
      <c r="A90" s="77">
        <v>89</v>
      </c>
      <c r="B90" s="74" t="s">
        <v>592</v>
      </c>
      <c r="C90" s="74" t="s">
        <v>680</v>
      </c>
    </row>
    <row r="91" spans="1:3" x14ac:dyDescent="0.25">
      <c r="A91" s="77">
        <v>90</v>
      </c>
      <c r="B91" s="74" t="s">
        <v>591</v>
      </c>
      <c r="C91" s="74" t="s">
        <v>687</v>
      </c>
    </row>
    <row r="92" spans="1:3" x14ac:dyDescent="0.25">
      <c r="A92" s="77">
        <v>91</v>
      </c>
      <c r="B92" s="74" t="s">
        <v>590</v>
      </c>
      <c r="C92" s="74" t="s">
        <v>693</v>
      </c>
    </row>
    <row r="93" spans="1:3" x14ac:dyDescent="0.25">
      <c r="A93" s="77">
        <v>92</v>
      </c>
      <c r="B93" s="74" t="s">
        <v>589</v>
      </c>
      <c r="C93" s="74" t="s">
        <v>681</v>
      </c>
    </row>
    <row r="94" spans="1:3" x14ac:dyDescent="0.25">
      <c r="A94" s="77">
        <v>93</v>
      </c>
      <c r="B94" s="74" t="s">
        <v>588</v>
      </c>
      <c r="C94" s="74" t="s">
        <v>687</v>
      </c>
    </row>
    <row r="95" spans="1:3" x14ac:dyDescent="0.25">
      <c r="A95" s="77">
        <v>94</v>
      </c>
      <c r="B95" s="74" t="s">
        <v>587</v>
      </c>
      <c r="C95" s="74" t="s">
        <v>687</v>
      </c>
    </row>
    <row r="96" spans="1:3" x14ac:dyDescent="0.25">
      <c r="A96" s="77">
        <v>95</v>
      </c>
      <c r="B96" s="74" t="s">
        <v>586</v>
      </c>
      <c r="C96" s="74" t="s">
        <v>687</v>
      </c>
    </row>
    <row r="97" spans="1:3" x14ac:dyDescent="0.25">
      <c r="A97" s="77">
        <v>96</v>
      </c>
      <c r="B97" s="74" t="s">
        <v>585</v>
      </c>
      <c r="C97" s="74" t="s">
        <v>686</v>
      </c>
    </row>
    <row r="98" spans="1:3" x14ac:dyDescent="0.25">
      <c r="A98" s="77">
        <v>97</v>
      </c>
      <c r="B98" s="74" t="s">
        <v>584</v>
      </c>
      <c r="C98" s="74" t="s">
        <v>686</v>
      </c>
    </row>
    <row r="99" spans="1:3" x14ac:dyDescent="0.25">
      <c r="A99" s="77">
        <v>98</v>
      </c>
      <c r="B99" s="74" t="s">
        <v>583</v>
      </c>
      <c r="C99" s="74" t="s">
        <v>686</v>
      </c>
    </row>
    <row r="100" spans="1:3" x14ac:dyDescent="0.25">
      <c r="A100" s="77">
        <v>99</v>
      </c>
      <c r="B100" s="74" t="s">
        <v>582</v>
      </c>
      <c r="C100" s="74" t="s">
        <v>685</v>
      </c>
    </row>
    <row r="101" spans="1:3" x14ac:dyDescent="0.25">
      <c r="A101" s="77">
        <v>100</v>
      </c>
      <c r="B101" s="74" t="s">
        <v>581</v>
      </c>
      <c r="C101" s="74" t="s">
        <v>685</v>
      </c>
    </row>
    <row r="102" spans="1:3" x14ac:dyDescent="0.25">
      <c r="A102" s="77">
        <v>101</v>
      </c>
      <c r="B102" s="74" t="s">
        <v>580</v>
      </c>
      <c r="C102" s="74" t="s">
        <v>685</v>
      </c>
    </row>
    <row r="103" spans="1:3" x14ac:dyDescent="0.25">
      <c r="A103" s="77">
        <v>102</v>
      </c>
      <c r="B103" s="74" t="s">
        <v>579</v>
      </c>
      <c r="C103" s="74" t="s">
        <v>683</v>
      </c>
    </row>
    <row r="104" spans="1:3" x14ac:dyDescent="0.25">
      <c r="A104" s="77">
        <v>103</v>
      </c>
      <c r="B104" s="74" t="s">
        <v>578</v>
      </c>
      <c r="C104" s="74" t="s">
        <v>685</v>
      </c>
    </row>
    <row r="105" spans="1:3" x14ac:dyDescent="0.25">
      <c r="A105" s="77">
        <v>104</v>
      </c>
      <c r="B105" s="74" t="s">
        <v>577</v>
      </c>
      <c r="C105" s="74" t="s">
        <v>685</v>
      </c>
    </row>
    <row r="106" spans="1:3" x14ac:dyDescent="0.25">
      <c r="A106" s="77">
        <v>105</v>
      </c>
      <c r="B106" s="74" t="s">
        <v>576</v>
      </c>
      <c r="C106" s="74" t="s">
        <v>685</v>
      </c>
    </row>
    <row r="107" spans="1:3" x14ac:dyDescent="0.25">
      <c r="A107" s="77">
        <v>106</v>
      </c>
      <c r="B107" s="74" t="s">
        <v>575</v>
      </c>
      <c r="C107" s="74" t="s">
        <v>692</v>
      </c>
    </row>
    <row r="108" spans="1:3" x14ac:dyDescent="0.25">
      <c r="A108" s="77">
        <v>107</v>
      </c>
      <c r="B108" s="74" t="s">
        <v>574</v>
      </c>
      <c r="C108" s="74" t="s">
        <v>692</v>
      </c>
    </row>
    <row r="109" spans="1:3" x14ac:dyDescent="0.25">
      <c r="A109" s="77">
        <v>108</v>
      </c>
      <c r="B109" s="74" t="s">
        <v>573</v>
      </c>
      <c r="C109" s="74" t="s">
        <v>692</v>
      </c>
    </row>
    <row r="110" spans="1:3" x14ac:dyDescent="0.25">
      <c r="A110" s="77">
        <v>109</v>
      </c>
      <c r="B110" s="74" t="s">
        <v>572</v>
      </c>
      <c r="C110" s="74" t="s">
        <v>692</v>
      </c>
    </row>
    <row r="111" spans="1:3" x14ac:dyDescent="0.25">
      <c r="A111" s="77">
        <v>110</v>
      </c>
      <c r="B111" s="74" t="s">
        <v>571</v>
      </c>
      <c r="C111" s="74" t="s">
        <v>686</v>
      </c>
    </row>
    <row r="112" spans="1:3" x14ac:dyDescent="0.25">
      <c r="A112" s="77">
        <v>111</v>
      </c>
      <c r="B112" s="74" t="s">
        <v>570</v>
      </c>
      <c r="C112" s="74" t="s">
        <v>686</v>
      </c>
    </row>
    <row r="113" spans="1:3" x14ac:dyDescent="0.25">
      <c r="A113" s="77">
        <v>112</v>
      </c>
      <c r="B113" s="74" t="s">
        <v>569</v>
      </c>
      <c r="C113" s="74" t="s">
        <v>686</v>
      </c>
    </row>
    <row r="114" spans="1:3" x14ac:dyDescent="0.25">
      <c r="A114" s="77">
        <v>113</v>
      </c>
      <c r="B114" s="74" t="s">
        <v>568</v>
      </c>
      <c r="C114" s="74" t="s">
        <v>686</v>
      </c>
    </row>
    <row r="115" spans="1:3" x14ac:dyDescent="0.25">
      <c r="A115" s="77">
        <v>114</v>
      </c>
      <c r="B115" s="74" t="s">
        <v>567</v>
      </c>
      <c r="C115" s="74" t="s">
        <v>685</v>
      </c>
    </row>
    <row r="116" spans="1:3" x14ac:dyDescent="0.25">
      <c r="A116" s="77">
        <v>115</v>
      </c>
      <c r="B116" s="74" t="s">
        <v>566</v>
      </c>
      <c r="C116" s="74" t="s">
        <v>680</v>
      </c>
    </row>
    <row r="117" spans="1:3" x14ac:dyDescent="0.25">
      <c r="A117" s="77">
        <v>116</v>
      </c>
      <c r="B117" s="74" t="s">
        <v>565</v>
      </c>
      <c r="C117" s="74" t="s">
        <v>680</v>
      </c>
    </row>
    <row r="118" spans="1:3" x14ac:dyDescent="0.25">
      <c r="A118" s="77">
        <v>117</v>
      </c>
      <c r="B118" s="74" t="s">
        <v>564</v>
      </c>
      <c r="C118" s="74" t="s">
        <v>680</v>
      </c>
    </row>
    <row r="119" spans="1:3" x14ac:dyDescent="0.25">
      <c r="A119" s="77">
        <v>118</v>
      </c>
      <c r="B119" s="74" t="s">
        <v>563</v>
      </c>
      <c r="C119" s="74" t="s">
        <v>691</v>
      </c>
    </row>
    <row r="120" spans="1:3" x14ac:dyDescent="0.25">
      <c r="A120" s="77">
        <v>119</v>
      </c>
      <c r="B120" s="74" t="s">
        <v>562</v>
      </c>
      <c r="C120" s="74" t="s">
        <v>691</v>
      </c>
    </row>
    <row r="121" spans="1:3" x14ac:dyDescent="0.25">
      <c r="A121" s="77">
        <v>120</v>
      </c>
      <c r="B121" s="74" t="s">
        <v>561</v>
      </c>
      <c r="C121" s="74" t="s">
        <v>690</v>
      </c>
    </row>
    <row r="122" spans="1:3" x14ac:dyDescent="0.25">
      <c r="A122" s="77">
        <v>121</v>
      </c>
      <c r="B122" s="74" t="s">
        <v>560</v>
      </c>
      <c r="C122" s="74" t="s">
        <v>690</v>
      </c>
    </row>
    <row r="123" spans="1:3" x14ac:dyDescent="0.25">
      <c r="A123" s="77">
        <v>122</v>
      </c>
      <c r="B123" s="74" t="s">
        <v>559</v>
      </c>
      <c r="C123" s="74" t="s">
        <v>690</v>
      </c>
    </row>
    <row r="124" spans="1:3" x14ac:dyDescent="0.25">
      <c r="A124" s="77">
        <v>123</v>
      </c>
      <c r="B124" s="74" t="s">
        <v>558</v>
      </c>
      <c r="C124" s="74" t="s">
        <v>487</v>
      </c>
    </row>
    <row r="125" spans="1:3" x14ac:dyDescent="0.25">
      <c r="A125" s="77">
        <v>124</v>
      </c>
      <c r="B125" s="74" t="s">
        <v>557</v>
      </c>
      <c r="C125" s="74" t="s">
        <v>487</v>
      </c>
    </row>
    <row r="126" spans="1:3" x14ac:dyDescent="0.25">
      <c r="A126" s="77">
        <v>125</v>
      </c>
      <c r="B126" s="74" t="s">
        <v>556</v>
      </c>
      <c r="C126" s="74" t="s">
        <v>487</v>
      </c>
    </row>
    <row r="127" spans="1:3" x14ac:dyDescent="0.25">
      <c r="A127" s="77">
        <v>126</v>
      </c>
      <c r="B127" s="74" t="s">
        <v>555</v>
      </c>
      <c r="C127" s="74" t="s">
        <v>487</v>
      </c>
    </row>
    <row r="128" spans="1:3" x14ac:dyDescent="0.25">
      <c r="A128" s="77">
        <v>127</v>
      </c>
      <c r="B128" s="74" t="s">
        <v>554</v>
      </c>
      <c r="C128" s="74" t="s">
        <v>685</v>
      </c>
    </row>
    <row r="129" spans="1:3" x14ac:dyDescent="0.25">
      <c r="A129" s="77">
        <v>128</v>
      </c>
      <c r="B129" s="74" t="s">
        <v>553</v>
      </c>
      <c r="C129" s="74" t="s">
        <v>685</v>
      </c>
    </row>
    <row r="130" spans="1:3" x14ac:dyDescent="0.25">
      <c r="A130" s="77">
        <v>129</v>
      </c>
      <c r="B130" s="74" t="s">
        <v>552</v>
      </c>
      <c r="C130" s="74" t="s">
        <v>685</v>
      </c>
    </row>
    <row r="131" spans="1:3" x14ac:dyDescent="0.25">
      <c r="A131" s="77">
        <v>130</v>
      </c>
      <c r="B131" s="74" t="s">
        <v>551</v>
      </c>
      <c r="C131" s="74" t="s">
        <v>685</v>
      </c>
    </row>
    <row r="132" spans="1:3" x14ac:dyDescent="0.25">
      <c r="A132" s="77">
        <v>131</v>
      </c>
      <c r="B132" s="74" t="s">
        <v>550</v>
      </c>
      <c r="C132" s="74" t="s">
        <v>680</v>
      </c>
    </row>
    <row r="133" spans="1:3" x14ac:dyDescent="0.25">
      <c r="A133" s="77">
        <v>132</v>
      </c>
      <c r="B133" s="74" t="s">
        <v>549</v>
      </c>
      <c r="C133" s="74" t="s">
        <v>680</v>
      </c>
    </row>
    <row r="134" spans="1:3" x14ac:dyDescent="0.25">
      <c r="A134" s="77">
        <v>133</v>
      </c>
      <c r="B134" s="74" t="s">
        <v>548</v>
      </c>
      <c r="C134" s="74" t="s">
        <v>680</v>
      </c>
    </row>
    <row r="135" spans="1:3" x14ac:dyDescent="0.25">
      <c r="A135" s="77">
        <v>134</v>
      </c>
      <c r="B135" s="74" t="s">
        <v>547</v>
      </c>
      <c r="C135" s="74" t="s">
        <v>680</v>
      </c>
    </row>
    <row r="136" spans="1:3" x14ac:dyDescent="0.25">
      <c r="A136" s="77">
        <v>135</v>
      </c>
      <c r="B136" s="74" t="s">
        <v>546</v>
      </c>
      <c r="C136" s="74" t="s">
        <v>690</v>
      </c>
    </row>
    <row r="137" spans="1:3" x14ac:dyDescent="0.25">
      <c r="A137" s="77">
        <v>136</v>
      </c>
      <c r="B137" s="74" t="s">
        <v>545</v>
      </c>
      <c r="C137" s="74" t="s">
        <v>690</v>
      </c>
    </row>
    <row r="138" spans="1:3" x14ac:dyDescent="0.25">
      <c r="A138" s="77">
        <v>137</v>
      </c>
      <c r="B138" s="74" t="s">
        <v>544</v>
      </c>
      <c r="C138" s="74" t="s">
        <v>690</v>
      </c>
    </row>
    <row r="139" spans="1:3" x14ac:dyDescent="0.25">
      <c r="A139" s="77">
        <v>138</v>
      </c>
      <c r="B139" s="74" t="s">
        <v>543</v>
      </c>
      <c r="C139" s="74" t="s">
        <v>690</v>
      </c>
    </row>
    <row r="140" spans="1:3" x14ac:dyDescent="0.25">
      <c r="A140" s="77">
        <v>139</v>
      </c>
      <c r="B140" s="74" t="s">
        <v>542</v>
      </c>
      <c r="C140" s="74" t="s">
        <v>690</v>
      </c>
    </row>
    <row r="141" spans="1:3" x14ac:dyDescent="0.25">
      <c r="A141" s="77">
        <v>140</v>
      </c>
      <c r="B141" s="74" t="s">
        <v>541</v>
      </c>
      <c r="C141" s="74" t="s">
        <v>690</v>
      </c>
    </row>
    <row r="142" spans="1:3" x14ac:dyDescent="0.25">
      <c r="A142" s="77">
        <v>141</v>
      </c>
      <c r="B142" s="74" t="s">
        <v>540</v>
      </c>
      <c r="C142" s="74" t="s">
        <v>689</v>
      </c>
    </row>
    <row r="143" spans="1:3" x14ac:dyDescent="0.25">
      <c r="A143" s="77">
        <v>142</v>
      </c>
      <c r="B143" s="74" t="s">
        <v>539</v>
      </c>
      <c r="C143" s="74" t="s">
        <v>681</v>
      </c>
    </row>
    <row r="144" spans="1:3" x14ac:dyDescent="0.25">
      <c r="A144" s="77">
        <v>143</v>
      </c>
      <c r="B144" s="74" t="s">
        <v>538</v>
      </c>
      <c r="C144" s="74" t="s">
        <v>680</v>
      </c>
    </row>
    <row r="145" spans="1:3" x14ac:dyDescent="0.25">
      <c r="A145" s="77">
        <v>144</v>
      </c>
      <c r="B145" s="74" t="s">
        <v>537</v>
      </c>
      <c r="C145" s="74" t="s">
        <v>680</v>
      </c>
    </row>
    <row r="146" spans="1:3" x14ac:dyDescent="0.25">
      <c r="A146" s="77">
        <v>145</v>
      </c>
      <c r="B146" s="74" t="s">
        <v>536</v>
      </c>
      <c r="C146" s="74" t="s">
        <v>680</v>
      </c>
    </row>
    <row r="147" spans="1:3" x14ac:dyDescent="0.25">
      <c r="A147" s="77">
        <v>146</v>
      </c>
      <c r="B147" s="74" t="s">
        <v>535</v>
      </c>
      <c r="C147" s="74" t="s">
        <v>680</v>
      </c>
    </row>
    <row r="148" spans="1:3" x14ac:dyDescent="0.25">
      <c r="A148" s="77">
        <v>147</v>
      </c>
      <c r="B148" s="74" t="s">
        <v>534</v>
      </c>
      <c r="C148" s="74" t="s">
        <v>688</v>
      </c>
    </row>
    <row r="149" spans="1:3" x14ac:dyDescent="0.25">
      <c r="A149" s="77">
        <v>148</v>
      </c>
      <c r="B149" s="74" t="s">
        <v>533</v>
      </c>
      <c r="C149" s="74" t="s">
        <v>688</v>
      </c>
    </row>
    <row r="150" spans="1:3" x14ac:dyDescent="0.25">
      <c r="A150" s="77">
        <v>149</v>
      </c>
      <c r="B150" s="74" t="s">
        <v>532</v>
      </c>
      <c r="C150" s="74" t="s">
        <v>688</v>
      </c>
    </row>
    <row r="151" spans="1:3" x14ac:dyDescent="0.25">
      <c r="A151" s="77">
        <v>150</v>
      </c>
      <c r="B151" s="74" t="s">
        <v>531</v>
      </c>
      <c r="C151" s="74" t="s">
        <v>680</v>
      </c>
    </row>
    <row r="152" spans="1:3" x14ac:dyDescent="0.25">
      <c r="A152" s="77">
        <v>151</v>
      </c>
      <c r="B152" s="74" t="s">
        <v>530</v>
      </c>
      <c r="C152" s="74" t="s">
        <v>687</v>
      </c>
    </row>
    <row r="153" spans="1:3" x14ac:dyDescent="0.25">
      <c r="A153" s="77">
        <v>152</v>
      </c>
      <c r="B153" s="74" t="s">
        <v>529</v>
      </c>
      <c r="C153" s="74" t="s">
        <v>487</v>
      </c>
    </row>
    <row r="154" spans="1:3" x14ac:dyDescent="0.25">
      <c r="A154" s="77">
        <v>153</v>
      </c>
      <c r="B154" s="74" t="s">
        <v>528</v>
      </c>
      <c r="C154" s="74" t="s">
        <v>680</v>
      </c>
    </row>
    <row r="155" spans="1:3" x14ac:dyDescent="0.25">
      <c r="A155" s="77">
        <v>154</v>
      </c>
      <c r="B155" s="74" t="s">
        <v>527</v>
      </c>
      <c r="C155" s="74" t="s">
        <v>680</v>
      </c>
    </row>
    <row r="156" spans="1:3" x14ac:dyDescent="0.25">
      <c r="A156" s="77">
        <v>155</v>
      </c>
      <c r="B156" s="74" t="s">
        <v>526</v>
      </c>
      <c r="C156" s="74" t="s">
        <v>680</v>
      </c>
    </row>
    <row r="157" spans="1:3" x14ac:dyDescent="0.25">
      <c r="A157" s="77">
        <v>156</v>
      </c>
      <c r="B157" s="74" t="s">
        <v>525</v>
      </c>
      <c r="C157" s="74" t="s">
        <v>685</v>
      </c>
    </row>
    <row r="158" spans="1:3" x14ac:dyDescent="0.25">
      <c r="A158" s="77">
        <v>157</v>
      </c>
      <c r="B158" s="74" t="s">
        <v>524</v>
      </c>
      <c r="C158" s="74" t="s">
        <v>685</v>
      </c>
    </row>
    <row r="159" spans="1:3" x14ac:dyDescent="0.25">
      <c r="A159" s="77">
        <v>158</v>
      </c>
      <c r="B159" s="74" t="s">
        <v>523</v>
      </c>
      <c r="C159" s="74" t="s">
        <v>687</v>
      </c>
    </row>
    <row r="160" spans="1:3" x14ac:dyDescent="0.25">
      <c r="A160" s="77">
        <v>159</v>
      </c>
      <c r="B160" s="74" t="s">
        <v>522</v>
      </c>
      <c r="C160" s="74" t="s">
        <v>687</v>
      </c>
    </row>
    <row r="161" spans="1:3" x14ac:dyDescent="0.25">
      <c r="A161" s="77">
        <v>160</v>
      </c>
      <c r="B161" s="74" t="s">
        <v>521</v>
      </c>
      <c r="C161" s="74" t="s">
        <v>686</v>
      </c>
    </row>
    <row r="162" spans="1:3" x14ac:dyDescent="0.25">
      <c r="A162" s="77">
        <v>161</v>
      </c>
      <c r="B162" s="74" t="s">
        <v>520</v>
      </c>
      <c r="C162" s="74" t="s">
        <v>686</v>
      </c>
    </row>
    <row r="163" spans="1:3" x14ac:dyDescent="0.25">
      <c r="A163" s="77">
        <v>162</v>
      </c>
      <c r="B163" s="74" t="s">
        <v>519</v>
      </c>
      <c r="C163" s="74" t="s">
        <v>686</v>
      </c>
    </row>
    <row r="164" spans="1:3" x14ac:dyDescent="0.25">
      <c r="A164" s="77">
        <v>163</v>
      </c>
      <c r="B164" s="74" t="s">
        <v>518</v>
      </c>
      <c r="C164" s="74" t="s">
        <v>686</v>
      </c>
    </row>
    <row r="165" spans="1:3" x14ac:dyDescent="0.25">
      <c r="A165" s="77">
        <v>164</v>
      </c>
      <c r="B165" s="74" t="s">
        <v>517</v>
      </c>
      <c r="C165" s="74" t="s">
        <v>685</v>
      </c>
    </row>
    <row r="166" spans="1:3" x14ac:dyDescent="0.25">
      <c r="A166" s="77">
        <v>165</v>
      </c>
      <c r="B166" s="74" t="s">
        <v>516</v>
      </c>
      <c r="C166" s="74" t="s">
        <v>685</v>
      </c>
    </row>
    <row r="167" spans="1:3" x14ac:dyDescent="0.25">
      <c r="A167" s="77">
        <v>166</v>
      </c>
      <c r="B167" s="74" t="s">
        <v>515</v>
      </c>
      <c r="C167" s="74" t="s">
        <v>685</v>
      </c>
    </row>
    <row r="168" spans="1:3" x14ac:dyDescent="0.25">
      <c r="A168" s="77">
        <v>167</v>
      </c>
      <c r="B168" s="74" t="s">
        <v>514</v>
      </c>
      <c r="C168" s="74" t="s">
        <v>683</v>
      </c>
    </row>
    <row r="169" spans="1:3" x14ac:dyDescent="0.25">
      <c r="A169" s="77">
        <v>168</v>
      </c>
      <c r="B169" s="74" t="s">
        <v>513</v>
      </c>
      <c r="C169" s="74" t="s">
        <v>684</v>
      </c>
    </row>
    <row r="170" spans="1:3" x14ac:dyDescent="0.25">
      <c r="A170" s="77">
        <v>169</v>
      </c>
      <c r="B170" s="74" t="s">
        <v>512</v>
      </c>
      <c r="C170" s="74" t="s">
        <v>683</v>
      </c>
    </row>
    <row r="171" spans="1:3" x14ac:dyDescent="0.25">
      <c r="A171" s="77">
        <v>170</v>
      </c>
      <c r="B171" s="74" t="s">
        <v>511</v>
      </c>
      <c r="C171" s="74" t="s">
        <v>682</v>
      </c>
    </row>
    <row r="172" spans="1:3" x14ac:dyDescent="0.25">
      <c r="A172" s="77">
        <v>171</v>
      </c>
      <c r="B172" s="74" t="s">
        <v>510</v>
      </c>
      <c r="C172" s="74" t="s">
        <v>681</v>
      </c>
    </row>
    <row r="173" spans="1:3" x14ac:dyDescent="0.25">
      <c r="A173" s="77">
        <v>172</v>
      </c>
      <c r="B173" s="74" t="s">
        <v>509</v>
      </c>
      <c r="C173" s="74" t="s">
        <v>680</v>
      </c>
    </row>
    <row r="174" spans="1:3" x14ac:dyDescent="0.25">
      <c r="A174" s="77">
        <v>173</v>
      </c>
      <c r="B174" s="74" t="s">
        <v>508</v>
      </c>
      <c r="C174" s="74" t="s">
        <v>680</v>
      </c>
    </row>
    <row r="175" spans="1:3" x14ac:dyDescent="0.25">
      <c r="A175" s="77">
        <v>174</v>
      </c>
      <c r="B175" s="74" t="s">
        <v>507</v>
      </c>
      <c r="C175" s="74" t="s">
        <v>680</v>
      </c>
    </row>
    <row r="176" spans="1:3" x14ac:dyDescent="0.25">
      <c r="A176" s="77">
        <v>175</v>
      </c>
      <c r="B176" s="74" t="s">
        <v>506</v>
      </c>
      <c r="C176" s="74" t="s">
        <v>680</v>
      </c>
    </row>
    <row r="177" spans="1:3" x14ac:dyDescent="0.25">
      <c r="A177" s="77">
        <v>176</v>
      </c>
      <c r="B177" s="74" t="s">
        <v>505</v>
      </c>
      <c r="C177" s="74" t="s">
        <v>680</v>
      </c>
    </row>
    <row r="178" spans="1:3" x14ac:dyDescent="0.25">
      <c r="A178" s="77">
        <v>177</v>
      </c>
      <c r="B178" s="74" t="s">
        <v>504</v>
      </c>
      <c r="C178" s="74" t="s">
        <v>680</v>
      </c>
    </row>
    <row r="179" spans="1:3" x14ac:dyDescent="0.25">
      <c r="A179" s="77">
        <v>178</v>
      </c>
      <c r="B179" s="74" t="s">
        <v>503</v>
      </c>
      <c r="C179" s="74" t="s">
        <v>680</v>
      </c>
    </row>
    <row r="180" spans="1:3" x14ac:dyDescent="0.25">
      <c r="A180" s="77">
        <v>179</v>
      </c>
      <c r="B180" s="74" t="s">
        <v>502</v>
      </c>
      <c r="C180" s="74" t="s">
        <v>680</v>
      </c>
    </row>
    <row r="181" spans="1:3" x14ac:dyDescent="0.25">
      <c r="A181" s="77">
        <v>180</v>
      </c>
      <c r="B181" s="74" t="s">
        <v>501</v>
      </c>
      <c r="C181" s="74" t="s">
        <v>680</v>
      </c>
    </row>
  </sheetData>
  <dataValidations xWindow="51" yWindow="512" count="3">
    <dataValidation type="textLength" operator="lessThanOrEqual" allowBlank="1" showInputMessage="1" showErrorMessage="1" errorTitle="Length Exceeded" error="This value must be less than or equal to 50 characters long." promptTitle="Text" prompt="Maximum Length: 50 characters." sqref="C2:C1048576" xr:uid="{00000000-0002-0000-0000-000000000000}">
      <formula1>50</formula1>
    </dataValidation>
    <dataValidation type="textLength" operator="lessThanOrEqual" showInputMessage="1" showErrorMessage="1" errorTitle="Length Exceeded" error="This value must be less than or equal to 160 characters long." promptTitle="Text (required)" prompt="Maximum Length: 160 characters." sqref="B2:B1048576" xr:uid="{00000000-0002-0000-0000-000001000000}">
      <formula1>160</formula1>
    </dataValidation>
    <dataValidation type="date" operator="greaterThanOrEqual" allowBlank="1" showInputMessage="1" showErrorMessage="1" errorTitle="Invalid Date" error="(Do Not Modify) Modified On must be in the correct date and time format." promptTitle="Date and time" prompt=" " sqref="A2:A1048576" xr:uid="{00000000-0002-0000-0000-000002000000}">
      <formula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B0F0"/>
  </sheetPr>
  <dimension ref="A1:I43"/>
  <sheetViews>
    <sheetView showZeros="0" zoomScaleNormal="100" workbookViewId="0">
      <selection activeCell="D21" sqref="D21:F21"/>
    </sheetView>
  </sheetViews>
  <sheetFormatPr defaultColWidth="9.140625" defaultRowHeight="12.75" x14ac:dyDescent="0.25"/>
  <cols>
    <col min="1" max="1" width="20.5703125" style="83" customWidth="1"/>
    <col min="2" max="2" width="2.85546875" style="83" customWidth="1"/>
    <col min="3" max="3" width="24.140625" style="83" customWidth="1"/>
    <col min="4" max="4" width="15.42578125" style="83" customWidth="1"/>
    <col min="5" max="5" width="1.5703125" style="83" customWidth="1"/>
    <col min="6" max="6" width="17.140625" style="83" customWidth="1"/>
    <col min="7" max="7" width="3" style="83" hidden="1" customWidth="1"/>
    <col min="8" max="8" width="1.42578125" style="83" hidden="1" customWidth="1"/>
    <col min="9" max="9" width="15.85546875" style="83" customWidth="1"/>
    <col min="10" max="16384" width="9.140625" style="83"/>
  </cols>
  <sheetData>
    <row r="1" spans="1:9" ht="24.95" customHeight="1" x14ac:dyDescent="0.25">
      <c r="A1" s="597" t="str">
        <f>'Preparer Cert.'!A1:I1</f>
        <v>2021 PREPARER'S CERTIFICATION</v>
      </c>
      <c r="B1" s="597"/>
      <c r="C1" s="597"/>
      <c r="D1" s="597"/>
      <c r="E1" s="597"/>
      <c r="F1" s="597"/>
      <c r="G1" s="597"/>
      <c r="H1" s="597"/>
      <c r="I1" s="597"/>
    </row>
    <row r="2" spans="1:9" ht="22.5" x14ac:dyDescent="0.25">
      <c r="A2" s="624" t="s">
        <v>357</v>
      </c>
      <c r="B2" s="624"/>
      <c r="C2" s="624"/>
      <c r="D2" s="624"/>
      <c r="E2" s="624"/>
      <c r="F2" s="624"/>
      <c r="G2" s="624"/>
      <c r="H2" s="624"/>
      <c r="I2" s="624"/>
    </row>
    <row r="3" spans="1:9" ht="19.350000000000001" customHeight="1" x14ac:dyDescent="0.25"/>
    <row r="4" spans="1:9" ht="20.100000000000001" customHeight="1" x14ac:dyDescent="0.25">
      <c r="A4" s="603" t="str">
        <f>'Preparer Cert.'!A3:I3</f>
        <v>Franklin Township FD No. 5 (Gloucester)</v>
      </c>
      <c r="B4" s="603"/>
      <c r="C4" s="603"/>
      <c r="D4" s="603"/>
      <c r="E4" s="603"/>
      <c r="F4" s="603"/>
      <c r="G4" s="603"/>
      <c r="H4" s="603"/>
      <c r="I4" s="603"/>
    </row>
    <row r="5" spans="1:9" ht="10.7" customHeight="1" x14ac:dyDescent="0.25">
      <c r="A5" s="84"/>
      <c r="B5" s="84"/>
      <c r="C5" s="84"/>
      <c r="D5" s="84"/>
      <c r="E5" s="84"/>
      <c r="F5" s="84"/>
      <c r="G5" s="84"/>
      <c r="H5" s="84"/>
      <c r="I5" s="84"/>
    </row>
    <row r="6" spans="1:9" ht="24.95" customHeight="1" x14ac:dyDescent="0.25">
      <c r="A6" s="597" t="s">
        <v>336</v>
      </c>
      <c r="B6" s="597"/>
      <c r="C6" s="597"/>
      <c r="D6" s="597"/>
      <c r="E6" s="597"/>
      <c r="F6" s="597"/>
      <c r="G6" s="597"/>
      <c r="H6" s="597"/>
      <c r="I6" s="597"/>
    </row>
    <row r="7" spans="1:9" ht="10.7" customHeight="1" x14ac:dyDescent="0.25">
      <c r="A7" s="85"/>
      <c r="B7" s="85"/>
      <c r="C7" s="85"/>
      <c r="D7" s="85"/>
      <c r="E7" s="85"/>
      <c r="F7" s="85"/>
      <c r="G7" s="85"/>
      <c r="H7" s="85"/>
      <c r="I7" s="85"/>
    </row>
    <row r="8" spans="1:9" ht="15.75" x14ac:dyDescent="0.25">
      <c r="A8" s="611" t="str">
        <f>'Preparer Cert.'!A7:I7</f>
        <v>FISCAL YEAR: January 1, 2021 to December 31, 2021</v>
      </c>
      <c r="B8" s="611"/>
      <c r="C8" s="611"/>
      <c r="D8" s="611"/>
      <c r="E8" s="611"/>
      <c r="F8" s="611"/>
      <c r="G8" s="611"/>
      <c r="H8" s="611"/>
      <c r="I8" s="611"/>
    </row>
    <row r="9" spans="1:9" ht="15.75" x14ac:dyDescent="0.25">
      <c r="A9" s="90"/>
      <c r="B9" s="90"/>
      <c r="C9" s="90"/>
      <c r="D9" s="90"/>
      <c r="E9" s="90"/>
      <c r="F9" s="90"/>
      <c r="G9" s="90"/>
      <c r="H9" s="90"/>
      <c r="I9" s="90"/>
    </row>
    <row r="10" spans="1:9" ht="15.75" x14ac:dyDescent="0.25">
      <c r="A10" s="613" t="s">
        <v>726</v>
      </c>
      <c r="B10" s="613"/>
      <c r="C10" s="613"/>
      <c r="D10" s="613"/>
      <c r="E10" s="613"/>
      <c r="F10" s="613"/>
      <c r="G10" s="613"/>
      <c r="H10" s="613"/>
      <c r="I10" s="613"/>
    </row>
    <row r="11" spans="1:9" ht="15.75" x14ac:dyDescent="0.25">
      <c r="A11" s="613" t="s">
        <v>356</v>
      </c>
      <c r="B11" s="613"/>
      <c r="C11" s="613"/>
      <c r="D11" s="613"/>
      <c r="E11" s="613"/>
      <c r="F11" s="613"/>
      <c r="G11" s="613"/>
      <c r="H11" s="613"/>
      <c r="I11" s="613"/>
    </row>
    <row r="12" spans="1:9" ht="15.75" x14ac:dyDescent="0.25">
      <c r="A12" s="613" t="s">
        <v>355</v>
      </c>
      <c r="B12" s="613"/>
      <c r="C12" s="613"/>
      <c r="D12" s="613"/>
      <c r="E12" s="613"/>
      <c r="F12" s="613"/>
      <c r="G12" s="613"/>
      <c r="H12" s="613"/>
      <c r="I12" s="613"/>
    </row>
    <row r="13" spans="1:9" ht="15.75" x14ac:dyDescent="0.25">
      <c r="A13" s="613" t="s">
        <v>354</v>
      </c>
      <c r="B13" s="613"/>
      <c r="C13" s="613"/>
      <c r="D13" s="613"/>
      <c r="E13" s="613"/>
      <c r="F13" s="613"/>
      <c r="G13" s="613"/>
      <c r="H13" s="613"/>
      <c r="I13" s="613"/>
    </row>
    <row r="14" spans="1:9" ht="15.75" x14ac:dyDescent="0.25">
      <c r="A14" s="613" t="s">
        <v>353</v>
      </c>
      <c r="B14" s="613"/>
      <c r="C14" s="613"/>
      <c r="D14" s="613"/>
      <c r="E14" s="613"/>
      <c r="F14" s="613"/>
      <c r="G14" s="613"/>
      <c r="H14" s="613"/>
      <c r="I14" s="613"/>
    </row>
    <row r="15" spans="1:9" ht="15.75" x14ac:dyDescent="0.25">
      <c r="A15" s="613"/>
      <c r="B15" s="613"/>
      <c r="C15" s="613"/>
      <c r="D15" s="613"/>
      <c r="E15" s="613"/>
      <c r="F15" s="613"/>
      <c r="G15" s="613"/>
      <c r="H15" s="613"/>
      <c r="I15" s="613"/>
    </row>
    <row r="16" spans="1:9" ht="15.75" x14ac:dyDescent="0.25">
      <c r="A16" s="626" t="s">
        <v>727</v>
      </c>
      <c r="B16" s="626"/>
      <c r="C16" s="626"/>
      <c r="D16" s="626"/>
      <c r="E16" s="626"/>
      <c r="F16" s="626"/>
      <c r="G16" s="626"/>
      <c r="H16" s="626"/>
      <c r="I16" s="626"/>
    </row>
    <row r="17" spans="1:9" ht="15.75" x14ac:dyDescent="0.25">
      <c r="A17" s="626" t="s">
        <v>832</v>
      </c>
      <c r="B17" s="626"/>
      <c r="C17" s="626"/>
      <c r="D17" s="626"/>
      <c r="E17" s="626"/>
      <c r="F17" s="626"/>
      <c r="G17" s="626"/>
      <c r="H17" s="626"/>
      <c r="I17" s="626"/>
    </row>
    <row r="18" spans="1:9" ht="17.45" customHeight="1" x14ac:dyDescent="0.25">
      <c r="A18" s="628" t="s">
        <v>352</v>
      </c>
      <c r="B18" s="628"/>
      <c r="C18" s="628"/>
      <c r="D18" s="628"/>
      <c r="E18" s="628"/>
      <c r="F18" s="628"/>
      <c r="G18" s="628"/>
      <c r="H18" s="628"/>
      <c r="I18" s="628"/>
    </row>
    <row r="19" spans="1:9" ht="17.45" customHeight="1" x14ac:dyDescent="0.25">
      <c r="A19" s="628" t="s">
        <v>351</v>
      </c>
      <c r="B19" s="628"/>
      <c r="C19" s="628"/>
      <c r="D19" s="628"/>
      <c r="E19" s="628"/>
      <c r="F19" s="628"/>
      <c r="G19" s="628"/>
      <c r="H19" s="628"/>
      <c r="I19" s="628"/>
    </row>
    <row r="20" spans="1:9" ht="17.45" customHeight="1" x14ac:dyDescent="0.25">
      <c r="A20" s="612"/>
      <c r="B20" s="612"/>
      <c r="C20" s="612"/>
      <c r="D20" s="612"/>
      <c r="E20" s="612"/>
      <c r="F20" s="612"/>
      <c r="G20" s="612"/>
      <c r="H20" s="612"/>
      <c r="I20" s="612"/>
    </row>
    <row r="21" spans="1:9" ht="20.100000000000001" customHeight="1" x14ac:dyDescent="0.25">
      <c r="A21" s="91"/>
      <c r="B21" s="614" t="s">
        <v>344</v>
      </c>
      <c r="C21" s="615"/>
      <c r="D21" s="616" t="s">
        <v>1036</v>
      </c>
      <c r="E21" s="617"/>
      <c r="F21" s="618"/>
    </row>
    <row r="22" spans="1:9" ht="20.100000000000001" customHeight="1" x14ac:dyDescent="0.25">
      <c r="A22" s="91"/>
      <c r="B22" s="619" t="s">
        <v>343</v>
      </c>
      <c r="C22" s="619"/>
      <c r="D22" s="627" t="str">
        <f>'KEY INPUTS'!B10</f>
        <v>Joseph Petsch</v>
      </c>
      <c r="E22" s="627"/>
      <c r="F22" s="627"/>
    </row>
    <row r="23" spans="1:9" ht="20.100000000000001" customHeight="1" x14ac:dyDescent="0.25">
      <c r="A23" s="91"/>
      <c r="B23" s="619" t="s">
        <v>342</v>
      </c>
      <c r="C23" s="619"/>
      <c r="D23" s="627" t="str">
        <f>'KEY INPUTS'!B11</f>
        <v>Chairman</v>
      </c>
      <c r="E23" s="627"/>
      <c r="F23" s="627"/>
    </row>
    <row r="24" spans="1:9" ht="15.75" x14ac:dyDescent="0.25">
      <c r="A24" s="91"/>
      <c r="B24" s="619" t="s">
        <v>341</v>
      </c>
      <c r="C24" s="619"/>
      <c r="D24" s="627" t="str">
        <f>'KEY INPUTS'!B12</f>
        <v>PO Box 306 Franklinville, NJ 08322</v>
      </c>
      <c r="E24" s="627"/>
      <c r="F24" s="627"/>
    </row>
    <row r="25" spans="1:9" ht="20.100000000000001" customHeight="1" x14ac:dyDescent="0.25">
      <c r="A25" s="91"/>
      <c r="B25" s="619" t="s">
        <v>340</v>
      </c>
      <c r="C25" s="619"/>
      <c r="D25" s="627" t="str">
        <f>'KEY INPUTS'!B13</f>
        <v>856-728-6424</v>
      </c>
      <c r="E25" s="627"/>
      <c r="F25" s="627"/>
    </row>
    <row r="26" spans="1:9" ht="20.100000000000001" customHeight="1" x14ac:dyDescent="0.25">
      <c r="A26" s="91"/>
      <c r="B26" s="619" t="s">
        <v>339</v>
      </c>
      <c r="C26" s="619"/>
      <c r="D26" s="627" t="str">
        <f>'KEY INPUTS'!B14</f>
        <v>856-728-3763</v>
      </c>
      <c r="E26" s="627"/>
      <c r="F26" s="627"/>
    </row>
    <row r="27" spans="1:9" ht="15.75" x14ac:dyDescent="0.25">
      <c r="A27" s="89"/>
      <c r="B27" s="620" t="s">
        <v>338</v>
      </c>
      <c r="C27" s="620"/>
      <c r="D27" s="627" t="str">
        <f>'KEY INPUTS'!B15</f>
        <v>Jpetsch@franklinalarm.com</v>
      </c>
      <c r="E27" s="627"/>
      <c r="F27" s="627"/>
    </row>
    <row r="43" spans="1:9" x14ac:dyDescent="0.25">
      <c r="A43" s="625" t="s">
        <v>830</v>
      </c>
      <c r="B43" s="607"/>
      <c r="C43" s="607"/>
      <c r="D43" s="607"/>
      <c r="E43" s="607"/>
      <c r="F43" s="607"/>
      <c r="G43" s="607"/>
      <c r="H43" s="607"/>
      <c r="I43" s="607"/>
    </row>
  </sheetData>
  <sheetProtection algorithmName="SHA-512" hashValue="zKNjf/GrcK8FjMJk3k6MSm7KjJC6znfSWBW98DGf79FRknnYf6XsqtbbR9j47/okvo4XrNZfR8InIjLjv7XCag==" saltValue="lspZ6+gjgT9rlxAt1b6n+A==" spinCount="100000" sheet="1" objects="1" scenarios="1"/>
  <mergeCells count="31">
    <mergeCell ref="A11:I11"/>
    <mergeCell ref="B26:C26"/>
    <mergeCell ref="D26:F26"/>
    <mergeCell ref="B27:C27"/>
    <mergeCell ref="D27:F27"/>
    <mergeCell ref="B23:C23"/>
    <mergeCell ref="B24:C24"/>
    <mergeCell ref="D24:F24"/>
    <mergeCell ref="D23:F23"/>
    <mergeCell ref="A43:I43"/>
    <mergeCell ref="A12:I12"/>
    <mergeCell ref="A13:I13"/>
    <mergeCell ref="A14:I14"/>
    <mergeCell ref="A15:I15"/>
    <mergeCell ref="A16:I16"/>
    <mergeCell ref="A17:I17"/>
    <mergeCell ref="B25:C25"/>
    <mergeCell ref="D25:F25"/>
    <mergeCell ref="A18:I18"/>
    <mergeCell ref="A20:I20"/>
    <mergeCell ref="B21:C21"/>
    <mergeCell ref="D21:F21"/>
    <mergeCell ref="B22:C22"/>
    <mergeCell ref="D22:F22"/>
    <mergeCell ref="A19:I19"/>
    <mergeCell ref="A1:I1"/>
    <mergeCell ref="A4:I4"/>
    <mergeCell ref="A6:I6"/>
    <mergeCell ref="A8:I8"/>
    <mergeCell ref="A10:I10"/>
    <mergeCell ref="A2:I2"/>
  </mergeCells>
  <printOptions horizontalCentered="1"/>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F0"/>
  </sheetPr>
  <dimension ref="B1:F44"/>
  <sheetViews>
    <sheetView showZeros="0" showWhiteSpace="0" topLeftCell="A31" zoomScaleNormal="100" workbookViewId="0">
      <selection activeCell="C42" sqref="C42"/>
    </sheetView>
  </sheetViews>
  <sheetFormatPr defaultColWidth="9.140625" defaultRowHeight="12.75" x14ac:dyDescent="0.25"/>
  <cols>
    <col min="1" max="1" width="3.42578125" style="83" customWidth="1"/>
    <col min="2" max="2" width="34.42578125" style="83" customWidth="1"/>
    <col min="3" max="3" width="35.42578125" style="83" customWidth="1"/>
    <col min="4" max="4" width="6.85546875" style="83" customWidth="1"/>
    <col min="5" max="5" width="7.7109375" style="83" customWidth="1"/>
    <col min="6" max="6" width="14.85546875" style="83" customWidth="1"/>
    <col min="7" max="16384" width="9.140625" style="83"/>
  </cols>
  <sheetData>
    <row r="1" spans="2:6" ht="24.95" customHeight="1" x14ac:dyDescent="0.25">
      <c r="B1" s="597" t="s">
        <v>372</v>
      </c>
      <c r="C1" s="597"/>
      <c r="D1" s="597"/>
      <c r="E1" s="597"/>
      <c r="F1" s="597"/>
    </row>
    <row r="2" spans="2:6" ht="10.7" customHeight="1" x14ac:dyDescent="0.25">
      <c r="B2" s="145"/>
      <c r="C2" s="145"/>
      <c r="D2" s="145"/>
      <c r="E2" s="145"/>
      <c r="F2" s="145"/>
    </row>
    <row r="3" spans="2:6" ht="15" customHeight="1" x14ac:dyDescent="0.25">
      <c r="B3" s="224" t="s">
        <v>371</v>
      </c>
      <c r="C3" s="225" t="str">
        <f>'KEY INPUTS'!B4</f>
        <v>www.starcrossfire.com</v>
      </c>
    </row>
    <row r="4" spans="2:6" ht="10.7" customHeight="1" x14ac:dyDescent="0.25">
      <c r="B4" s="226"/>
      <c r="C4" s="227"/>
    </row>
    <row r="5" spans="2:6" ht="15" customHeight="1" x14ac:dyDescent="0.25">
      <c r="B5" s="629" t="s">
        <v>730</v>
      </c>
      <c r="C5" s="629"/>
      <c r="D5" s="629"/>
      <c r="E5" s="629"/>
      <c r="F5" s="629"/>
    </row>
    <row r="6" spans="2:6" ht="15" customHeight="1" x14ac:dyDescent="0.25">
      <c r="B6" s="629" t="s">
        <v>370</v>
      </c>
      <c r="C6" s="629"/>
      <c r="D6" s="629"/>
      <c r="E6" s="629"/>
      <c r="F6" s="629"/>
    </row>
    <row r="7" spans="2:6" ht="15" customHeight="1" x14ac:dyDescent="0.25">
      <c r="B7" s="629" t="s">
        <v>369</v>
      </c>
      <c r="C7" s="629"/>
      <c r="D7" s="629"/>
      <c r="E7" s="629"/>
      <c r="F7" s="629"/>
    </row>
    <row r="8" spans="2:6" ht="15" customHeight="1" x14ac:dyDescent="0.25">
      <c r="B8" s="629" t="s">
        <v>368</v>
      </c>
      <c r="C8" s="629"/>
      <c r="D8" s="629"/>
      <c r="E8" s="629"/>
      <c r="F8" s="629"/>
    </row>
    <row r="9" spans="2:6" ht="15" customHeight="1" x14ac:dyDescent="0.25">
      <c r="B9" s="630" t="s">
        <v>367</v>
      </c>
      <c r="C9" s="629"/>
      <c r="D9" s="629"/>
      <c r="E9" s="629"/>
      <c r="F9" s="629"/>
    </row>
    <row r="10" spans="2:6" ht="15" customHeight="1" x14ac:dyDescent="0.25">
      <c r="B10" s="607"/>
      <c r="C10" s="607"/>
      <c r="D10" s="607"/>
      <c r="E10" s="607"/>
      <c r="F10" s="607"/>
    </row>
    <row r="11" spans="2:6" ht="15" customHeight="1" x14ac:dyDescent="0.25">
      <c r="B11" s="632" t="s">
        <v>762</v>
      </c>
      <c r="C11" s="632"/>
      <c r="D11" s="228"/>
      <c r="E11" s="228"/>
      <c r="F11" s="228"/>
    </row>
    <row r="12" spans="2:6" ht="15" customHeight="1" x14ac:dyDescent="0.25">
      <c r="B12" s="229"/>
      <c r="C12" s="228"/>
      <c r="D12" s="228"/>
      <c r="E12" s="228"/>
      <c r="F12" s="228"/>
    </row>
    <row r="13" spans="2:6" ht="15" customHeight="1" x14ac:dyDescent="0.25">
      <c r="B13" s="631" t="s">
        <v>763</v>
      </c>
      <c r="C13" s="631"/>
      <c r="D13" s="631"/>
      <c r="E13" s="631"/>
      <c r="F13" s="631"/>
    </row>
    <row r="14" spans="2:6" ht="12" customHeight="1" x14ac:dyDescent="0.25">
      <c r="B14" s="228"/>
      <c r="C14" s="228"/>
      <c r="D14" s="228"/>
      <c r="E14" s="228"/>
      <c r="F14" s="228"/>
    </row>
    <row r="15" spans="2:6" ht="15" customHeight="1" x14ac:dyDescent="0.25">
      <c r="B15" s="631" t="s">
        <v>764</v>
      </c>
      <c r="C15" s="631"/>
      <c r="D15" s="631"/>
      <c r="E15" s="631"/>
      <c r="F15" s="631"/>
    </row>
    <row r="16" spans="2:6" ht="15" customHeight="1" x14ac:dyDescent="0.25">
      <c r="B16" s="631"/>
      <c r="C16" s="631"/>
      <c r="D16" s="631"/>
      <c r="E16" s="631"/>
      <c r="F16" s="631"/>
    </row>
    <row r="17" spans="2:6" ht="15" customHeight="1" x14ac:dyDescent="0.25">
      <c r="B17" s="631" t="s">
        <v>766</v>
      </c>
      <c r="C17" s="631"/>
      <c r="D17" s="631"/>
      <c r="E17" s="631"/>
      <c r="F17" s="631"/>
    </row>
    <row r="18" spans="2:6" ht="12" customHeight="1" x14ac:dyDescent="0.25">
      <c r="B18" s="228"/>
      <c r="C18" s="228"/>
      <c r="D18" s="228"/>
      <c r="E18" s="228"/>
      <c r="F18" s="228"/>
    </row>
    <row r="19" spans="2:6" ht="15" customHeight="1" x14ac:dyDescent="0.25">
      <c r="B19" s="631" t="s">
        <v>765</v>
      </c>
      <c r="C19" s="631"/>
      <c r="D19" s="631"/>
      <c r="E19" s="631"/>
      <c r="F19" s="631"/>
    </row>
    <row r="20" spans="2:6" ht="15" customHeight="1" x14ac:dyDescent="0.25">
      <c r="B20" s="631" t="s">
        <v>767</v>
      </c>
      <c r="C20" s="631"/>
      <c r="D20" s="631"/>
      <c r="E20" s="631"/>
      <c r="F20" s="631"/>
    </row>
    <row r="21" spans="2:6" ht="12" customHeight="1" x14ac:dyDescent="0.25">
      <c r="B21" s="228"/>
      <c r="C21" s="228"/>
      <c r="D21" s="228"/>
      <c r="E21" s="228"/>
      <c r="F21" s="228"/>
    </row>
    <row r="22" spans="2:6" ht="15" customHeight="1" x14ac:dyDescent="0.25">
      <c r="B22" s="631" t="s">
        <v>768</v>
      </c>
      <c r="C22" s="631"/>
      <c r="D22" s="631"/>
      <c r="E22" s="631"/>
      <c r="F22" s="631"/>
    </row>
    <row r="23" spans="2:6" ht="15" customHeight="1" x14ac:dyDescent="0.25">
      <c r="B23" s="631" t="s">
        <v>769</v>
      </c>
      <c r="C23" s="631"/>
      <c r="D23" s="631"/>
      <c r="E23" s="631"/>
      <c r="F23" s="631"/>
    </row>
    <row r="24" spans="2:6" ht="12" customHeight="1" x14ac:dyDescent="0.25">
      <c r="B24" s="228"/>
      <c r="C24" s="228"/>
      <c r="D24" s="228"/>
      <c r="E24" s="228"/>
      <c r="F24" s="228"/>
    </row>
    <row r="25" spans="2:6" ht="15" customHeight="1" x14ac:dyDescent="0.25">
      <c r="B25" s="631" t="s">
        <v>770</v>
      </c>
      <c r="C25" s="631"/>
      <c r="D25" s="631"/>
      <c r="E25" s="631"/>
      <c r="F25" s="631"/>
    </row>
    <row r="26" spans="2:6" ht="15" customHeight="1" x14ac:dyDescent="0.25">
      <c r="B26" s="631" t="s">
        <v>771</v>
      </c>
      <c r="C26" s="631"/>
      <c r="D26" s="631"/>
      <c r="E26" s="631"/>
      <c r="F26" s="631"/>
    </row>
    <row r="27" spans="2:6" ht="12" customHeight="1" x14ac:dyDescent="0.25">
      <c r="B27" s="228"/>
      <c r="C27" s="228"/>
      <c r="D27" s="228"/>
      <c r="E27" s="228"/>
      <c r="F27" s="228"/>
    </row>
    <row r="28" spans="2:6" ht="15" customHeight="1" x14ac:dyDescent="0.25">
      <c r="B28" s="631" t="s">
        <v>772</v>
      </c>
      <c r="C28" s="631"/>
      <c r="D28" s="631"/>
      <c r="E28" s="631"/>
      <c r="F28" s="631"/>
    </row>
    <row r="29" spans="2:6" ht="15" customHeight="1" x14ac:dyDescent="0.25">
      <c r="B29" s="631" t="s">
        <v>773</v>
      </c>
      <c r="C29" s="631"/>
      <c r="D29" s="631"/>
      <c r="E29" s="631"/>
      <c r="F29" s="631"/>
    </row>
    <row r="30" spans="2:6" ht="12" customHeight="1" x14ac:dyDescent="0.25">
      <c r="B30" s="230"/>
      <c r="C30" s="230"/>
      <c r="D30" s="230"/>
      <c r="E30" s="230"/>
      <c r="F30" s="230"/>
    </row>
    <row r="31" spans="2:6" ht="15" customHeight="1" x14ac:dyDescent="0.25">
      <c r="B31" s="634" t="s">
        <v>774</v>
      </c>
      <c r="C31" s="634"/>
      <c r="D31" s="634"/>
      <c r="E31" s="634"/>
      <c r="F31" s="634"/>
    </row>
    <row r="32" spans="2:6" ht="15" customHeight="1" x14ac:dyDescent="0.25">
      <c r="B32" s="634" t="s">
        <v>775</v>
      </c>
      <c r="C32" s="634"/>
      <c r="D32" s="634"/>
      <c r="E32" s="634"/>
      <c r="F32" s="634"/>
    </row>
    <row r="33" spans="2:6" ht="15" customHeight="1" x14ac:dyDescent="0.25">
      <c r="B33" s="634" t="s">
        <v>776</v>
      </c>
      <c r="C33" s="634"/>
      <c r="D33" s="634"/>
      <c r="E33" s="634"/>
      <c r="F33" s="634"/>
    </row>
    <row r="34" spans="2:6" ht="15" customHeight="1" x14ac:dyDescent="0.25">
      <c r="B34" s="634" t="s">
        <v>777</v>
      </c>
      <c r="C34" s="634"/>
      <c r="D34" s="634"/>
      <c r="E34" s="634"/>
      <c r="F34" s="634"/>
    </row>
    <row r="35" spans="2:6" ht="15" customHeight="1" x14ac:dyDescent="0.25">
      <c r="B35" s="231"/>
    </row>
    <row r="36" spans="2:6" ht="15" customHeight="1" x14ac:dyDescent="0.25">
      <c r="B36" s="629" t="s">
        <v>731</v>
      </c>
      <c r="C36" s="629"/>
      <c r="D36" s="629"/>
      <c r="E36" s="629"/>
      <c r="F36" s="629"/>
    </row>
    <row r="37" spans="2:6" ht="15" customHeight="1" x14ac:dyDescent="0.25">
      <c r="B37" s="635" t="s">
        <v>366</v>
      </c>
      <c r="C37" s="635"/>
      <c r="D37" s="635"/>
      <c r="E37" s="635"/>
      <c r="F37" s="635"/>
    </row>
    <row r="38" spans="2:6" ht="15" customHeight="1" x14ac:dyDescent="0.25">
      <c r="B38" s="635" t="s">
        <v>365</v>
      </c>
      <c r="C38" s="635"/>
      <c r="D38" s="635"/>
      <c r="E38" s="635"/>
      <c r="F38" s="635"/>
    </row>
    <row r="40" spans="2:6" ht="15" customHeight="1" x14ac:dyDescent="0.2">
      <c r="B40" s="232" t="s">
        <v>364</v>
      </c>
      <c r="C40" s="233" t="str">
        <f>'KEY INPUTS'!B26</f>
        <v>Joseph Petsch</v>
      </c>
    </row>
    <row r="41" spans="2:6" ht="15" x14ac:dyDescent="0.2">
      <c r="B41" s="234" t="s">
        <v>363</v>
      </c>
      <c r="C41" s="235" t="str">
        <f>'KEY INPUTS'!B27</f>
        <v>Acting Secretary</v>
      </c>
    </row>
    <row r="42" spans="2:6" ht="15" customHeight="1" x14ac:dyDescent="0.25">
      <c r="B42" s="232" t="s">
        <v>362</v>
      </c>
      <c r="C42" s="535" t="s">
        <v>1036</v>
      </c>
    </row>
    <row r="44" spans="2:6" ht="14.1" customHeight="1" x14ac:dyDescent="0.25">
      <c r="B44" s="633" t="s">
        <v>831</v>
      </c>
      <c r="C44" s="633"/>
      <c r="D44" s="633"/>
      <c r="E44" s="633"/>
      <c r="F44" s="633"/>
    </row>
  </sheetData>
  <sheetProtection algorithmName="SHA-512" hashValue="M4hl1ZBNIXAyaRfyF/YWDmIIKj0R1YpY0vKm+RBUKb443Pi5UHjRkxWjycjJWg+9AHZdxXC/1XRUCLLArCHQow==" saltValue="pmuoU2yLSYn49WxIKJBBUg==" spinCount="100000" sheet="1" objects="1" scenarios="1"/>
  <mergeCells count="28">
    <mergeCell ref="B11:C11"/>
    <mergeCell ref="B44:F44"/>
    <mergeCell ref="B29:F29"/>
    <mergeCell ref="B34:F34"/>
    <mergeCell ref="B33:F33"/>
    <mergeCell ref="B32:F32"/>
    <mergeCell ref="B31:F31"/>
    <mergeCell ref="B38:F38"/>
    <mergeCell ref="B37:F37"/>
    <mergeCell ref="B36:F36"/>
    <mergeCell ref="B13:F13"/>
    <mergeCell ref="B15:F15"/>
    <mergeCell ref="B17:F17"/>
    <mergeCell ref="B19:F19"/>
    <mergeCell ref="B28:F28"/>
    <mergeCell ref="B26:F26"/>
    <mergeCell ref="B25:F25"/>
    <mergeCell ref="B22:F22"/>
    <mergeCell ref="B23:F23"/>
    <mergeCell ref="B16:F16"/>
    <mergeCell ref="B20:F20"/>
    <mergeCell ref="B1:F1"/>
    <mergeCell ref="B7:F7"/>
    <mergeCell ref="B6:F6"/>
    <mergeCell ref="B5:F5"/>
    <mergeCell ref="B10:F10"/>
    <mergeCell ref="B9:F9"/>
    <mergeCell ref="B8:F8"/>
  </mergeCells>
  <printOptions horizontalCentered="1"/>
  <pageMargins left="0.25" right="0.25" top="0.75" bottom="0.75" header="0.3" footer="0.3"/>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92" r:id="rId4" name="Check Box 24">
              <controlPr defaultSize="0" autoFill="0" autoLine="0" autoPict="0">
                <anchor moveWithCells="1">
                  <from>
                    <xdr:col>0</xdr:col>
                    <xdr:colOff>19050</xdr:colOff>
                    <xdr:row>9</xdr:row>
                    <xdr:rowOff>180975</xdr:rowOff>
                  </from>
                  <to>
                    <xdr:col>1</xdr:col>
                    <xdr:colOff>647700</xdr:colOff>
                    <xdr:row>11</xdr:row>
                    <xdr:rowOff>9525</xdr:rowOff>
                  </to>
                </anchor>
              </controlPr>
            </control>
          </mc:Choice>
        </mc:AlternateContent>
        <mc:AlternateContent xmlns:mc="http://schemas.openxmlformats.org/markup-compatibility/2006">
          <mc:Choice Requires="x14">
            <control shapeId="7197" r:id="rId5" name="Check Box 29">
              <controlPr defaultSize="0" autoFill="0" autoLine="0" autoPict="0">
                <anchor moveWithCells="1">
                  <from>
                    <xdr:col>0</xdr:col>
                    <xdr:colOff>19050</xdr:colOff>
                    <xdr:row>11</xdr:row>
                    <xdr:rowOff>180975</xdr:rowOff>
                  </from>
                  <to>
                    <xdr:col>1</xdr:col>
                    <xdr:colOff>647700</xdr:colOff>
                    <xdr:row>13</xdr:row>
                    <xdr:rowOff>9525</xdr:rowOff>
                  </to>
                </anchor>
              </controlPr>
            </control>
          </mc:Choice>
        </mc:AlternateContent>
        <mc:AlternateContent xmlns:mc="http://schemas.openxmlformats.org/markup-compatibility/2006">
          <mc:Choice Requires="x14">
            <control shapeId="7198" r:id="rId6" name="Check Box 30">
              <controlPr defaultSize="0" autoFill="0" autoLine="0" autoPict="0">
                <anchor moveWithCells="1">
                  <from>
                    <xdr:col>0</xdr:col>
                    <xdr:colOff>19050</xdr:colOff>
                    <xdr:row>13</xdr:row>
                    <xdr:rowOff>152400</xdr:rowOff>
                  </from>
                  <to>
                    <xdr:col>1</xdr:col>
                    <xdr:colOff>647700</xdr:colOff>
                    <xdr:row>15</xdr:row>
                    <xdr:rowOff>9525</xdr:rowOff>
                  </to>
                </anchor>
              </controlPr>
            </control>
          </mc:Choice>
        </mc:AlternateContent>
        <mc:AlternateContent xmlns:mc="http://schemas.openxmlformats.org/markup-compatibility/2006">
          <mc:Choice Requires="x14">
            <control shapeId="7199" r:id="rId7" name="Check Box 31">
              <controlPr defaultSize="0" autoFill="0" autoLine="0" autoPict="0">
                <anchor moveWithCells="1">
                  <from>
                    <xdr:col>0</xdr:col>
                    <xdr:colOff>19050</xdr:colOff>
                    <xdr:row>15</xdr:row>
                    <xdr:rowOff>180975</xdr:rowOff>
                  </from>
                  <to>
                    <xdr:col>1</xdr:col>
                    <xdr:colOff>647700</xdr:colOff>
                    <xdr:row>17</xdr:row>
                    <xdr:rowOff>9525</xdr:rowOff>
                  </to>
                </anchor>
              </controlPr>
            </control>
          </mc:Choice>
        </mc:AlternateContent>
        <mc:AlternateContent xmlns:mc="http://schemas.openxmlformats.org/markup-compatibility/2006">
          <mc:Choice Requires="x14">
            <control shapeId="7200" r:id="rId8" name="Check Box 32">
              <controlPr defaultSize="0" autoFill="0" autoLine="0" autoPict="0">
                <anchor moveWithCells="1">
                  <from>
                    <xdr:col>0</xdr:col>
                    <xdr:colOff>19050</xdr:colOff>
                    <xdr:row>17</xdr:row>
                    <xdr:rowOff>152400</xdr:rowOff>
                  </from>
                  <to>
                    <xdr:col>1</xdr:col>
                    <xdr:colOff>647700</xdr:colOff>
                    <xdr:row>19</xdr:row>
                    <xdr:rowOff>9525</xdr:rowOff>
                  </to>
                </anchor>
              </controlPr>
            </control>
          </mc:Choice>
        </mc:AlternateContent>
        <mc:AlternateContent xmlns:mc="http://schemas.openxmlformats.org/markup-compatibility/2006">
          <mc:Choice Requires="x14">
            <control shapeId="7201" r:id="rId9" name="Check Box 33">
              <controlPr defaultSize="0" autoFill="0" autoLine="0" autoPict="0">
                <anchor moveWithCells="1">
                  <from>
                    <xdr:col>0</xdr:col>
                    <xdr:colOff>19050</xdr:colOff>
                    <xdr:row>20</xdr:row>
                    <xdr:rowOff>152400</xdr:rowOff>
                  </from>
                  <to>
                    <xdr:col>1</xdr:col>
                    <xdr:colOff>647700</xdr:colOff>
                    <xdr:row>22</xdr:row>
                    <xdr:rowOff>9525</xdr:rowOff>
                  </to>
                </anchor>
              </controlPr>
            </control>
          </mc:Choice>
        </mc:AlternateContent>
        <mc:AlternateContent xmlns:mc="http://schemas.openxmlformats.org/markup-compatibility/2006">
          <mc:Choice Requires="x14">
            <control shapeId="7202" r:id="rId10" name="Check Box 34">
              <controlPr defaultSize="0" autoFill="0" autoLine="0" autoPict="0">
                <anchor moveWithCells="1">
                  <from>
                    <xdr:col>0</xdr:col>
                    <xdr:colOff>19050</xdr:colOff>
                    <xdr:row>23</xdr:row>
                    <xdr:rowOff>152400</xdr:rowOff>
                  </from>
                  <to>
                    <xdr:col>1</xdr:col>
                    <xdr:colOff>647700</xdr:colOff>
                    <xdr:row>25</xdr:row>
                    <xdr:rowOff>9525</xdr:rowOff>
                  </to>
                </anchor>
              </controlPr>
            </control>
          </mc:Choice>
        </mc:AlternateContent>
        <mc:AlternateContent xmlns:mc="http://schemas.openxmlformats.org/markup-compatibility/2006">
          <mc:Choice Requires="x14">
            <control shapeId="7203" r:id="rId11" name="Check Box 35">
              <controlPr defaultSize="0" autoFill="0" autoLine="0" autoPict="0">
                <anchor moveWithCells="1">
                  <from>
                    <xdr:col>0</xdr:col>
                    <xdr:colOff>19050</xdr:colOff>
                    <xdr:row>26</xdr:row>
                    <xdr:rowOff>152400</xdr:rowOff>
                  </from>
                  <to>
                    <xdr:col>1</xdr:col>
                    <xdr:colOff>647700</xdr:colOff>
                    <xdr:row>28</xdr:row>
                    <xdr:rowOff>9525</xdr:rowOff>
                  </to>
                </anchor>
              </controlPr>
            </control>
          </mc:Choice>
        </mc:AlternateContent>
        <mc:AlternateContent xmlns:mc="http://schemas.openxmlformats.org/markup-compatibility/2006">
          <mc:Choice Requires="x14">
            <control shapeId="7204" r:id="rId12" name="Check Box 36">
              <controlPr defaultSize="0" autoFill="0" autoLine="0" autoPict="0">
                <anchor moveWithCells="1">
                  <from>
                    <xdr:col>0</xdr:col>
                    <xdr:colOff>19050</xdr:colOff>
                    <xdr:row>29</xdr:row>
                    <xdr:rowOff>152400</xdr:rowOff>
                  </from>
                  <to>
                    <xdr:col>1</xdr:col>
                    <xdr:colOff>647700</xdr:colOff>
                    <xdr:row>31</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B0F0"/>
  </sheetPr>
  <dimension ref="A1:I38"/>
  <sheetViews>
    <sheetView showZeros="0" topLeftCell="A7" zoomScaleNormal="100" workbookViewId="0">
      <selection activeCell="D16" sqref="D16:F16"/>
    </sheetView>
  </sheetViews>
  <sheetFormatPr defaultColWidth="9.140625" defaultRowHeight="12.75" x14ac:dyDescent="0.25"/>
  <cols>
    <col min="1" max="1" width="16.85546875" style="83" customWidth="1"/>
    <col min="2" max="2" width="2.85546875" style="83" customWidth="1"/>
    <col min="3" max="3" width="24.140625" style="83" customWidth="1"/>
    <col min="4" max="4" width="15.42578125" style="83" customWidth="1"/>
    <col min="5" max="5" width="1.5703125" style="83" customWidth="1"/>
    <col min="6" max="6" width="15" style="83" customWidth="1"/>
    <col min="7" max="7" width="3" style="83" hidden="1" customWidth="1"/>
    <col min="8" max="8" width="8" style="83" hidden="1" customWidth="1"/>
    <col min="9" max="9" width="14.140625" style="83" customWidth="1"/>
    <col min="10" max="16384" width="9.140625" style="83"/>
  </cols>
  <sheetData>
    <row r="1" spans="1:9" ht="24.95" customHeight="1" x14ac:dyDescent="0.25">
      <c r="A1" s="597" t="str">
        <f>""&amp;'KEY INPUTS'!B1&amp;" APPROVAL CERTIFICATION"</f>
        <v>2021 APPROVAL CERTIFICATION</v>
      </c>
      <c r="B1" s="597"/>
      <c r="C1" s="597"/>
      <c r="D1" s="597"/>
      <c r="E1" s="597"/>
      <c r="F1" s="597"/>
      <c r="G1" s="597"/>
      <c r="H1" s="597"/>
      <c r="I1" s="597"/>
    </row>
    <row r="2" spans="1:9" ht="16.5" customHeight="1" x14ac:dyDescent="0.25"/>
    <row r="3" spans="1:9" ht="20.100000000000001" customHeight="1" x14ac:dyDescent="0.25">
      <c r="A3" s="603" t="str">
        <f>'KEY INPUTS'!B2</f>
        <v>Franklin Township FD No. 5 (Gloucester)</v>
      </c>
      <c r="B3" s="603"/>
      <c r="C3" s="603"/>
      <c r="D3" s="603"/>
      <c r="E3" s="603"/>
      <c r="F3" s="603"/>
      <c r="G3" s="603"/>
      <c r="H3" s="603"/>
      <c r="I3" s="603"/>
    </row>
    <row r="4" spans="1:9" ht="10.7" customHeight="1" x14ac:dyDescent="0.25">
      <c r="A4" s="147"/>
      <c r="B4" s="147"/>
      <c r="C4" s="147"/>
      <c r="D4" s="147"/>
      <c r="E4" s="147"/>
      <c r="F4" s="147"/>
      <c r="G4" s="147"/>
      <c r="H4" s="147"/>
      <c r="I4" s="147"/>
    </row>
    <row r="5" spans="1:9" ht="24.95" customHeight="1" x14ac:dyDescent="0.25">
      <c r="A5" s="597" t="s">
        <v>336</v>
      </c>
      <c r="B5" s="597"/>
      <c r="C5" s="597"/>
      <c r="D5" s="597"/>
      <c r="E5" s="597"/>
      <c r="F5" s="597"/>
      <c r="G5" s="597"/>
      <c r="H5" s="597"/>
      <c r="I5" s="597"/>
    </row>
    <row r="6" spans="1:9" ht="10.7" customHeight="1" x14ac:dyDescent="0.25">
      <c r="A6" s="145"/>
      <c r="B6" s="145"/>
      <c r="C6" s="145"/>
      <c r="D6" s="145"/>
      <c r="E6" s="145"/>
      <c r="F6" s="145"/>
      <c r="G6" s="145"/>
      <c r="H6" s="145"/>
      <c r="I6" s="145"/>
    </row>
    <row r="7" spans="1:9" ht="15.75" x14ac:dyDescent="0.25">
      <c r="A7" s="611" t="str">
        <f>'Preparer Other Assets Cert.'!A8:I8</f>
        <v>FISCAL YEAR: January 1, 2021 to December 31, 2021</v>
      </c>
      <c r="B7" s="611"/>
      <c r="C7" s="611"/>
      <c r="D7" s="611"/>
      <c r="E7" s="611"/>
      <c r="F7" s="611"/>
      <c r="G7" s="611"/>
      <c r="H7" s="611"/>
      <c r="I7" s="611"/>
    </row>
    <row r="8" spans="1:9" ht="15.75" x14ac:dyDescent="0.25">
      <c r="A8" s="149"/>
      <c r="B8" s="149"/>
      <c r="C8" s="149"/>
      <c r="D8" s="149"/>
      <c r="E8" s="149"/>
      <c r="F8" s="149"/>
      <c r="G8" s="149"/>
      <c r="H8" s="149"/>
      <c r="I8" s="149"/>
    </row>
    <row r="9" spans="1:9" ht="15.75" x14ac:dyDescent="0.25">
      <c r="A9" s="613" t="s">
        <v>728</v>
      </c>
      <c r="B9" s="613"/>
      <c r="C9" s="613"/>
      <c r="D9" s="613"/>
      <c r="E9" s="613"/>
      <c r="F9" s="613"/>
      <c r="G9" s="613"/>
      <c r="H9" s="613"/>
      <c r="I9" s="613"/>
    </row>
    <row r="10" spans="1:9" ht="15.75" x14ac:dyDescent="0.25">
      <c r="A10" s="613" t="s">
        <v>360</v>
      </c>
      <c r="B10" s="613"/>
      <c r="C10" s="613"/>
      <c r="D10" s="613"/>
      <c r="E10" s="613"/>
      <c r="F10" s="613"/>
      <c r="G10" s="613"/>
      <c r="H10" s="613"/>
      <c r="I10" s="613"/>
    </row>
    <row r="11" spans="1:9" ht="15.75" x14ac:dyDescent="0.25">
      <c r="A11" s="613" t="str">
        <f>"open public meeting held pursuant to N.J.A.C. 5:31-2.4, on "&amp;IF('Approval Resolution'!I9="","",TEXT('Approval Resolution'!I9,"mmmm d, yyyy"))&amp;"."</f>
        <v>open public meeting held pursuant to N.J.A.C. 5:31-2.4, on December 7, 2020.</v>
      </c>
      <c r="B11" s="613"/>
      <c r="C11" s="613"/>
      <c r="D11" s="613"/>
      <c r="E11" s="613"/>
      <c r="F11" s="613"/>
      <c r="G11" s="613"/>
      <c r="H11" s="613"/>
      <c r="I11" s="613"/>
    </row>
    <row r="12" spans="1:9" ht="15.75" x14ac:dyDescent="0.25">
      <c r="A12" s="613"/>
      <c r="B12" s="613"/>
      <c r="C12" s="613"/>
      <c r="D12" s="613"/>
      <c r="E12" s="613"/>
      <c r="F12" s="613"/>
      <c r="G12" s="613"/>
      <c r="H12" s="613"/>
      <c r="I12" s="613"/>
    </row>
    <row r="13" spans="1:9" ht="15.75" x14ac:dyDescent="0.25">
      <c r="A13" s="613" t="s">
        <v>729</v>
      </c>
      <c r="B13" s="613"/>
      <c r="C13" s="613"/>
      <c r="D13" s="613"/>
      <c r="E13" s="613"/>
      <c r="F13" s="613"/>
      <c r="G13" s="613"/>
      <c r="H13" s="613"/>
      <c r="I13" s="613"/>
    </row>
    <row r="14" spans="1:9" ht="15.75" x14ac:dyDescent="0.25">
      <c r="A14" s="613" t="s">
        <v>359</v>
      </c>
      <c r="B14" s="613"/>
      <c r="C14" s="613"/>
      <c r="D14" s="613"/>
      <c r="E14" s="613"/>
      <c r="F14" s="613"/>
      <c r="G14" s="613"/>
      <c r="H14" s="613"/>
      <c r="I14" s="613"/>
    </row>
    <row r="15" spans="1:9" ht="15.75" x14ac:dyDescent="0.25">
      <c r="A15" s="613"/>
      <c r="B15" s="613"/>
      <c r="C15" s="613"/>
      <c r="D15" s="613"/>
      <c r="E15" s="613"/>
      <c r="F15" s="613"/>
      <c r="G15" s="613"/>
      <c r="H15" s="613"/>
      <c r="I15" s="613"/>
    </row>
    <row r="16" spans="1:9" ht="20.100000000000001" customHeight="1" x14ac:dyDescent="0.25">
      <c r="A16" s="91"/>
      <c r="B16" s="614" t="s">
        <v>358</v>
      </c>
      <c r="C16" s="615"/>
      <c r="D16" s="616" t="s">
        <v>1036</v>
      </c>
      <c r="E16" s="617"/>
      <c r="F16" s="618"/>
    </row>
    <row r="17" spans="1:6" ht="20.100000000000001" customHeight="1" x14ac:dyDescent="0.25">
      <c r="A17" s="91"/>
      <c r="B17" s="619" t="s">
        <v>343</v>
      </c>
      <c r="C17" s="619"/>
      <c r="D17" s="627" t="str">
        <f>'KEY INPUTS'!B18</f>
        <v>Joseph Petsch</v>
      </c>
      <c r="E17" s="627"/>
      <c r="F17" s="627"/>
    </row>
    <row r="18" spans="1:6" ht="20.100000000000001" customHeight="1" x14ac:dyDescent="0.25">
      <c r="A18" s="91"/>
      <c r="B18" s="619" t="s">
        <v>342</v>
      </c>
      <c r="C18" s="619"/>
      <c r="D18" s="627" t="str">
        <f>'KEY INPUTS'!B19</f>
        <v>Acting Secretary</v>
      </c>
      <c r="E18" s="627"/>
      <c r="F18" s="627"/>
    </row>
    <row r="19" spans="1:6" ht="15.75" x14ac:dyDescent="0.25">
      <c r="A19" s="91"/>
      <c r="B19" s="619" t="s">
        <v>341</v>
      </c>
      <c r="C19" s="619"/>
      <c r="D19" s="627" t="str">
        <f>'KEY INPUTS'!B20</f>
        <v>PO Box 306 Franklinville, NJ 08322</v>
      </c>
      <c r="E19" s="627"/>
      <c r="F19" s="627"/>
    </row>
    <row r="20" spans="1:6" ht="20.100000000000001" customHeight="1" x14ac:dyDescent="0.25">
      <c r="A20" s="91"/>
      <c r="B20" s="619" t="s">
        <v>340</v>
      </c>
      <c r="C20" s="619"/>
      <c r="D20" s="636" t="str">
        <f>'KEY INPUTS'!B21</f>
        <v>856-728-6424</v>
      </c>
      <c r="E20" s="636"/>
      <c r="F20" s="636"/>
    </row>
    <row r="21" spans="1:6" ht="20.100000000000001" customHeight="1" x14ac:dyDescent="0.25">
      <c r="A21" s="91"/>
      <c r="B21" s="619" t="s">
        <v>339</v>
      </c>
      <c r="C21" s="619"/>
      <c r="D21" s="627" t="str">
        <f>'KEY INPUTS'!B22</f>
        <v>856-728-3763</v>
      </c>
      <c r="E21" s="627"/>
      <c r="F21" s="627"/>
    </row>
    <row r="22" spans="1:6" ht="15.75" x14ac:dyDescent="0.25">
      <c r="A22" s="89"/>
      <c r="B22" s="620" t="s">
        <v>338</v>
      </c>
      <c r="C22" s="620"/>
      <c r="D22" s="637" t="str">
        <f>'KEY INPUTS'!B23</f>
        <v>dpd433@comcast.net</v>
      </c>
      <c r="E22" s="627"/>
      <c r="F22" s="627"/>
    </row>
    <row r="38" spans="1:9" x14ac:dyDescent="0.25">
      <c r="A38" s="625" t="s">
        <v>361</v>
      </c>
      <c r="B38" s="607"/>
      <c r="C38" s="607"/>
      <c r="D38" s="607"/>
      <c r="E38" s="607"/>
      <c r="F38" s="607"/>
      <c r="G38" s="607"/>
      <c r="H38" s="607"/>
      <c r="I38" s="607"/>
    </row>
  </sheetData>
  <sheetProtection algorithmName="SHA-512" hashValue="/CA15uSZhSq1VEwmPE2yMniPg67ZEfJ8XVy36Hth1tHXO4vxuETNeZV2bktEVjMFMKCuJgIxB1C2RY3TkIi5Wg==" saltValue="5n6CdMZ/utMWnvywRiJGPw==" spinCount="100000" sheet="1" objects="1" scenarios="1"/>
  <mergeCells count="26">
    <mergeCell ref="B21:C21"/>
    <mergeCell ref="D21:F21"/>
    <mergeCell ref="B22:C22"/>
    <mergeCell ref="D22:F22"/>
    <mergeCell ref="A38:I38"/>
    <mergeCell ref="B18:C18"/>
    <mergeCell ref="D18:F18"/>
    <mergeCell ref="B19:C19"/>
    <mergeCell ref="D19:F19"/>
    <mergeCell ref="B20:C20"/>
    <mergeCell ref="D20:F20"/>
    <mergeCell ref="B16:C16"/>
    <mergeCell ref="D16:F16"/>
    <mergeCell ref="B17:C17"/>
    <mergeCell ref="D17:F17"/>
    <mergeCell ref="A11:I11"/>
    <mergeCell ref="A12:I12"/>
    <mergeCell ref="A13:I13"/>
    <mergeCell ref="A14:I14"/>
    <mergeCell ref="A15:I15"/>
    <mergeCell ref="A10:I10"/>
    <mergeCell ref="A1:I1"/>
    <mergeCell ref="A3:I3"/>
    <mergeCell ref="A5:I5"/>
    <mergeCell ref="A7:I7"/>
    <mergeCell ref="A9:I9"/>
  </mergeCells>
  <printOptions horizontalCentered="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F0"/>
  </sheetPr>
  <dimension ref="A1:K50"/>
  <sheetViews>
    <sheetView showZeros="0" topLeftCell="A19" zoomScaleNormal="100" workbookViewId="0">
      <selection activeCell="C37" sqref="C37"/>
    </sheetView>
  </sheetViews>
  <sheetFormatPr defaultColWidth="9.140625" defaultRowHeight="12.75" x14ac:dyDescent="0.25"/>
  <cols>
    <col min="1" max="1" width="20.5703125" style="83" customWidth="1"/>
    <col min="2" max="2" width="8.42578125" style="83" customWidth="1"/>
    <col min="3" max="3" width="14.140625" style="83" customWidth="1"/>
    <col min="4" max="4" width="15.28515625" style="83" customWidth="1"/>
    <col min="5" max="5" width="4.5703125" style="83" customWidth="1"/>
    <col min="6" max="6" width="11.42578125" style="83" customWidth="1"/>
    <col min="7" max="7" width="24.140625" style="83" customWidth="1"/>
    <col min="8" max="8" width="10" style="83" customWidth="1"/>
    <col min="9" max="9" width="16.28515625" style="83" bestFit="1" customWidth="1"/>
    <col min="10" max="10" width="9.140625" style="83"/>
    <col min="11" max="11" width="19.140625" style="83" customWidth="1"/>
    <col min="12" max="16384" width="9.140625" style="83"/>
  </cols>
  <sheetData>
    <row r="1" spans="1:11" ht="24.95" customHeight="1" x14ac:dyDescent="0.25">
      <c r="A1" s="597" t="str">
        <f>""&amp;'KEY INPUTS'!B1&amp;" FIRE DISTRICT BUDGET RESOLUTION"</f>
        <v>2021 FIRE DISTRICT BUDGET RESOLUTION</v>
      </c>
      <c r="B1" s="597"/>
      <c r="C1" s="597"/>
      <c r="D1" s="597"/>
      <c r="E1" s="597"/>
      <c r="F1" s="597"/>
      <c r="G1" s="597"/>
    </row>
    <row r="2" spans="1:11" ht="18.75" customHeight="1" x14ac:dyDescent="0.25">
      <c r="A2" s="607"/>
      <c r="B2" s="607"/>
      <c r="C2" s="607"/>
      <c r="D2" s="607"/>
      <c r="E2" s="607"/>
      <c r="F2" s="607"/>
      <c r="G2" s="607"/>
    </row>
    <row r="3" spans="1:11" ht="18.75" customHeight="1" x14ac:dyDescent="0.25">
      <c r="A3" s="638" t="str">
        <f>'Approval Cert.'!A3:I3</f>
        <v>Franklin Township FD No. 5 (Gloucester)</v>
      </c>
      <c r="B3" s="638"/>
      <c r="C3" s="638"/>
      <c r="D3" s="638"/>
      <c r="E3" s="638"/>
      <c r="F3" s="638"/>
      <c r="G3" s="638"/>
    </row>
    <row r="4" spans="1:11" ht="20.100000000000001" customHeight="1" x14ac:dyDescent="0.25">
      <c r="A4" s="603"/>
      <c r="B4" s="603"/>
      <c r="C4" s="603"/>
      <c r="D4" s="603"/>
      <c r="E4" s="603"/>
      <c r="F4" s="603"/>
      <c r="G4" s="603"/>
    </row>
    <row r="5" spans="1:11" ht="15.75" x14ac:dyDescent="0.25">
      <c r="A5" s="604" t="str">
        <f>'Approval Cert.'!A7:I7</f>
        <v>FISCAL YEAR: January 1, 2021 to December 31, 2021</v>
      </c>
      <c r="B5" s="604"/>
      <c r="C5" s="604"/>
      <c r="D5" s="604"/>
      <c r="E5" s="604"/>
      <c r="F5" s="604"/>
      <c r="G5" s="604"/>
    </row>
    <row r="6" spans="1:11" ht="15" x14ac:dyDescent="0.25">
      <c r="A6" s="331"/>
      <c r="B6" s="331"/>
      <c r="C6" s="331"/>
      <c r="D6" s="331"/>
      <c r="E6" s="331"/>
      <c r="F6" s="331"/>
      <c r="G6" s="331"/>
    </row>
    <row r="7" spans="1:11" ht="13.5" thickBot="1" x14ac:dyDescent="0.3">
      <c r="A7" s="639" t="str">
        <f>"WHEREAS, the Annual Budget for "&amp;A3&amp;" (the 'Fire District') for the fiscal year beginning"</f>
        <v>WHEREAS, the Annual Budget for Franklin Township FD No. 5 (Gloucester) (the 'Fire District') for the fiscal year beginning</v>
      </c>
      <c r="B7" s="639"/>
      <c r="C7" s="639"/>
      <c r="D7" s="639"/>
      <c r="E7" s="639"/>
      <c r="F7" s="639"/>
      <c r="G7" s="639"/>
    </row>
    <row r="8" spans="1:11" ht="15" customHeight="1" thickBot="1" x14ac:dyDescent="0.3">
      <c r="A8" s="639" t="str">
        <f>"January 1, "&amp;'KEY INPUTS'!B1&amp;" and ending December 31, "&amp;'KEY INPUTS'!B1&amp;" has been presented before the Board of Commissioners of the Fire District"</f>
        <v>January 1, 2021 and ending December 31, 2021 has been presented before the Board of Commissioners of the Fire District</v>
      </c>
      <c r="B8" s="639"/>
      <c r="C8" s="639"/>
      <c r="D8" s="639"/>
      <c r="E8" s="639"/>
      <c r="F8" s="639"/>
      <c r="G8" s="639"/>
      <c r="I8" s="640" t="s">
        <v>789</v>
      </c>
      <c r="J8" s="641"/>
      <c r="K8" s="642"/>
    </row>
    <row r="9" spans="1:11" ht="13.5" thickBot="1" x14ac:dyDescent="0.3">
      <c r="A9" s="644" t="str">
        <f>"at its open public meeting of "&amp;IF(I9="","",(TEXT(I9,"mmmm d, yyyy")))&amp;"; and"</f>
        <v>at its open public meeting of December 7, 2020; and</v>
      </c>
      <c r="B9" s="644"/>
      <c r="C9" s="644"/>
      <c r="D9" s="644"/>
      <c r="E9" s="644"/>
      <c r="F9" s="644"/>
      <c r="G9" s="644"/>
      <c r="I9" s="454">
        <v>44172</v>
      </c>
      <c r="J9" s="452"/>
      <c r="K9" s="453"/>
    </row>
    <row r="10" spans="1:11" x14ac:dyDescent="0.25">
      <c r="A10" s="639"/>
      <c r="B10" s="639"/>
      <c r="C10" s="639"/>
      <c r="D10" s="639"/>
      <c r="E10" s="639"/>
      <c r="F10" s="639"/>
      <c r="G10" s="639"/>
    </row>
    <row r="11" spans="1:11" x14ac:dyDescent="0.25">
      <c r="A11" s="639" t="s">
        <v>386</v>
      </c>
      <c r="B11" s="639"/>
      <c r="C11" s="639"/>
      <c r="D11" s="639"/>
      <c r="E11" s="639"/>
      <c r="F11" s="639"/>
      <c r="G11" s="639"/>
    </row>
    <row r="12" spans="1:11" x14ac:dyDescent="0.25">
      <c r="A12" s="639"/>
      <c r="B12" s="639"/>
      <c r="C12" s="639"/>
      <c r="D12" s="639"/>
      <c r="E12" s="639"/>
      <c r="F12" s="639"/>
      <c r="G12" s="639"/>
    </row>
    <row r="13" spans="1:11" x14ac:dyDescent="0.25">
      <c r="A13" s="639" t="str">
        <f>"WHEREAS, the Annual Budget as introduced reflects Total Revenues of "&amp;TEXT('F-1 Budget Summary'!D24, "$#,##0.00")&amp;" which includes an amount to be raised by"</f>
        <v>WHEREAS, the Annual Budget as introduced reflects Total Revenues of $309,318.00 which includes an amount to be raised by</v>
      </c>
      <c r="B13" s="639"/>
      <c r="C13" s="639"/>
      <c r="D13" s="639"/>
      <c r="E13" s="639"/>
      <c r="F13" s="639"/>
      <c r="G13" s="639"/>
    </row>
    <row r="14" spans="1:11" x14ac:dyDescent="0.25">
      <c r="A14" s="639" t="str">
        <f>"taxation of "&amp;TEXT('F-1 Budget Summary'!D22, "$#,##0.00")&amp;" and Total Appropriations of "&amp;TEXT('F-1 Budget Summary'!D48, "$#,##0.00")&amp;"; and"</f>
        <v>taxation of $292,774.00 and Total Appropriations of $309,318.00; and</v>
      </c>
      <c r="B14" s="639"/>
      <c r="C14" s="639"/>
      <c r="D14" s="639"/>
      <c r="E14" s="639"/>
      <c r="F14" s="639"/>
      <c r="G14" s="639"/>
    </row>
    <row r="15" spans="1:11" x14ac:dyDescent="0.25">
      <c r="A15" s="639"/>
      <c r="B15" s="639"/>
      <c r="C15" s="639"/>
      <c r="D15" s="639"/>
      <c r="E15" s="639"/>
      <c r="F15" s="639"/>
      <c r="G15" s="639"/>
    </row>
    <row r="16" spans="1:11" x14ac:dyDescent="0.25">
      <c r="A16" s="639" t="s">
        <v>385</v>
      </c>
      <c r="B16" s="639"/>
      <c r="C16" s="639"/>
      <c r="D16" s="639"/>
      <c r="E16" s="639"/>
      <c r="F16" s="639"/>
      <c r="G16" s="639"/>
    </row>
    <row r="17" spans="1:11" x14ac:dyDescent="0.25">
      <c r="A17" s="639" t="s">
        <v>384</v>
      </c>
      <c r="B17" s="639"/>
      <c r="C17" s="639"/>
      <c r="D17" s="639"/>
      <c r="E17" s="639"/>
      <c r="F17" s="639"/>
      <c r="G17" s="639"/>
    </row>
    <row r="18" spans="1:11" x14ac:dyDescent="0.25">
      <c r="A18" s="639" t="s">
        <v>383</v>
      </c>
      <c r="B18" s="639"/>
      <c r="C18" s="639"/>
      <c r="D18" s="639"/>
      <c r="E18" s="639"/>
      <c r="F18" s="639"/>
      <c r="G18" s="639"/>
    </row>
    <row r="19" spans="1:11" x14ac:dyDescent="0.25">
      <c r="A19" s="639" t="s">
        <v>966</v>
      </c>
      <c r="B19" s="639"/>
      <c r="C19" s="639"/>
      <c r="D19" s="639"/>
      <c r="E19" s="639"/>
      <c r="F19" s="639"/>
      <c r="G19" s="639"/>
    </row>
    <row r="20" spans="1:11" x14ac:dyDescent="0.25">
      <c r="A20" s="639"/>
      <c r="B20" s="639"/>
      <c r="C20" s="639"/>
      <c r="D20" s="639"/>
      <c r="E20" s="639"/>
      <c r="F20" s="639"/>
      <c r="G20" s="639"/>
    </row>
    <row r="21" spans="1:11" x14ac:dyDescent="0.25">
      <c r="A21" s="639" t="s">
        <v>382</v>
      </c>
      <c r="B21" s="639"/>
      <c r="C21" s="639"/>
      <c r="D21" s="639"/>
      <c r="E21" s="639"/>
      <c r="F21" s="639"/>
      <c r="G21" s="639"/>
    </row>
    <row r="22" spans="1:11" x14ac:dyDescent="0.25">
      <c r="A22" s="639" t="s">
        <v>381</v>
      </c>
      <c r="B22" s="639"/>
      <c r="C22" s="639"/>
      <c r="D22" s="639"/>
      <c r="E22" s="639"/>
      <c r="F22" s="639"/>
      <c r="G22" s="639"/>
    </row>
    <row r="23" spans="1:11" x14ac:dyDescent="0.25">
      <c r="A23" s="639"/>
      <c r="B23" s="639"/>
      <c r="C23" s="639"/>
      <c r="D23" s="639"/>
      <c r="E23" s="639"/>
      <c r="F23" s="639"/>
      <c r="G23" s="639"/>
    </row>
    <row r="24" spans="1:11" x14ac:dyDescent="0.25">
      <c r="A24" s="639" t="s">
        <v>380</v>
      </c>
      <c r="B24" s="639"/>
      <c r="C24" s="639"/>
      <c r="D24" s="639"/>
      <c r="E24" s="639"/>
      <c r="F24" s="639"/>
      <c r="G24" s="639"/>
    </row>
    <row r="25" spans="1:11" x14ac:dyDescent="0.25">
      <c r="A25" s="643" t="str">
        <f>"on "&amp;IF(I9="","",(TEXT(I9,"mmmm d, yyyy"))&amp;" that the Annual Budget, including all related schedules, of the Fire District for the fiscal year beginning")</f>
        <v>on December 7, 2020 that the Annual Budget, including all related schedules, of the Fire District for the fiscal year beginning</v>
      </c>
      <c r="B25" s="643"/>
      <c r="C25" s="643"/>
      <c r="D25" s="643"/>
      <c r="E25" s="643"/>
      <c r="F25" s="643"/>
      <c r="G25" s="643"/>
    </row>
    <row r="26" spans="1:11" ht="14.1" customHeight="1" x14ac:dyDescent="0.25">
      <c r="A26" s="643" t="str">
        <f>"January 1, "&amp;'KEY INPUTS'!B1&amp;" and ending December 31, "&amp;'KEY INPUTS'!B1&amp;" is hereby approved; and"</f>
        <v>January 1, 2021 and ending December 31, 2021 is hereby approved; and</v>
      </c>
      <c r="B26" s="643"/>
      <c r="C26" s="643"/>
      <c r="D26" s="643"/>
      <c r="E26" s="643"/>
      <c r="F26" s="643"/>
      <c r="G26" s="643"/>
    </row>
    <row r="27" spans="1:11" ht="14.1" customHeight="1" x14ac:dyDescent="0.25">
      <c r="A27" s="643"/>
      <c r="B27" s="643"/>
      <c r="C27" s="643"/>
      <c r="D27" s="643"/>
      <c r="E27" s="643"/>
      <c r="F27" s="643"/>
      <c r="G27" s="643"/>
    </row>
    <row r="28" spans="1:11" ht="14.1" customHeight="1" x14ac:dyDescent="0.25">
      <c r="A28" s="643" t="s">
        <v>379</v>
      </c>
      <c r="B28" s="643"/>
      <c r="C28" s="643"/>
      <c r="D28" s="643"/>
      <c r="E28" s="643"/>
      <c r="F28" s="643"/>
      <c r="G28" s="643"/>
    </row>
    <row r="29" spans="1:11" ht="14.1" customHeight="1" x14ac:dyDescent="0.25">
      <c r="A29" s="639" t="s">
        <v>378</v>
      </c>
      <c r="B29" s="639"/>
      <c r="C29" s="639"/>
      <c r="D29" s="639"/>
      <c r="E29" s="639"/>
      <c r="F29" s="639"/>
      <c r="G29" s="639"/>
    </row>
    <row r="30" spans="1:11" ht="14.1" customHeight="1" x14ac:dyDescent="0.25">
      <c r="A30" s="643" t="s">
        <v>377</v>
      </c>
      <c r="B30" s="643"/>
      <c r="C30" s="643"/>
      <c r="D30" s="643"/>
      <c r="E30" s="643"/>
      <c r="F30" s="643"/>
      <c r="G30" s="643"/>
    </row>
    <row r="31" spans="1:11" ht="14.1" customHeight="1" thickBot="1" x14ac:dyDescent="0.3">
      <c r="A31" s="639"/>
      <c r="B31" s="639"/>
      <c r="C31" s="639"/>
      <c r="D31" s="639"/>
      <c r="E31" s="639"/>
      <c r="F31" s="639"/>
      <c r="G31" s="639"/>
    </row>
    <row r="32" spans="1:11" ht="13.5" thickBot="1" x14ac:dyDescent="0.3">
      <c r="A32" s="643" t="s">
        <v>376</v>
      </c>
      <c r="B32" s="643"/>
      <c r="C32" s="643"/>
      <c r="D32" s="643"/>
      <c r="E32" s="643"/>
      <c r="F32" s="643"/>
      <c r="G32" s="643"/>
      <c r="I32" s="640" t="s">
        <v>790</v>
      </c>
      <c r="J32" s="641"/>
      <c r="K32" s="642"/>
    </row>
    <row r="33" spans="1:11" ht="13.5" thickBot="1" x14ac:dyDescent="0.3">
      <c r="A33" s="645" t="str">
        <f>"adoption on "&amp;IF(I33="","",(TEXT(I33,"mmmm d, yyyy"&amp;"")))&amp;"."</f>
        <v>adoption on January 4, 2021.</v>
      </c>
      <c r="B33" s="645"/>
      <c r="C33" s="645"/>
      <c r="D33" s="645"/>
      <c r="E33" s="645"/>
      <c r="F33" s="645"/>
      <c r="G33" s="645"/>
      <c r="I33" s="646">
        <v>44200</v>
      </c>
      <c r="J33" s="647"/>
      <c r="K33" s="648"/>
    </row>
    <row r="34" spans="1:11" x14ac:dyDescent="0.25">
      <c r="A34" s="643"/>
      <c r="B34" s="643"/>
      <c r="C34" s="643"/>
      <c r="D34" s="643"/>
      <c r="E34" s="643"/>
      <c r="F34" s="643"/>
      <c r="G34" s="643"/>
    </row>
    <row r="35" spans="1:11" x14ac:dyDescent="0.25">
      <c r="A35" s="657" t="s">
        <v>1036</v>
      </c>
      <c r="B35" s="658"/>
      <c r="C35" s="658"/>
      <c r="D35" s="238"/>
      <c r="E35" s="659">
        <v>44200</v>
      </c>
      <c r="F35" s="658"/>
      <c r="G35" s="238"/>
    </row>
    <row r="36" spans="1:11" ht="14.1" customHeight="1" x14ac:dyDescent="0.25">
      <c r="A36" s="89" t="s">
        <v>375</v>
      </c>
      <c r="E36" s="238" t="s">
        <v>374</v>
      </c>
    </row>
    <row r="37" spans="1:11" ht="14.1" customHeight="1" x14ac:dyDescent="0.25">
      <c r="A37" s="89"/>
      <c r="E37" s="238"/>
    </row>
    <row r="38" spans="1:11" ht="14.1" customHeight="1" x14ac:dyDescent="0.25">
      <c r="A38" s="326" t="s">
        <v>782</v>
      </c>
    </row>
    <row r="39" spans="1:11" ht="12" customHeight="1" x14ac:dyDescent="0.25">
      <c r="A39" s="653" t="s">
        <v>783</v>
      </c>
      <c r="B39" s="654"/>
      <c r="C39" s="327" t="s">
        <v>784</v>
      </c>
      <c r="D39" s="327" t="s">
        <v>785</v>
      </c>
      <c r="E39" s="655" t="s">
        <v>786</v>
      </c>
      <c r="F39" s="656"/>
      <c r="G39" s="327" t="s">
        <v>787</v>
      </c>
    </row>
    <row r="40" spans="1:11" x14ac:dyDescent="0.25">
      <c r="A40" s="649" t="str">
        <f>'KEY INPUTS'!D2</f>
        <v>Joseph Petsch</v>
      </c>
      <c r="B40" s="650"/>
      <c r="C40" s="249" t="s">
        <v>1035</v>
      </c>
      <c r="D40" s="249"/>
      <c r="E40" s="651"/>
      <c r="F40" s="652"/>
      <c r="G40" s="249"/>
    </row>
    <row r="41" spans="1:11" x14ac:dyDescent="0.25">
      <c r="A41" s="649" t="str">
        <f>'KEY INPUTS'!D3</f>
        <v>James Rohrer</v>
      </c>
      <c r="B41" s="650"/>
      <c r="C41" s="249" t="s">
        <v>1035</v>
      </c>
      <c r="D41" s="249"/>
      <c r="E41" s="651"/>
      <c r="F41" s="652"/>
      <c r="G41" s="249"/>
    </row>
    <row r="42" spans="1:11" x14ac:dyDescent="0.25">
      <c r="A42" s="649" t="str">
        <f>'KEY INPUTS'!D4</f>
        <v>Joseph Komito</v>
      </c>
      <c r="B42" s="650"/>
      <c r="C42" s="249" t="s">
        <v>1035</v>
      </c>
      <c r="D42" s="249"/>
      <c r="E42" s="651"/>
      <c r="F42" s="652"/>
      <c r="G42" s="249"/>
    </row>
    <row r="43" spans="1:11" x14ac:dyDescent="0.25">
      <c r="A43" s="649" t="str">
        <f>'KEY INPUTS'!D5</f>
        <v>Nickalis Collins</v>
      </c>
      <c r="B43" s="650"/>
      <c r="C43" s="249" t="s">
        <v>1035</v>
      </c>
      <c r="D43" s="249"/>
      <c r="E43" s="651"/>
      <c r="F43" s="652"/>
      <c r="G43" s="249"/>
    </row>
    <row r="44" spans="1:11" x14ac:dyDescent="0.25">
      <c r="A44" s="649" t="str">
        <f>'KEY INPUTS'!D6</f>
        <v>Brian Zimmer</v>
      </c>
      <c r="B44" s="650"/>
      <c r="C44" s="249" t="s">
        <v>1035</v>
      </c>
      <c r="D44" s="249"/>
      <c r="E44" s="651"/>
      <c r="F44" s="652"/>
      <c r="G44" s="249"/>
    </row>
    <row r="45" spans="1:11" ht="14.1" customHeight="1" x14ac:dyDescent="0.25">
      <c r="A45" s="89"/>
    </row>
    <row r="50" spans="1:7" x14ac:dyDescent="0.25">
      <c r="A50" s="606" t="s">
        <v>373</v>
      </c>
      <c r="B50" s="607"/>
      <c r="C50" s="607"/>
      <c r="D50" s="607"/>
      <c r="E50" s="607"/>
      <c r="F50" s="607"/>
      <c r="G50" s="607"/>
    </row>
  </sheetData>
  <sheetProtection algorithmName="SHA-512" hashValue="fvG5j3pm6THzwkCCRT45vhLqYwDQRLBr9y8UrVNsImDZaPdRKi7p5NcMmakUnPZhNafqlO3rRQZkBQEuFy31gw==" saltValue="rFHgQ4zJMeYOcZ1yp2Mxag==" spinCount="100000" sheet="1" objects="1" scenarios="1"/>
  <mergeCells count="51">
    <mergeCell ref="A39:B39"/>
    <mergeCell ref="E39:F39"/>
    <mergeCell ref="A40:B40"/>
    <mergeCell ref="E40:F40"/>
    <mergeCell ref="A35:C35"/>
    <mergeCell ref="E35:F35"/>
    <mergeCell ref="A44:B44"/>
    <mergeCell ref="E44:F44"/>
    <mergeCell ref="A41:B41"/>
    <mergeCell ref="E41:F41"/>
    <mergeCell ref="A42:B42"/>
    <mergeCell ref="E42:F42"/>
    <mergeCell ref="A43:B43"/>
    <mergeCell ref="E43:F43"/>
    <mergeCell ref="A19:G19"/>
    <mergeCell ref="A18:G18"/>
    <mergeCell ref="A21:G21"/>
    <mergeCell ref="A20:G20"/>
    <mergeCell ref="I33:K33"/>
    <mergeCell ref="A50:G50"/>
    <mergeCell ref="A9:G9"/>
    <mergeCell ref="A8:G8"/>
    <mergeCell ref="A1:G1"/>
    <mergeCell ref="A2:G2"/>
    <mergeCell ref="A4:G4"/>
    <mergeCell ref="A5:G5"/>
    <mergeCell ref="A34:G34"/>
    <mergeCell ref="A33:G33"/>
    <mergeCell ref="A32:G32"/>
    <mergeCell ref="A31:G31"/>
    <mergeCell ref="A30:G30"/>
    <mergeCell ref="A29:G29"/>
    <mergeCell ref="A16:G16"/>
    <mergeCell ref="A15:G15"/>
    <mergeCell ref="A14:G14"/>
    <mergeCell ref="A3:G3"/>
    <mergeCell ref="A17:G17"/>
    <mergeCell ref="A22:G22"/>
    <mergeCell ref="I32:K32"/>
    <mergeCell ref="I8:K8"/>
    <mergeCell ref="A7:G7"/>
    <mergeCell ref="A10:G10"/>
    <mergeCell ref="A13:G13"/>
    <mergeCell ref="A12:G12"/>
    <mergeCell ref="A11:G11"/>
    <mergeCell ref="A28:G28"/>
    <mergeCell ref="A27:G27"/>
    <mergeCell ref="A26:G26"/>
    <mergeCell ref="A25:G25"/>
    <mergeCell ref="A24:G24"/>
    <mergeCell ref="A23:G23"/>
  </mergeCells>
  <printOptions horizontalCentered="1"/>
  <pageMargins left="0.25" right="0.2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00B0F0"/>
  </sheetPr>
  <dimension ref="A1:O41"/>
  <sheetViews>
    <sheetView showZeros="0" topLeftCell="A10" zoomScaleNormal="100" workbookViewId="0">
      <selection activeCell="E18" sqref="E18:F18"/>
    </sheetView>
  </sheetViews>
  <sheetFormatPr defaultColWidth="9.140625" defaultRowHeight="12.75" x14ac:dyDescent="0.25"/>
  <cols>
    <col min="1" max="1" width="12.140625" style="78" customWidth="1"/>
    <col min="2" max="2" width="2.85546875" style="78" customWidth="1"/>
    <col min="3" max="3" width="24.140625" style="78" customWidth="1"/>
    <col min="4" max="4" width="15.42578125" style="78" customWidth="1"/>
    <col min="5" max="5" width="1.5703125" style="78" customWidth="1"/>
    <col min="6" max="6" width="13.28515625" style="78" customWidth="1"/>
    <col min="7" max="7" width="19.42578125" style="78" customWidth="1"/>
    <col min="8" max="8" width="10.7109375" style="78" customWidth="1"/>
    <col min="9" max="10" width="9.140625" style="78"/>
    <col min="11" max="11" width="22.42578125" style="78" customWidth="1"/>
    <col min="12" max="16384" width="9.140625" style="78"/>
  </cols>
  <sheetData>
    <row r="1" spans="1:15" ht="24.95" customHeight="1" x14ac:dyDescent="0.25">
      <c r="A1" s="668" t="str">
        <f>""&amp;'KEY INPUTS'!B1&amp;" ADOPTION CERTIFICATION"</f>
        <v>2021 ADOPTION CERTIFICATION</v>
      </c>
      <c r="B1" s="668"/>
      <c r="C1" s="668"/>
      <c r="D1" s="668"/>
      <c r="E1" s="668"/>
      <c r="F1" s="668"/>
      <c r="G1" s="668"/>
      <c r="H1" s="668"/>
    </row>
    <row r="2" spans="1:15" ht="18" customHeight="1" x14ac:dyDescent="0.25">
      <c r="A2" s="671"/>
      <c r="B2" s="671"/>
      <c r="C2" s="671"/>
      <c r="D2" s="671"/>
      <c r="E2" s="671"/>
      <c r="F2" s="671"/>
      <c r="G2" s="671"/>
    </row>
    <row r="3" spans="1:15" ht="20.100000000000001" customHeight="1" x14ac:dyDescent="0.25">
      <c r="A3" s="672" t="str">
        <f>'KEY INPUTS'!B2</f>
        <v>Franklin Township FD No. 5 (Gloucester)</v>
      </c>
      <c r="B3" s="672"/>
      <c r="C3" s="672"/>
      <c r="D3" s="672"/>
      <c r="E3" s="672"/>
      <c r="F3" s="672"/>
      <c r="G3" s="672"/>
      <c r="H3" s="672"/>
    </row>
    <row r="4" spans="1:15" ht="20.100000000000001" customHeight="1" x14ac:dyDescent="0.25">
      <c r="A4" s="150"/>
      <c r="B4" s="150"/>
      <c r="C4" s="150"/>
      <c r="D4" s="150"/>
      <c r="E4" s="150"/>
      <c r="F4" s="150"/>
      <c r="G4" s="150"/>
    </row>
    <row r="5" spans="1:15" ht="24.95" customHeight="1" x14ac:dyDescent="0.25">
      <c r="A5" s="668" t="s">
        <v>336</v>
      </c>
      <c r="B5" s="668"/>
      <c r="C5" s="668"/>
      <c r="D5" s="668"/>
      <c r="E5" s="668"/>
      <c r="F5" s="668"/>
      <c r="G5" s="668"/>
      <c r="H5" s="668"/>
    </row>
    <row r="6" spans="1:15" ht="15.75" customHeight="1" x14ac:dyDescent="0.25">
      <c r="A6" s="669"/>
      <c r="B6" s="669"/>
      <c r="C6" s="669"/>
      <c r="D6" s="669"/>
      <c r="E6" s="669"/>
      <c r="F6" s="669"/>
      <c r="G6" s="669"/>
      <c r="H6" s="669"/>
    </row>
    <row r="7" spans="1:15" ht="15.75" customHeight="1" x14ac:dyDescent="0.25">
      <c r="A7" s="669" t="str">
        <f>"FISCAL YEAR: January 1, "&amp;'KEY INPUTS'!B1&amp;" to December 31, "&amp;'KEY INPUTS'!B1&amp;""</f>
        <v>FISCAL YEAR: January 1, 2021 to December 31, 2021</v>
      </c>
      <c r="B7" s="669"/>
      <c r="C7" s="669"/>
      <c r="D7" s="669"/>
      <c r="E7" s="669"/>
      <c r="F7" s="669"/>
      <c r="G7" s="669"/>
      <c r="H7" s="669"/>
      <c r="J7" s="450"/>
      <c r="K7" s="450"/>
      <c r="L7" s="450"/>
      <c r="M7" s="450"/>
      <c r="N7" s="450"/>
      <c r="O7" s="450"/>
    </row>
    <row r="8" spans="1:15" ht="15.75" x14ac:dyDescent="0.25">
      <c r="A8" s="151"/>
      <c r="B8" s="151"/>
      <c r="C8" s="151"/>
      <c r="D8" s="151"/>
      <c r="E8" s="151"/>
      <c r="F8" s="151"/>
      <c r="G8" s="151"/>
      <c r="J8" s="450"/>
      <c r="K8" s="450"/>
      <c r="L8" s="450"/>
      <c r="M8" s="450"/>
      <c r="N8" s="450"/>
      <c r="O8" s="450"/>
    </row>
    <row r="9" spans="1:15" ht="15.75" customHeight="1" x14ac:dyDescent="0.25">
      <c r="A9" s="670" t="s">
        <v>732</v>
      </c>
      <c r="B9" s="670"/>
      <c r="C9" s="670"/>
      <c r="D9" s="670"/>
      <c r="E9" s="670"/>
      <c r="F9" s="670"/>
      <c r="G9" s="670"/>
      <c r="H9" s="670"/>
      <c r="J9" s="450"/>
      <c r="K9" s="449"/>
      <c r="L9" s="450"/>
      <c r="M9" s="450"/>
      <c r="N9" s="450"/>
      <c r="O9" s="450"/>
    </row>
    <row r="10" spans="1:15" ht="15.75" customHeight="1" x14ac:dyDescent="0.25">
      <c r="A10" s="670" t="str">
        <f>"the Board of Commissioners of the Fire District, pursuant to N.J.A.C. 5:31-2.4, on "&amp;IF('Adopted Resolution'!I9="","",TEXT('Adopted Resolution'!I9,"mmmm d, yyyy"))&amp;"."</f>
        <v>the Board of Commissioners of the Fire District, pursuant to N.J.A.C. 5:31-2.4, on January 4, 2021.</v>
      </c>
      <c r="B10" s="670"/>
      <c r="C10" s="670"/>
      <c r="D10" s="670"/>
      <c r="E10" s="670"/>
      <c r="F10" s="670"/>
      <c r="G10" s="670"/>
      <c r="H10" s="670"/>
      <c r="J10" s="450"/>
      <c r="K10" s="449"/>
      <c r="L10" s="449"/>
      <c r="M10" s="449"/>
      <c r="N10" s="450"/>
      <c r="O10" s="450"/>
    </row>
    <row r="11" spans="1:15" ht="15.75" x14ac:dyDescent="0.25">
      <c r="A11" s="670"/>
      <c r="B11" s="670"/>
      <c r="C11" s="670"/>
      <c r="D11" s="670"/>
      <c r="E11" s="670"/>
      <c r="F11" s="670"/>
      <c r="G11" s="670"/>
      <c r="H11" s="670"/>
      <c r="J11" s="450"/>
      <c r="K11" s="451"/>
      <c r="L11" s="451"/>
      <c r="M11" s="451"/>
      <c r="N11" s="450"/>
      <c r="O11" s="450"/>
    </row>
    <row r="12" spans="1:15" ht="17.45" customHeight="1" x14ac:dyDescent="0.25">
      <c r="A12" s="152"/>
      <c r="B12" s="152"/>
      <c r="C12" s="152"/>
      <c r="D12" s="152"/>
      <c r="E12" s="152"/>
      <c r="F12" s="152"/>
      <c r="G12" s="152"/>
      <c r="J12" s="450"/>
      <c r="K12" s="450"/>
      <c r="L12" s="450"/>
      <c r="M12" s="450"/>
      <c r="N12" s="450"/>
      <c r="O12" s="450"/>
    </row>
    <row r="13" spans="1:15" ht="17.45" customHeight="1" x14ac:dyDescent="0.25">
      <c r="J13" s="450"/>
      <c r="K13" s="450"/>
      <c r="L13" s="450"/>
      <c r="M13" s="450"/>
      <c r="N13" s="450"/>
      <c r="O13" s="450"/>
    </row>
    <row r="14" spans="1:15" ht="20.100000000000001" customHeight="1" x14ac:dyDescent="0.25">
      <c r="B14" s="661" t="s">
        <v>393</v>
      </c>
      <c r="C14" s="662"/>
      <c r="D14" s="673" t="s">
        <v>1036</v>
      </c>
      <c r="E14" s="674"/>
      <c r="F14" s="674"/>
      <c r="G14" s="675"/>
      <c r="J14" s="450"/>
      <c r="K14" s="450"/>
      <c r="L14" s="450"/>
      <c r="M14" s="450"/>
      <c r="N14" s="450"/>
      <c r="O14" s="450"/>
    </row>
    <row r="15" spans="1:15" ht="20.100000000000001" customHeight="1" x14ac:dyDescent="0.25">
      <c r="B15" s="661" t="s">
        <v>392</v>
      </c>
      <c r="C15" s="662"/>
      <c r="D15" s="663" t="str">
        <f>'KEY INPUTS'!B30</f>
        <v>Joseph Petsch</v>
      </c>
      <c r="E15" s="664"/>
      <c r="F15" s="664"/>
      <c r="G15" s="665"/>
    </row>
    <row r="16" spans="1:15" ht="20.100000000000001" customHeight="1" x14ac:dyDescent="0.25">
      <c r="B16" s="661" t="s">
        <v>391</v>
      </c>
      <c r="C16" s="662"/>
      <c r="D16" s="663" t="str">
        <f>'KEY INPUTS'!B31</f>
        <v>Acting Secretary</v>
      </c>
      <c r="E16" s="664"/>
      <c r="F16" s="664"/>
      <c r="G16" s="665"/>
    </row>
    <row r="17" spans="1:7" ht="36" customHeight="1" x14ac:dyDescent="0.25">
      <c r="B17" s="661" t="s">
        <v>390</v>
      </c>
      <c r="C17" s="662"/>
      <c r="D17" s="663" t="str">
        <f>'KEY INPUTS'!B32</f>
        <v>PO Box 306 Franklinville, NJ 08322</v>
      </c>
      <c r="E17" s="664"/>
      <c r="F17" s="664"/>
      <c r="G17" s="665"/>
    </row>
    <row r="18" spans="1:7" ht="20.100000000000001" customHeight="1" x14ac:dyDescent="0.25">
      <c r="B18" s="661" t="s">
        <v>389</v>
      </c>
      <c r="C18" s="662"/>
      <c r="D18" s="72" t="str">
        <f>'KEY INPUTS'!B33</f>
        <v>856-728-6424</v>
      </c>
      <c r="E18" s="666" t="s">
        <v>500</v>
      </c>
      <c r="F18" s="667"/>
      <c r="G18" s="72" t="str">
        <f>'KEY INPUTS'!B34</f>
        <v>856-728-3763</v>
      </c>
    </row>
    <row r="19" spans="1:7" ht="20.100000000000001" customHeight="1" x14ac:dyDescent="0.25">
      <c r="B19" s="661" t="s">
        <v>388</v>
      </c>
      <c r="C19" s="662"/>
      <c r="D19" s="663" t="str">
        <f>'KEY INPUTS'!B35</f>
        <v>dpd433@comcast.net</v>
      </c>
      <c r="E19" s="664"/>
      <c r="F19" s="664"/>
      <c r="G19" s="665"/>
    </row>
    <row r="20" spans="1:7" ht="14.1" customHeight="1" x14ac:dyDescent="0.25">
      <c r="A20" s="153"/>
    </row>
    <row r="41" spans="1:8" x14ac:dyDescent="0.25">
      <c r="A41" s="660" t="s">
        <v>387</v>
      </c>
      <c r="B41" s="660"/>
      <c r="C41" s="660"/>
      <c r="D41" s="660"/>
      <c r="E41" s="660"/>
      <c r="F41" s="660"/>
      <c r="G41" s="660"/>
      <c r="H41" s="660"/>
    </row>
  </sheetData>
  <sheetProtection algorithmName="SHA-512" hashValue="aUqJPJRu6R7K9uZVyqs4YaFhK5rY5ihTsw7/zO4VZRCgwlbpyx45wIciE0sb25l42hCzdBsCyV/1LJOQTPI3XQ==" saltValue="A1dy6gjTRjRwniGfC1wQRw==" spinCount="100000" sheet="1" objects="1" scenarios="1"/>
  <mergeCells count="22">
    <mergeCell ref="D15:G15"/>
    <mergeCell ref="A2:G2"/>
    <mergeCell ref="A6:H6"/>
    <mergeCell ref="A5:H5"/>
    <mergeCell ref="A3:H3"/>
    <mergeCell ref="B14:C14"/>
    <mergeCell ref="D14:G14"/>
    <mergeCell ref="B15:C15"/>
    <mergeCell ref="A1:H1"/>
    <mergeCell ref="A7:H7"/>
    <mergeCell ref="A11:H11"/>
    <mergeCell ref="A10:H10"/>
    <mergeCell ref="A9:H9"/>
    <mergeCell ref="A41:H41"/>
    <mergeCell ref="B19:C19"/>
    <mergeCell ref="D19:G19"/>
    <mergeCell ref="B16:C16"/>
    <mergeCell ref="D16:G16"/>
    <mergeCell ref="B17:C17"/>
    <mergeCell ref="D17:G17"/>
    <mergeCell ref="B18:C18"/>
    <mergeCell ref="E18:F18"/>
  </mergeCells>
  <printOptions horizontalCentered="1"/>
  <pageMargins left="0.25" right="0.25"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F0"/>
  </sheetPr>
  <dimension ref="A1:M48"/>
  <sheetViews>
    <sheetView showZeros="0" topLeftCell="A19" zoomScaleNormal="100" workbookViewId="0">
      <selection activeCell="H58" sqref="H58"/>
    </sheetView>
  </sheetViews>
  <sheetFormatPr defaultColWidth="9.140625" defaultRowHeight="12.75" x14ac:dyDescent="0.25"/>
  <cols>
    <col min="1" max="1" width="20.5703125" style="83" customWidth="1"/>
    <col min="2" max="2" width="6.42578125" style="83" customWidth="1"/>
    <col min="3" max="3" width="14.28515625" style="83" customWidth="1"/>
    <col min="4" max="4" width="15.42578125" style="83" customWidth="1"/>
    <col min="5" max="5" width="5.85546875" style="83" customWidth="1"/>
    <col min="6" max="6" width="12.7109375" style="83" customWidth="1"/>
    <col min="7" max="7" width="22.28515625" style="83" customWidth="1"/>
    <col min="8" max="8" width="20.7109375" style="83" customWidth="1"/>
    <col min="9" max="9" width="16.28515625" style="83" bestFit="1" customWidth="1"/>
    <col min="10" max="11" width="9.140625" style="83"/>
    <col min="12" max="12" width="10.5703125" style="83" customWidth="1"/>
    <col min="13" max="13" width="11.85546875" style="83" customWidth="1"/>
    <col min="14" max="16384" width="9.140625" style="83"/>
  </cols>
  <sheetData>
    <row r="1" spans="1:13" ht="22.5" x14ac:dyDescent="0.25">
      <c r="A1" s="597" t="str">
        <f>""&amp;'KEY INPUTS'!B1&amp;" ADOPTED BUDGET RESOLUTION"</f>
        <v>2021 ADOPTED BUDGET RESOLUTION</v>
      </c>
      <c r="B1" s="597"/>
      <c r="C1" s="597"/>
      <c r="D1" s="597"/>
      <c r="E1" s="597"/>
      <c r="F1" s="597"/>
      <c r="G1" s="597"/>
    </row>
    <row r="2" spans="1:13" ht="18" customHeight="1" x14ac:dyDescent="0.25">
      <c r="A2" s="687"/>
      <c r="B2" s="687"/>
      <c r="C2" s="687"/>
      <c r="D2" s="687"/>
      <c r="E2" s="687"/>
      <c r="F2" s="687"/>
      <c r="G2" s="687"/>
    </row>
    <row r="3" spans="1:13" ht="20.100000000000001" customHeight="1" x14ac:dyDescent="0.25">
      <c r="A3" s="603" t="str">
        <f>'KEY INPUTS'!B2</f>
        <v>Franklin Township FD No. 5 (Gloucester)</v>
      </c>
      <c r="B3" s="603"/>
      <c r="C3" s="603"/>
      <c r="D3" s="603"/>
      <c r="E3" s="603"/>
      <c r="F3" s="603"/>
      <c r="G3" s="603"/>
    </row>
    <row r="4" spans="1:13" ht="10.7" customHeight="1" x14ac:dyDescent="0.25">
      <c r="A4" s="320"/>
      <c r="B4" s="147"/>
      <c r="C4" s="147"/>
      <c r="D4" s="147"/>
      <c r="E4" s="147"/>
      <c r="F4" s="147"/>
      <c r="G4" s="147"/>
    </row>
    <row r="5" spans="1:13" ht="15.75" customHeight="1" x14ac:dyDescent="0.25">
      <c r="A5" s="611" t="str">
        <f>"FISCAL YEAR: January 1, "&amp;'KEY INPUTS'!B1&amp;" to December 31, "&amp;'KEY INPUTS'!B1&amp;""</f>
        <v>FISCAL YEAR: January 1, 2021 to December 31, 2021</v>
      </c>
      <c r="B5" s="611"/>
      <c r="C5" s="611"/>
      <c r="D5" s="611"/>
      <c r="E5" s="611"/>
      <c r="F5" s="611"/>
      <c r="G5" s="611"/>
    </row>
    <row r="6" spans="1:13" ht="10.7" customHeight="1" x14ac:dyDescent="0.25">
      <c r="A6" s="149"/>
      <c r="B6" s="149"/>
      <c r="C6" s="149"/>
      <c r="D6" s="149"/>
      <c r="E6" s="149"/>
      <c r="F6" s="149"/>
      <c r="G6" s="149"/>
    </row>
    <row r="7" spans="1:13" ht="15.75" customHeight="1" thickBot="1" x14ac:dyDescent="0.3">
      <c r="A7" s="679" t="str">
        <f>"WHEREAS, the Annual Budget for the "&amp;A3&amp;" (the 'Fire District') for the fiscal year beginning"</f>
        <v>WHEREAS, the Annual Budget for the Franklin Township FD No. 5 (Gloucester) (the 'Fire District') for the fiscal year beginning</v>
      </c>
      <c r="B7" s="679"/>
      <c r="C7" s="679"/>
      <c r="D7" s="679"/>
      <c r="E7" s="679"/>
      <c r="F7" s="679"/>
      <c r="G7" s="679"/>
    </row>
    <row r="8" spans="1:13" ht="15.75" customHeight="1" thickBot="1" x14ac:dyDescent="0.3">
      <c r="A8" s="679" t="str">
        <f>"January 1, "&amp;'KEY INPUTS'!B1&amp;" and ending December 31, "&amp;'KEY INPUTS'!B1&amp;" has been presented for adoption before the Board of Commissioners of"</f>
        <v>January 1, 2021 and ending December 31, 2021 has been presented for adoption before the Board of Commissioners of</v>
      </c>
      <c r="B8" s="679"/>
      <c r="C8" s="679"/>
      <c r="D8" s="679"/>
      <c r="E8" s="679"/>
      <c r="F8" s="679"/>
      <c r="G8" s="679"/>
      <c r="I8" s="640" t="s">
        <v>789</v>
      </c>
      <c r="J8" s="641"/>
      <c r="K8" s="641"/>
      <c r="L8" s="642"/>
    </row>
    <row r="9" spans="1:13" ht="15.75" customHeight="1" thickBot="1" x14ac:dyDescent="0.3">
      <c r="A9" s="683" t="str">
        <f>"the Fire District at its open public meeting of "&amp;IF(I9="","",TEXT(I9, "mmmm d, yyyy"))&amp;"; and"</f>
        <v>the Fire District at its open public meeting of January 4, 2021; and</v>
      </c>
      <c r="B9" s="683"/>
      <c r="C9" s="683"/>
      <c r="D9" s="683"/>
      <c r="E9" s="683"/>
      <c r="F9" s="683"/>
      <c r="G9" s="683"/>
      <c r="I9" s="448">
        <v>44200</v>
      </c>
      <c r="J9" s="446"/>
      <c r="K9" s="447"/>
      <c r="L9" s="321"/>
    </row>
    <row r="10" spans="1:13" ht="13.5" thickBot="1" x14ac:dyDescent="0.3">
      <c r="A10" s="679"/>
      <c r="B10" s="679"/>
      <c r="C10" s="679"/>
      <c r="D10" s="679"/>
      <c r="E10" s="679"/>
      <c r="F10" s="679"/>
      <c r="G10" s="679"/>
    </row>
    <row r="11" spans="1:13" ht="15.75" customHeight="1" thickBot="1" x14ac:dyDescent="0.3">
      <c r="A11" s="679" t="s">
        <v>409</v>
      </c>
      <c r="B11" s="679"/>
      <c r="C11" s="679"/>
      <c r="D11" s="679"/>
      <c r="E11" s="679"/>
      <c r="F11" s="679"/>
      <c r="G11" s="679"/>
      <c r="I11" s="684" t="s">
        <v>797</v>
      </c>
      <c r="J11" s="685"/>
      <c r="K11" s="685"/>
      <c r="L11" s="685"/>
      <c r="M11" s="686"/>
    </row>
    <row r="12" spans="1:13" ht="15.75" customHeight="1" thickBot="1" x14ac:dyDescent="0.3">
      <c r="A12" s="679" t="s">
        <v>408</v>
      </c>
      <c r="B12" s="679"/>
      <c r="C12" s="679"/>
      <c r="D12" s="679"/>
      <c r="E12" s="679"/>
      <c r="F12" s="679"/>
      <c r="G12" s="679"/>
      <c r="I12" s="640" t="s">
        <v>795</v>
      </c>
      <c r="J12" s="641"/>
      <c r="K12" s="641"/>
      <c r="L12" s="641"/>
      <c r="M12" s="642"/>
    </row>
    <row r="13" spans="1:13" ht="13.5" thickBot="1" x14ac:dyDescent="0.3">
      <c r="A13" s="679" t="s">
        <v>407</v>
      </c>
      <c r="B13" s="679"/>
      <c r="C13" s="679"/>
      <c r="D13" s="679"/>
      <c r="E13" s="679"/>
      <c r="F13" s="679"/>
      <c r="G13" s="679"/>
      <c r="I13" s="322" t="s">
        <v>792</v>
      </c>
      <c r="J13" s="323"/>
      <c r="K13" s="329" t="s">
        <v>796</v>
      </c>
      <c r="L13" s="322"/>
      <c r="M13" s="321"/>
    </row>
    <row r="14" spans="1:13" ht="13.5" thickBot="1" x14ac:dyDescent="0.3">
      <c r="A14" s="679"/>
      <c r="B14" s="679"/>
      <c r="C14" s="679"/>
      <c r="D14" s="679"/>
      <c r="E14" s="679"/>
      <c r="F14" s="679"/>
      <c r="G14" s="679"/>
    </row>
    <row r="15" spans="1:13" ht="15.75" customHeight="1" thickBot="1" x14ac:dyDescent="0.3">
      <c r="A15" s="688" t="str">
        <f>"WHEREAS, the adopted budget "&amp;IF(K13="X", "is in compliance with the Property Tax Levy Cap Law (N.J.S.A. 40A:4-45.44 et seq.); and",IF(K16="X","includes a proposed public referendum in the amount of "&amp;TEXT(M16,"$#,##0.00")&amp;" in excess of the",IF(K19="X", "includes a proposed public referendum in the amount of "&amp;TEXT(M19,"$#,##0.00")&amp;" as an appropriation from","")))</f>
        <v>WHEREAS, the adopted budget is in compliance with the Property Tax Levy Cap Law (N.J.S.A. 40A:4-45.44 et seq.); and</v>
      </c>
      <c r="B15" s="688"/>
      <c r="C15" s="688"/>
      <c r="D15" s="688"/>
      <c r="E15" s="688"/>
      <c r="F15" s="688"/>
      <c r="G15" s="688"/>
      <c r="I15" s="640" t="s">
        <v>791</v>
      </c>
      <c r="J15" s="641"/>
      <c r="K15" s="641"/>
      <c r="L15" s="641"/>
      <c r="M15" s="642"/>
    </row>
    <row r="16" spans="1:13" ht="13.5" thickBot="1" x14ac:dyDescent="0.3">
      <c r="A16" s="679" t="str">
        <f>IF(K16="X","allowable amount to be raised by taxation; and", IF(K19="X", "restricted fund balance to be used as budget revenue; and",""))</f>
        <v/>
      </c>
      <c r="B16" s="679"/>
      <c r="C16" s="679"/>
      <c r="D16" s="679"/>
      <c r="E16" s="679"/>
      <c r="F16" s="679"/>
      <c r="G16" s="679"/>
      <c r="I16" s="322" t="s">
        <v>792</v>
      </c>
      <c r="J16" s="323"/>
      <c r="K16" s="329"/>
      <c r="L16" s="324" t="s">
        <v>798</v>
      </c>
      <c r="M16" s="330"/>
    </row>
    <row r="17" spans="1:13" ht="15.75" customHeight="1" thickBot="1" x14ac:dyDescent="0.3">
      <c r="A17" s="679"/>
      <c r="B17" s="679"/>
      <c r="C17" s="679"/>
      <c r="D17" s="679"/>
      <c r="E17" s="679"/>
      <c r="F17" s="679"/>
      <c r="G17" s="679"/>
    </row>
    <row r="18" spans="1:13" ht="15.75" customHeight="1" thickBot="1" x14ac:dyDescent="0.3">
      <c r="A18" s="679" t="str">
        <f>"WHEREAS, the Annual Budget as presented for adoption reflects Total Revenues of "&amp;TEXT('F-1 Budget Summary'!D24, "$#,##0.00")&amp;" which includes amount to be"</f>
        <v>WHEREAS, the Annual Budget as presented for adoption reflects Total Revenues of $309,318.00 which includes amount to be</v>
      </c>
      <c r="B18" s="679"/>
      <c r="C18" s="679"/>
      <c r="D18" s="679"/>
      <c r="E18" s="679"/>
      <c r="F18" s="679"/>
      <c r="G18" s="679"/>
      <c r="I18" s="640" t="s">
        <v>793</v>
      </c>
      <c r="J18" s="641"/>
      <c r="K18" s="641"/>
      <c r="L18" s="641"/>
      <c r="M18" s="642"/>
    </row>
    <row r="19" spans="1:13" ht="13.5" thickBot="1" x14ac:dyDescent="0.3">
      <c r="A19" s="679" t="str">
        <f>"raised by taxation of "&amp;TEXT('F-1 Budget Summary'!D22,"$#,##0.00")&amp;", and Total Appropriations of "&amp;TEXT('F-1 Budget Summary'!D48,"$#,##0.00")&amp;"; and"</f>
        <v>raised by taxation of $292,774.00, and Total Appropriations of $309,318.00; and</v>
      </c>
      <c r="B19" s="679"/>
      <c r="C19" s="679"/>
      <c r="D19" s="679"/>
      <c r="E19" s="679"/>
      <c r="F19" s="679"/>
      <c r="G19" s="679"/>
      <c r="I19" s="322" t="s">
        <v>794</v>
      </c>
      <c r="J19" s="323"/>
      <c r="K19" s="329"/>
      <c r="L19" s="325" t="s">
        <v>798</v>
      </c>
      <c r="M19" s="330"/>
    </row>
    <row r="20" spans="1:13" ht="14.1" customHeight="1" x14ac:dyDescent="0.25">
      <c r="A20" s="679"/>
      <c r="B20" s="679"/>
      <c r="C20" s="679"/>
      <c r="D20" s="679"/>
      <c r="E20" s="679"/>
      <c r="F20" s="679"/>
      <c r="G20" s="679"/>
    </row>
    <row r="21" spans="1:13" ht="14.1" customHeight="1" x14ac:dyDescent="0.25">
      <c r="A21" s="678" t="str">
        <f>IF('KEY INPUTS'!B5="November","WHEREAS, an election shall be held annually on the third Saturday of February (only if required) in each established fire district to", "WHEREAS, an election shall be held annually on the third Saturday of February in each established fire district to")</f>
        <v>WHEREAS, an election shall be held annually on the third Saturday of February in each established fire district to</v>
      </c>
      <c r="B21" s="645"/>
      <c r="C21" s="645"/>
      <c r="D21" s="645"/>
      <c r="E21" s="645"/>
      <c r="F21" s="645"/>
      <c r="G21" s="645"/>
    </row>
    <row r="22" spans="1:13" x14ac:dyDescent="0.25">
      <c r="A22" s="644" t="str">
        <f>"determine the amount to be raised by taxation for the ensuing year;"</f>
        <v>determine the amount to be raised by taxation for the ensuing year;</v>
      </c>
      <c r="B22" s="644"/>
      <c r="C22" s="644"/>
      <c r="D22" s="644"/>
      <c r="E22" s="644"/>
      <c r="F22" s="644"/>
      <c r="G22" s="644"/>
    </row>
    <row r="23" spans="1:13" ht="14.1" customHeight="1" x14ac:dyDescent="0.25">
      <c r="A23" s="643"/>
      <c r="B23" s="643"/>
      <c r="C23" s="643"/>
      <c r="D23" s="643"/>
      <c r="E23" s="643"/>
      <c r="F23" s="643"/>
      <c r="G23" s="643"/>
    </row>
    <row r="24" spans="1:13" ht="14.1" customHeight="1" x14ac:dyDescent="0.25">
      <c r="A24" s="643" t="s">
        <v>406</v>
      </c>
      <c r="B24" s="643"/>
      <c r="C24" s="643"/>
      <c r="D24" s="643"/>
      <c r="E24" s="643"/>
      <c r="F24" s="643"/>
      <c r="G24" s="643"/>
    </row>
    <row r="25" spans="1:13" ht="14.1" customHeight="1" x14ac:dyDescent="0.25">
      <c r="A25" s="645" t="str">
        <f>""&amp;IF(I9="","",TEXT(I9,"mmmm d, yyyy"))&amp;" that the Annual Budget of the Fire District for the fiscal year beginning January 1, "&amp;'KEY INPUTS'!B1&amp;" and ending"</f>
        <v>January 4, 2021 that the Annual Budget of the Fire District for the fiscal year beginning January 1, 2021 and ending</v>
      </c>
      <c r="B25" s="645"/>
      <c r="C25" s="645"/>
      <c r="D25" s="645"/>
      <c r="E25" s="645"/>
      <c r="F25" s="645"/>
      <c r="G25" s="645"/>
    </row>
    <row r="26" spans="1:13" ht="14.1" customHeight="1" x14ac:dyDescent="0.25">
      <c r="A26" s="643" t="str">
        <f>"December 31, "&amp;'KEY INPUTS'!B1&amp;" is hereby adopted and, shall constitute appropriations for the purposes stated and authorization of Total Revenues"</f>
        <v>December 31, 2021 is hereby adopted and, shall constitute appropriations for the purposes stated and authorization of Total Revenues</v>
      </c>
      <c r="B26" s="643"/>
      <c r="C26" s="643"/>
      <c r="D26" s="643"/>
      <c r="E26" s="643"/>
      <c r="F26" s="643"/>
      <c r="G26" s="643"/>
    </row>
    <row r="27" spans="1:13" x14ac:dyDescent="0.25">
      <c r="A27" s="643" t="str">
        <f>"of "&amp;TEXT('F-1 Budget Summary'!D24,"$#,##0.00")&amp;", which includes amount to be raised by taxation of "&amp;TEXT('F-1 Budget Summary'!D22,"$#,##0.00")&amp;", and Total Appropriations of "&amp;TEXT('F-1 Budget Summary'!D48,"$#,##0.00")&amp;"; and"</f>
        <v>of $309,318.00, which includes amount to be raised by taxation of $292,774.00, and Total Appropriations of $309,318.00; and</v>
      </c>
      <c r="B27" s="643"/>
      <c r="C27" s="643"/>
      <c r="D27" s="643"/>
      <c r="E27" s="643"/>
      <c r="F27" s="643"/>
      <c r="G27" s="643"/>
    </row>
    <row r="28" spans="1:13" ht="14.1" customHeight="1" x14ac:dyDescent="0.25">
      <c r="A28" s="643"/>
      <c r="B28" s="643"/>
      <c r="C28" s="643"/>
      <c r="D28" s="643"/>
      <c r="E28" s="643"/>
      <c r="F28" s="643"/>
      <c r="G28" s="643"/>
    </row>
    <row r="29" spans="1:13" ht="14.1" customHeight="1" x14ac:dyDescent="0.25">
      <c r="A29" s="639" t="s">
        <v>405</v>
      </c>
      <c r="B29" s="639"/>
      <c r="C29" s="639"/>
      <c r="D29" s="639"/>
      <c r="E29" s="639"/>
      <c r="F29" s="639"/>
      <c r="G29" s="639"/>
    </row>
    <row r="30" spans="1:13" ht="14.1" customHeight="1" x14ac:dyDescent="0.25">
      <c r="A30" s="643" t="s">
        <v>404</v>
      </c>
      <c r="B30" s="643"/>
      <c r="C30" s="643"/>
      <c r="D30" s="643"/>
      <c r="E30" s="643"/>
      <c r="F30" s="643"/>
      <c r="G30" s="643"/>
    </row>
    <row r="31" spans="1:13" x14ac:dyDescent="0.25">
      <c r="A31" s="639" t="s">
        <v>403</v>
      </c>
      <c r="B31" s="639"/>
      <c r="C31" s="639"/>
      <c r="D31" s="639"/>
      <c r="E31" s="639"/>
      <c r="F31" s="639"/>
      <c r="G31" s="639"/>
    </row>
    <row r="32" spans="1:13" x14ac:dyDescent="0.25">
      <c r="A32" s="639"/>
      <c r="B32" s="639"/>
      <c r="C32" s="639"/>
      <c r="D32" s="639"/>
      <c r="E32" s="639"/>
      <c r="F32" s="639"/>
      <c r="G32" s="639"/>
    </row>
    <row r="33" spans="1:7" x14ac:dyDescent="0.25">
      <c r="A33" s="678" t="str">
        <f>IF('KEY INPUTS'!B5="November","BE IT FURTHER RESOLVED, that an annual election shall be held on the third Saturday of February (only if required) to determine the","BE IT FURTHER RESOLVED, that an annual election shall be held on the third Saturday of February to determine the")</f>
        <v>BE IT FURTHER RESOLVED, that an annual election shall be held on the third Saturday of February to determine the</v>
      </c>
      <c r="B33" s="645"/>
      <c r="C33" s="645"/>
      <c r="D33" s="645"/>
      <c r="E33" s="645"/>
      <c r="F33" s="645"/>
      <c r="G33" s="645"/>
    </row>
    <row r="34" spans="1:7" x14ac:dyDescent="0.25">
      <c r="A34" s="680" t="str">
        <f>"amount to be raised by taxation for the ensuing year. The results of which shall be subsequently certified to the Division and the"</f>
        <v>amount to be raised by taxation for the ensuing year. The results of which shall be subsequently certified to the Division and the</v>
      </c>
      <c r="B34" s="643"/>
      <c r="C34" s="643"/>
      <c r="D34" s="643"/>
      <c r="E34" s="643"/>
      <c r="F34" s="643"/>
      <c r="G34" s="643"/>
    </row>
    <row r="35" spans="1:7" ht="14.25" customHeight="1" x14ac:dyDescent="0.25">
      <c r="A35" s="643" t="str">
        <f>"Municipal Assessor."</f>
        <v>Municipal Assessor.</v>
      </c>
      <c r="B35" s="643"/>
      <c r="C35" s="643"/>
      <c r="D35" s="643"/>
      <c r="E35" s="643"/>
      <c r="F35" s="643"/>
      <c r="G35" s="643"/>
    </row>
    <row r="36" spans="1:7" ht="14.1" customHeight="1" x14ac:dyDescent="0.25">
      <c r="A36" s="238"/>
      <c r="B36" s="238"/>
      <c r="C36" s="238"/>
      <c r="D36" s="238"/>
      <c r="E36" s="238"/>
      <c r="F36" s="238"/>
      <c r="G36" s="238"/>
    </row>
    <row r="37" spans="1:7" ht="14.1" customHeight="1" x14ac:dyDescent="0.25">
      <c r="A37" s="681" t="s">
        <v>1036</v>
      </c>
      <c r="B37" s="681"/>
      <c r="C37" s="681"/>
      <c r="E37" s="682">
        <v>44200</v>
      </c>
      <c r="F37" s="681"/>
    </row>
    <row r="38" spans="1:7" ht="14.1" customHeight="1" x14ac:dyDescent="0.25">
      <c r="A38" s="89" t="s">
        <v>402</v>
      </c>
      <c r="E38" s="238" t="s">
        <v>401</v>
      </c>
    </row>
    <row r="39" spans="1:7" ht="14.1" customHeight="1" x14ac:dyDescent="0.25">
      <c r="A39" s="89"/>
      <c r="E39" s="238"/>
    </row>
    <row r="40" spans="1:7" ht="12" customHeight="1" x14ac:dyDescent="0.25">
      <c r="A40" s="326" t="s">
        <v>400</v>
      </c>
    </row>
    <row r="41" spans="1:7" x14ac:dyDescent="0.25">
      <c r="A41" s="676" t="s">
        <v>399</v>
      </c>
      <c r="B41" s="677"/>
      <c r="C41" s="327" t="s">
        <v>398</v>
      </c>
      <c r="D41" s="327" t="s">
        <v>397</v>
      </c>
      <c r="E41" s="655" t="s">
        <v>396</v>
      </c>
      <c r="F41" s="656"/>
      <c r="G41" s="328" t="s">
        <v>395</v>
      </c>
    </row>
    <row r="42" spans="1:7" x14ac:dyDescent="0.25">
      <c r="A42" s="649" t="str">
        <f>'KEY INPUTS'!D2</f>
        <v>Joseph Petsch</v>
      </c>
      <c r="B42" s="650"/>
      <c r="C42" s="249" t="s">
        <v>1035</v>
      </c>
      <c r="D42" s="249"/>
      <c r="E42" s="651"/>
      <c r="F42" s="652"/>
      <c r="G42" s="249"/>
    </row>
    <row r="43" spans="1:7" x14ac:dyDescent="0.25">
      <c r="A43" s="649" t="str">
        <f>'KEY INPUTS'!D3</f>
        <v>James Rohrer</v>
      </c>
      <c r="B43" s="650"/>
      <c r="C43" s="249" t="s">
        <v>1035</v>
      </c>
      <c r="D43" s="249"/>
      <c r="E43" s="651"/>
      <c r="F43" s="652"/>
      <c r="G43" s="249"/>
    </row>
    <row r="44" spans="1:7" x14ac:dyDescent="0.25">
      <c r="A44" s="649" t="str">
        <f>'KEY INPUTS'!D4</f>
        <v>Joseph Komito</v>
      </c>
      <c r="B44" s="650"/>
      <c r="C44" s="249" t="s">
        <v>1035</v>
      </c>
      <c r="D44" s="249"/>
      <c r="E44" s="651"/>
      <c r="F44" s="652"/>
      <c r="G44" s="249"/>
    </row>
    <row r="45" spans="1:7" x14ac:dyDescent="0.25">
      <c r="A45" s="649" t="str">
        <f>'KEY INPUTS'!D5</f>
        <v>Nickalis Collins</v>
      </c>
      <c r="B45" s="650"/>
      <c r="C45" s="249" t="s">
        <v>1035</v>
      </c>
      <c r="D45" s="249"/>
      <c r="E45" s="651"/>
      <c r="F45" s="652"/>
      <c r="G45" s="249"/>
    </row>
    <row r="46" spans="1:7" x14ac:dyDescent="0.25">
      <c r="A46" s="649" t="str">
        <f>'KEY INPUTS'!D6</f>
        <v>Brian Zimmer</v>
      </c>
      <c r="B46" s="650"/>
      <c r="C46" s="249" t="s">
        <v>1035</v>
      </c>
      <c r="D46" s="249"/>
      <c r="E46" s="651"/>
      <c r="F46" s="652"/>
      <c r="G46" s="249"/>
    </row>
    <row r="47" spans="1:7" ht="14.1" customHeight="1" x14ac:dyDescent="0.25">
      <c r="A47" s="227"/>
      <c r="B47" s="227"/>
      <c r="C47" s="227"/>
      <c r="D47" s="227"/>
      <c r="E47" s="227"/>
      <c r="F47" s="227"/>
      <c r="G47" s="227"/>
    </row>
    <row r="48" spans="1:7" x14ac:dyDescent="0.25">
      <c r="A48" s="606" t="s">
        <v>394</v>
      </c>
      <c r="B48" s="607"/>
      <c r="C48" s="607"/>
      <c r="D48" s="607"/>
      <c r="E48" s="607"/>
      <c r="F48" s="607"/>
      <c r="G48" s="607"/>
    </row>
  </sheetData>
  <sheetProtection algorithmName="SHA-512" hashValue="oDDUx20eZLoAnmr89YR6mYN/sPQe06kZXs8FoXg+7Rg9IHsGR4pTu3N8NKEdQzkd/h9B+t94B9Eqg05Rty5CWA==" saltValue="VVypn7iksdLfD63vA6xSkg==" spinCount="100000" sheet="1" objects="1" scenarios="1"/>
  <mergeCells count="53">
    <mergeCell ref="A2:G2"/>
    <mergeCell ref="A19:G19"/>
    <mergeCell ref="A18:G18"/>
    <mergeCell ref="A17:G17"/>
    <mergeCell ref="A15:G15"/>
    <mergeCell ref="A14:G14"/>
    <mergeCell ref="A13:G13"/>
    <mergeCell ref="A12:G12"/>
    <mergeCell ref="A11:G11"/>
    <mergeCell ref="A7:G7"/>
    <mergeCell ref="I8:L8"/>
    <mergeCell ref="I18:M18"/>
    <mergeCell ref="A16:G16"/>
    <mergeCell ref="I11:M11"/>
    <mergeCell ref="I12:M12"/>
    <mergeCell ref="I15:M15"/>
    <mergeCell ref="A46:B46"/>
    <mergeCell ref="E46:F46"/>
    <mergeCell ref="A43:B43"/>
    <mergeCell ref="A1:G1"/>
    <mergeCell ref="A34:G34"/>
    <mergeCell ref="A35:G35"/>
    <mergeCell ref="A37:C37"/>
    <mergeCell ref="E37:F37"/>
    <mergeCell ref="A3:G3"/>
    <mergeCell ref="A5:G5"/>
    <mergeCell ref="A45:B45"/>
    <mergeCell ref="E45:F45"/>
    <mergeCell ref="A10:G10"/>
    <mergeCell ref="A26:G26"/>
    <mergeCell ref="A9:G9"/>
    <mergeCell ref="A8:G8"/>
    <mergeCell ref="A48:G48"/>
    <mergeCell ref="A21:G21"/>
    <mergeCell ref="A20:G20"/>
    <mergeCell ref="A33:G33"/>
    <mergeCell ref="A32:G32"/>
    <mergeCell ref="A31:G31"/>
    <mergeCell ref="A30:G30"/>
    <mergeCell ref="A29:G29"/>
    <mergeCell ref="A42:B42"/>
    <mergeCell ref="E42:F42"/>
    <mergeCell ref="E43:F43"/>
    <mergeCell ref="A44:B44"/>
    <mergeCell ref="E44:F44"/>
    <mergeCell ref="A24:G24"/>
    <mergeCell ref="A28:G28"/>
    <mergeCell ref="A27:G27"/>
    <mergeCell ref="A23:G23"/>
    <mergeCell ref="A22:G22"/>
    <mergeCell ref="A41:B41"/>
    <mergeCell ref="E41:F41"/>
    <mergeCell ref="A25:G25"/>
  </mergeCells>
  <printOptions horizontalCentered="1"/>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00"/>
  </sheetPr>
  <dimension ref="A1:F14"/>
  <sheetViews>
    <sheetView showZeros="0" showWhiteSpace="0" topLeftCell="A4" zoomScaleNormal="100" workbookViewId="0">
      <selection activeCell="E37" sqref="E37"/>
    </sheetView>
  </sheetViews>
  <sheetFormatPr defaultColWidth="9.140625" defaultRowHeight="12.75" x14ac:dyDescent="0.25"/>
  <cols>
    <col min="1" max="1" width="31.42578125" style="71" customWidth="1"/>
    <col min="2" max="2" width="19.28515625" style="71" customWidth="1"/>
    <col min="3" max="5" width="9.140625" style="71"/>
    <col min="6" max="6" width="11.85546875" style="71" customWidth="1"/>
    <col min="7" max="16384" width="9.140625" style="71"/>
  </cols>
  <sheetData>
    <row r="1" spans="1:6" ht="24.95" customHeight="1" x14ac:dyDescent="0.25"/>
    <row r="2" spans="1:6" ht="24.95" customHeight="1" x14ac:dyDescent="0.25"/>
    <row r="13" spans="1:6" ht="22.5" x14ac:dyDescent="0.25">
      <c r="A13" s="668" t="str">
        <f>""&amp;'KEY INPUTS'!B1&amp;" FIRE DISTRICT BUDGET"</f>
        <v>2021 FIRE DISTRICT BUDGET</v>
      </c>
      <c r="B13" s="668"/>
      <c r="C13" s="668"/>
      <c r="D13" s="668"/>
      <c r="E13" s="668"/>
      <c r="F13" s="668"/>
    </row>
    <row r="14" spans="1:6" ht="22.5" x14ac:dyDescent="0.25">
      <c r="A14" s="668" t="s">
        <v>410</v>
      </c>
      <c r="B14" s="668"/>
      <c r="C14" s="668"/>
      <c r="D14" s="668"/>
      <c r="E14" s="668"/>
      <c r="F14" s="668"/>
    </row>
  </sheetData>
  <sheetProtection algorithmName="SHA-512" hashValue="RsHKwFSTKHy+yVts/Tply891CuLiGJb+uEmuMvwEVApDE78SUKnUFennqKwQuboKV9MFSCv2rKi5Iwvt2jc8jQ==" saltValue="c/mA8KXi3jQMYptr0p8Kjw==" spinCount="100000" sheet="1" objects="1" scenarios="1"/>
  <mergeCells count="2">
    <mergeCell ref="A13:F13"/>
    <mergeCell ref="A14:F14"/>
  </mergeCells>
  <printOptions horizontalCentered="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FFFF00"/>
  </sheetPr>
  <dimension ref="A1:K72"/>
  <sheetViews>
    <sheetView showZeros="0" topLeftCell="A34" zoomScaleNormal="100" workbookViewId="0">
      <selection activeCell="C55" sqref="C55"/>
    </sheetView>
  </sheetViews>
  <sheetFormatPr defaultColWidth="9.140625" defaultRowHeight="12.75" x14ac:dyDescent="0.25"/>
  <cols>
    <col min="1" max="2" width="7" style="83" customWidth="1"/>
    <col min="3" max="3" width="6.140625" style="83" customWidth="1"/>
    <col min="4" max="4" width="0.7109375" style="83" customWidth="1"/>
    <col min="5" max="5" width="6.85546875" style="83" customWidth="1"/>
    <col min="6" max="6" width="21.85546875" style="83" customWidth="1"/>
    <col min="7" max="7" width="10.28515625" style="83" customWidth="1"/>
    <col min="8" max="8" width="2.28515625" style="83" customWidth="1"/>
    <col min="9" max="9" width="16" style="83" customWidth="1"/>
    <col min="10" max="10" width="2.42578125" style="83" customWidth="1"/>
    <col min="11" max="11" width="17.42578125" style="83" customWidth="1"/>
    <col min="12" max="12" width="16" style="83" customWidth="1"/>
    <col min="13" max="16384" width="9.140625" style="83"/>
  </cols>
  <sheetData>
    <row r="1" spans="1:11" ht="24.95" customHeight="1" x14ac:dyDescent="0.25">
      <c r="A1" s="597" t="str">
        <f>""&amp;'KEY INPUTS'!B1&amp;" FIRE DISTRICT BUDGET MESSAGE &amp; ANALYSIS"</f>
        <v>2021 FIRE DISTRICT BUDGET MESSAGE &amp; ANALYSIS</v>
      </c>
      <c r="B1" s="597"/>
      <c r="C1" s="597"/>
      <c r="D1" s="597"/>
      <c r="E1" s="597"/>
      <c r="F1" s="597"/>
      <c r="G1" s="597"/>
      <c r="H1" s="597"/>
      <c r="I1" s="597"/>
      <c r="J1" s="597"/>
      <c r="K1" s="597"/>
    </row>
    <row r="2" spans="1:11" ht="11.45" customHeight="1" x14ac:dyDescent="0.25">
      <c r="A2" s="607"/>
      <c r="B2" s="607"/>
      <c r="C2" s="607"/>
      <c r="D2" s="607"/>
      <c r="E2" s="607"/>
      <c r="F2" s="607"/>
      <c r="G2" s="607"/>
      <c r="H2" s="607"/>
      <c r="I2" s="607"/>
      <c r="J2" s="607"/>
      <c r="K2" s="607"/>
    </row>
    <row r="3" spans="1:11" ht="20.100000000000001" customHeight="1" x14ac:dyDescent="0.25">
      <c r="A3" s="603" t="str">
        <f>'Adopted Resolution'!A3:G3</f>
        <v>Franklin Township FD No. 5 (Gloucester)</v>
      </c>
      <c r="B3" s="603"/>
      <c r="C3" s="603"/>
      <c r="D3" s="603"/>
      <c r="E3" s="603"/>
      <c r="F3" s="603"/>
      <c r="G3" s="603"/>
      <c r="H3" s="603"/>
      <c r="I3" s="603"/>
      <c r="J3" s="603"/>
      <c r="K3" s="603"/>
    </row>
    <row r="4" spans="1:11" ht="6.6" customHeight="1" x14ac:dyDescent="0.25">
      <c r="A4" s="147"/>
      <c r="B4" s="147"/>
      <c r="C4" s="147"/>
      <c r="D4" s="147"/>
      <c r="E4" s="147"/>
      <c r="F4" s="147"/>
      <c r="G4" s="147"/>
      <c r="H4" s="147"/>
      <c r="I4" s="147"/>
      <c r="J4" s="147"/>
      <c r="K4" s="147"/>
    </row>
    <row r="5" spans="1:11" ht="15.75" x14ac:dyDescent="0.25">
      <c r="A5" s="611" t="str">
        <f>'Adopted Resolution'!A5:G5</f>
        <v>FISCAL YEAR: January 1, 2021 to December 31, 2021</v>
      </c>
      <c r="B5" s="611"/>
      <c r="C5" s="611"/>
      <c r="D5" s="611"/>
      <c r="E5" s="611"/>
      <c r="F5" s="611"/>
      <c r="G5" s="611"/>
      <c r="H5" s="611"/>
      <c r="I5" s="611"/>
      <c r="J5" s="611"/>
      <c r="K5" s="611"/>
    </row>
    <row r="6" spans="1:11" ht="6.6" customHeight="1" x14ac:dyDescent="0.25">
      <c r="A6" s="149"/>
      <c r="B6" s="149"/>
      <c r="C6" s="149"/>
      <c r="D6" s="149"/>
      <c r="E6" s="149"/>
      <c r="F6" s="149"/>
      <c r="G6" s="149"/>
      <c r="H6" s="149"/>
      <c r="I6" s="149"/>
      <c r="J6" s="149"/>
      <c r="K6" s="149"/>
    </row>
    <row r="7" spans="1:11" ht="15" customHeight="1" x14ac:dyDescent="0.25">
      <c r="A7" s="694" t="s">
        <v>733</v>
      </c>
      <c r="B7" s="694"/>
      <c r="C7" s="694"/>
      <c r="D7" s="694"/>
      <c r="E7" s="694"/>
      <c r="F7" s="694"/>
      <c r="G7" s="694"/>
      <c r="H7" s="694"/>
      <c r="I7" s="694"/>
      <c r="J7" s="694"/>
      <c r="K7" s="694"/>
    </row>
    <row r="8" spans="1:11" ht="6.75" customHeight="1" x14ac:dyDescent="0.25">
      <c r="A8" s="236"/>
    </row>
    <row r="9" spans="1:11" ht="14.1" customHeight="1" x14ac:dyDescent="0.25">
      <c r="A9" s="89" t="s">
        <v>438</v>
      </c>
      <c r="I9" s="319" t="str">
        <f>'KEY INPUTS'!B5</f>
        <v>February</v>
      </c>
    </row>
    <row r="10" spans="1:11" ht="14.1" customHeight="1" x14ac:dyDescent="0.25">
      <c r="A10" s="237" t="s">
        <v>437</v>
      </c>
      <c r="B10" s="237"/>
      <c r="C10" s="237"/>
      <c r="D10" s="237"/>
      <c r="E10" s="237"/>
      <c r="F10" s="237"/>
      <c r="G10" s="237"/>
      <c r="H10" s="237"/>
      <c r="I10" s="529"/>
      <c r="J10" s="237"/>
      <c r="K10" s="237"/>
    </row>
    <row r="11" spans="1:11" ht="6.75" customHeight="1" x14ac:dyDescent="0.25"/>
    <row r="12" spans="1:11" ht="14.1" customHeight="1" thickBot="1" x14ac:dyDescent="0.3">
      <c r="A12" s="83" t="str">
        <f>"2.  Complete a brief statement on the "&amp;'KEY INPUTS'!B1&amp;" proposed Annual Budget and make comparison to the "&amp;'KEY INPUTS'!B1-1&amp;" adopted budget."</f>
        <v>2.  Complete a brief statement on the 2021 proposed Annual Budget and make comparison to the 2020 adopted budget.</v>
      </c>
    </row>
    <row r="13" spans="1:11" ht="14.1" customHeight="1" x14ac:dyDescent="0.25">
      <c r="A13" s="695" t="s">
        <v>1029</v>
      </c>
      <c r="B13" s="696"/>
      <c r="C13" s="696"/>
      <c r="D13" s="696"/>
      <c r="E13" s="696"/>
      <c r="F13" s="696"/>
      <c r="G13" s="696"/>
      <c r="H13" s="696"/>
      <c r="I13" s="696"/>
      <c r="J13" s="696"/>
      <c r="K13" s="697"/>
    </row>
    <row r="14" spans="1:11" ht="14.1" customHeight="1" x14ac:dyDescent="0.25">
      <c r="A14" s="698"/>
      <c r="B14" s="699"/>
      <c r="C14" s="699"/>
      <c r="D14" s="699"/>
      <c r="E14" s="699"/>
      <c r="F14" s="699"/>
      <c r="G14" s="699"/>
      <c r="H14" s="699"/>
      <c r="I14" s="699"/>
      <c r="J14" s="699"/>
      <c r="K14" s="700"/>
    </row>
    <row r="15" spans="1:11" ht="14.1" customHeight="1" x14ac:dyDescent="0.25">
      <c r="A15" s="698"/>
      <c r="B15" s="699"/>
      <c r="C15" s="699"/>
      <c r="D15" s="699"/>
      <c r="E15" s="699"/>
      <c r="F15" s="699"/>
      <c r="G15" s="699"/>
      <c r="H15" s="699"/>
      <c r="I15" s="699"/>
      <c r="J15" s="699"/>
      <c r="K15" s="700"/>
    </row>
    <row r="16" spans="1:11" ht="14.1" customHeight="1" x14ac:dyDescent="0.25">
      <c r="A16" s="698"/>
      <c r="B16" s="699"/>
      <c r="C16" s="699"/>
      <c r="D16" s="699"/>
      <c r="E16" s="699"/>
      <c r="F16" s="699"/>
      <c r="G16" s="699"/>
      <c r="H16" s="699"/>
      <c r="I16" s="699"/>
      <c r="J16" s="699"/>
      <c r="K16" s="700"/>
    </row>
    <row r="17" spans="1:11" ht="14.1" customHeight="1" x14ac:dyDescent="0.25">
      <c r="A17" s="698"/>
      <c r="B17" s="699"/>
      <c r="C17" s="699"/>
      <c r="D17" s="699"/>
      <c r="E17" s="699"/>
      <c r="F17" s="699"/>
      <c r="G17" s="699"/>
      <c r="H17" s="699"/>
      <c r="I17" s="699"/>
      <c r="J17" s="699"/>
      <c r="K17" s="700"/>
    </row>
    <row r="18" spans="1:11" ht="14.1" customHeight="1" x14ac:dyDescent="0.25">
      <c r="A18" s="698"/>
      <c r="B18" s="699"/>
      <c r="C18" s="699"/>
      <c r="D18" s="699"/>
      <c r="E18" s="699"/>
      <c r="F18" s="699"/>
      <c r="G18" s="699"/>
      <c r="H18" s="699"/>
      <c r="I18" s="699"/>
      <c r="J18" s="699"/>
      <c r="K18" s="700"/>
    </row>
    <row r="19" spans="1:11" ht="14.1" customHeight="1" x14ac:dyDescent="0.25">
      <c r="A19" s="698"/>
      <c r="B19" s="699"/>
      <c r="C19" s="699"/>
      <c r="D19" s="699"/>
      <c r="E19" s="699"/>
      <c r="F19" s="699"/>
      <c r="G19" s="699"/>
      <c r="H19" s="699"/>
      <c r="I19" s="699"/>
      <c r="J19" s="699"/>
      <c r="K19" s="700"/>
    </row>
    <row r="20" spans="1:11" ht="14.1" customHeight="1" x14ac:dyDescent="0.25">
      <c r="A20" s="698"/>
      <c r="B20" s="699"/>
      <c r="C20" s="699"/>
      <c r="D20" s="699"/>
      <c r="E20" s="699"/>
      <c r="F20" s="699"/>
      <c r="G20" s="699"/>
      <c r="H20" s="699"/>
      <c r="I20" s="699"/>
      <c r="J20" s="699"/>
      <c r="K20" s="700"/>
    </row>
    <row r="21" spans="1:11" ht="14.1" customHeight="1" x14ac:dyDescent="0.25">
      <c r="A21" s="698"/>
      <c r="B21" s="699"/>
      <c r="C21" s="699"/>
      <c r="D21" s="699"/>
      <c r="E21" s="699"/>
      <c r="F21" s="699"/>
      <c r="G21" s="699"/>
      <c r="H21" s="699"/>
      <c r="I21" s="699"/>
      <c r="J21" s="699"/>
      <c r="K21" s="700"/>
    </row>
    <row r="22" spans="1:11" ht="14.1" customHeight="1" thickBot="1" x14ac:dyDescent="0.3">
      <c r="A22" s="701"/>
      <c r="B22" s="702"/>
      <c r="C22" s="702"/>
      <c r="D22" s="702"/>
      <c r="E22" s="702"/>
      <c r="F22" s="702"/>
      <c r="G22" s="702"/>
      <c r="H22" s="702"/>
      <c r="I22" s="702"/>
      <c r="J22" s="702"/>
      <c r="K22" s="703"/>
    </row>
    <row r="23" spans="1:11" ht="14.1" customHeight="1" x14ac:dyDescent="0.25">
      <c r="A23" s="89" t="s">
        <v>823</v>
      </c>
    </row>
    <row r="24" spans="1:11" ht="14.1" customHeight="1" thickBot="1" x14ac:dyDescent="0.3">
      <c r="A24" s="83" t="s">
        <v>436</v>
      </c>
    </row>
    <row r="25" spans="1:11" ht="14.1" customHeight="1" x14ac:dyDescent="0.25">
      <c r="A25" s="695" t="s">
        <v>1030</v>
      </c>
      <c r="B25" s="696"/>
      <c r="C25" s="696"/>
      <c r="D25" s="696"/>
      <c r="E25" s="696"/>
      <c r="F25" s="696"/>
      <c r="G25" s="696"/>
      <c r="H25" s="696"/>
      <c r="I25" s="696"/>
      <c r="J25" s="696"/>
      <c r="K25" s="697"/>
    </row>
    <row r="26" spans="1:11" ht="14.1" customHeight="1" x14ac:dyDescent="0.25">
      <c r="A26" s="698"/>
      <c r="B26" s="699"/>
      <c r="C26" s="699"/>
      <c r="D26" s="699"/>
      <c r="E26" s="699"/>
      <c r="F26" s="699"/>
      <c r="G26" s="699"/>
      <c r="H26" s="699"/>
      <c r="I26" s="699"/>
      <c r="J26" s="699"/>
      <c r="K26" s="700"/>
    </row>
    <row r="27" spans="1:11" ht="14.1" customHeight="1" x14ac:dyDescent="0.25">
      <c r="A27" s="698"/>
      <c r="B27" s="699"/>
      <c r="C27" s="699"/>
      <c r="D27" s="699"/>
      <c r="E27" s="699"/>
      <c r="F27" s="699"/>
      <c r="G27" s="699"/>
      <c r="H27" s="699"/>
      <c r="I27" s="699"/>
      <c r="J27" s="699"/>
      <c r="K27" s="700"/>
    </row>
    <row r="28" spans="1:11" ht="14.1" customHeight="1" x14ac:dyDescent="0.25">
      <c r="A28" s="698"/>
      <c r="B28" s="699"/>
      <c r="C28" s="699"/>
      <c r="D28" s="699"/>
      <c r="E28" s="699"/>
      <c r="F28" s="699"/>
      <c r="G28" s="699"/>
      <c r="H28" s="699"/>
      <c r="I28" s="699"/>
      <c r="J28" s="699"/>
      <c r="K28" s="700"/>
    </row>
    <row r="29" spans="1:11" ht="14.1" customHeight="1" x14ac:dyDescent="0.25">
      <c r="A29" s="698"/>
      <c r="B29" s="699"/>
      <c r="C29" s="699"/>
      <c r="D29" s="699"/>
      <c r="E29" s="699"/>
      <c r="F29" s="699"/>
      <c r="G29" s="699"/>
      <c r="H29" s="699"/>
      <c r="I29" s="699"/>
      <c r="J29" s="699"/>
      <c r="K29" s="700"/>
    </row>
    <row r="30" spans="1:11" ht="14.1" customHeight="1" x14ac:dyDescent="0.25">
      <c r="A30" s="698"/>
      <c r="B30" s="699"/>
      <c r="C30" s="699"/>
      <c r="D30" s="699"/>
      <c r="E30" s="699"/>
      <c r="F30" s="699"/>
      <c r="G30" s="699"/>
      <c r="H30" s="699"/>
      <c r="I30" s="699"/>
      <c r="J30" s="699"/>
      <c r="K30" s="700"/>
    </row>
    <row r="31" spans="1:11" ht="14.1" customHeight="1" x14ac:dyDescent="0.25">
      <c r="A31" s="698"/>
      <c r="B31" s="699"/>
      <c r="C31" s="699"/>
      <c r="D31" s="699"/>
      <c r="E31" s="699"/>
      <c r="F31" s="699"/>
      <c r="G31" s="699"/>
      <c r="H31" s="699"/>
      <c r="I31" s="699"/>
      <c r="J31" s="699"/>
      <c r="K31" s="700"/>
    </row>
    <row r="32" spans="1:11" ht="14.1" customHeight="1" x14ac:dyDescent="0.25">
      <c r="A32" s="698"/>
      <c r="B32" s="699"/>
      <c r="C32" s="699"/>
      <c r="D32" s="699"/>
      <c r="E32" s="699"/>
      <c r="F32" s="699"/>
      <c r="G32" s="699"/>
      <c r="H32" s="699"/>
      <c r="I32" s="699"/>
      <c r="J32" s="699"/>
      <c r="K32" s="700"/>
    </row>
    <row r="33" spans="1:11" ht="14.1" customHeight="1" x14ac:dyDescent="0.25">
      <c r="A33" s="698"/>
      <c r="B33" s="699"/>
      <c r="C33" s="699"/>
      <c r="D33" s="699"/>
      <c r="E33" s="699"/>
      <c r="F33" s="699"/>
      <c r="G33" s="699"/>
      <c r="H33" s="699"/>
      <c r="I33" s="699"/>
      <c r="J33" s="699"/>
      <c r="K33" s="700"/>
    </row>
    <row r="34" spans="1:11" ht="14.1" customHeight="1" x14ac:dyDescent="0.25">
      <c r="A34" s="698"/>
      <c r="B34" s="699"/>
      <c r="C34" s="699"/>
      <c r="D34" s="699"/>
      <c r="E34" s="699"/>
      <c r="F34" s="699"/>
      <c r="G34" s="699"/>
      <c r="H34" s="699"/>
      <c r="I34" s="699"/>
      <c r="J34" s="699"/>
      <c r="K34" s="700"/>
    </row>
    <row r="35" spans="1:11" ht="14.1" customHeight="1" x14ac:dyDescent="0.25">
      <c r="A35" s="698"/>
      <c r="B35" s="699"/>
      <c r="C35" s="699"/>
      <c r="D35" s="699"/>
      <c r="E35" s="699"/>
      <c r="F35" s="699"/>
      <c r="G35" s="699"/>
      <c r="H35" s="699"/>
      <c r="I35" s="699"/>
      <c r="J35" s="699"/>
      <c r="K35" s="700"/>
    </row>
    <row r="36" spans="1:11" ht="14.1" customHeight="1" x14ac:dyDescent="0.25">
      <c r="A36" s="698"/>
      <c r="B36" s="699"/>
      <c r="C36" s="699"/>
      <c r="D36" s="699"/>
      <c r="E36" s="699"/>
      <c r="F36" s="699"/>
      <c r="G36" s="699"/>
      <c r="H36" s="699"/>
      <c r="I36" s="699"/>
      <c r="J36" s="699"/>
      <c r="K36" s="700"/>
    </row>
    <row r="37" spans="1:11" ht="14.1" customHeight="1" x14ac:dyDescent="0.25">
      <c r="A37" s="698"/>
      <c r="B37" s="699"/>
      <c r="C37" s="699"/>
      <c r="D37" s="699"/>
      <c r="E37" s="699"/>
      <c r="F37" s="699"/>
      <c r="G37" s="699"/>
      <c r="H37" s="699"/>
      <c r="I37" s="699"/>
      <c r="J37" s="699"/>
      <c r="K37" s="700"/>
    </row>
    <row r="38" spans="1:11" ht="14.1" customHeight="1" thickBot="1" x14ac:dyDescent="0.3">
      <c r="A38" s="701"/>
      <c r="B38" s="702"/>
      <c r="C38" s="702"/>
      <c r="D38" s="702"/>
      <c r="E38" s="702"/>
      <c r="F38" s="702"/>
      <c r="G38" s="702"/>
      <c r="H38" s="702"/>
      <c r="I38" s="702"/>
      <c r="J38" s="702"/>
      <c r="K38" s="703"/>
    </row>
    <row r="39" spans="1:11" ht="14.1" customHeight="1" x14ac:dyDescent="0.25">
      <c r="A39" s="89" t="s">
        <v>435</v>
      </c>
    </row>
    <row r="40" spans="1:11" ht="14.1" customHeight="1" x14ac:dyDescent="0.25">
      <c r="A40" s="238" t="s">
        <v>434</v>
      </c>
    </row>
    <row r="41" spans="1:11" ht="14.1" customHeight="1" thickBot="1" x14ac:dyDescent="0.3">
      <c r="A41" s="83" t="s">
        <v>433</v>
      </c>
    </row>
    <row r="42" spans="1:11" ht="14.1" customHeight="1" x14ac:dyDescent="0.25">
      <c r="A42" s="695" t="s">
        <v>1031</v>
      </c>
      <c r="B42" s="696"/>
      <c r="C42" s="696"/>
      <c r="D42" s="696"/>
      <c r="E42" s="696"/>
      <c r="F42" s="696"/>
      <c r="G42" s="696"/>
      <c r="H42" s="696"/>
      <c r="I42" s="696"/>
      <c r="J42" s="696"/>
      <c r="K42" s="697"/>
    </row>
    <row r="43" spans="1:11" ht="14.1" customHeight="1" x14ac:dyDescent="0.25">
      <c r="A43" s="698"/>
      <c r="B43" s="699"/>
      <c r="C43" s="699"/>
      <c r="D43" s="699"/>
      <c r="E43" s="699"/>
      <c r="F43" s="699"/>
      <c r="G43" s="699"/>
      <c r="H43" s="699"/>
      <c r="I43" s="699"/>
      <c r="J43" s="699"/>
      <c r="K43" s="700"/>
    </row>
    <row r="44" spans="1:11" ht="14.1" customHeight="1" x14ac:dyDescent="0.25">
      <c r="A44" s="698"/>
      <c r="B44" s="699"/>
      <c r="C44" s="699"/>
      <c r="D44" s="699"/>
      <c r="E44" s="699"/>
      <c r="F44" s="699"/>
      <c r="G44" s="699"/>
      <c r="H44" s="699"/>
      <c r="I44" s="699"/>
      <c r="J44" s="699"/>
      <c r="K44" s="700"/>
    </row>
    <row r="45" spans="1:11" ht="14.1" customHeight="1" x14ac:dyDescent="0.25">
      <c r="A45" s="698"/>
      <c r="B45" s="699"/>
      <c r="C45" s="699"/>
      <c r="D45" s="699"/>
      <c r="E45" s="699"/>
      <c r="F45" s="699"/>
      <c r="G45" s="699"/>
      <c r="H45" s="699"/>
      <c r="I45" s="699"/>
      <c r="J45" s="699"/>
      <c r="K45" s="700"/>
    </row>
    <row r="46" spans="1:11" ht="14.1" customHeight="1" x14ac:dyDescent="0.25">
      <c r="A46" s="698"/>
      <c r="B46" s="699"/>
      <c r="C46" s="699"/>
      <c r="D46" s="699"/>
      <c r="E46" s="699"/>
      <c r="F46" s="699"/>
      <c r="G46" s="699"/>
      <c r="H46" s="699"/>
      <c r="I46" s="699"/>
      <c r="J46" s="699"/>
      <c r="K46" s="700"/>
    </row>
    <row r="47" spans="1:11" ht="14.1" customHeight="1" x14ac:dyDescent="0.25">
      <c r="A47" s="698"/>
      <c r="B47" s="699"/>
      <c r="C47" s="699"/>
      <c r="D47" s="699"/>
      <c r="E47" s="699"/>
      <c r="F47" s="699"/>
      <c r="G47" s="699"/>
      <c r="H47" s="699"/>
      <c r="I47" s="699"/>
      <c r="J47" s="699"/>
      <c r="K47" s="700"/>
    </row>
    <row r="48" spans="1:11" ht="14.1" customHeight="1" x14ac:dyDescent="0.25">
      <c r="A48" s="698"/>
      <c r="B48" s="699"/>
      <c r="C48" s="699"/>
      <c r="D48" s="699"/>
      <c r="E48" s="699"/>
      <c r="F48" s="699"/>
      <c r="G48" s="699"/>
      <c r="H48" s="699"/>
      <c r="I48" s="699"/>
      <c r="J48" s="699"/>
      <c r="K48" s="700"/>
    </row>
    <row r="49" spans="1:11" ht="14.1" customHeight="1" thickBot="1" x14ac:dyDescent="0.3">
      <c r="A49" s="701"/>
      <c r="B49" s="702"/>
      <c r="C49" s="702"/>
      <c r="D49" s="702"/>
      <c r="E49" s="702"/>
      <c r="F49" s="702"/>
      <c r="G49" s="702"/>
      <c r="H49" s="702"/>
      <c r="I49" s="702"/>
      <c r="J49" s="702"/>
      <c r="K49" s="703"/>
    </row>
    <row r="50" spans="1:11" ht="14.1" customHeight="1" x14ac:dyDescent="0.25">
      <c r="A50" s="693" t="s">
        <v>411</v>
      </c>
      <c r="B50" s="693"/>
      <c r="C50" s="693"/>
      <c r="D50" s="693"/>
      <c r="E50" s="693"/>
      <c r="F50" s="693"/>
      <c r="G50" s="693"/>
      <c r="H50" s="693"/>
      <c r="I50" s="693"/>
      <c r="J50" s="693"/>
      <c r="K50" s="693"/>
    </row>
    <row r="51" spans="1:11" ht="14.1" customHeight="1" x14ac:dyDescent="0.25">
      <c r="A51" s="239"/>
      <c r="B51" s="239"/>
      <c r="C51" s="239"/>
      <c r="D51" s="239"/>
      <c r="E51" s="239"/>
      <c r="F51" s="239"/>
      <c r="G51" s="239"/>
      <c r="H51" s="239"/>
      <c r="I51" s="239"/>
      <c r="J51" s="239"/>
      <c r="K51" s="239"/>
    </row>
    <row r="52" spans="1:11" ht="14.1" customHeight="1" x14ac:dyDescent="0.25">
      <c r="A52" s="239"/>
      <c r="B52" s="239"/>
      <c r="C52" s="239"/>
      <c r="D52" s="239"/>
      <c r="E52" s="239"/>
      <c r="F52" s="239"/>
      <c r="G52" s="239"/>
      <c r="H52" s="239"/>
      <c r="I52" s="239"/>
      <c r="J52" s="239"/>
      <c r="K52" s="239"/>
    </row>
    <row r="53" spans="1:11" ht="14.1" customHeight="1" x14ac:dyDescent="0.25">
      <c r="A53" s="240"/>
      <c r="B53" s="239"/>
      <c r="C53" s="239"/>
      <c r="D53" s="239"/>
      <c r="E53" s="239"/>
      <c r="F53" s="239"/>
      <c r="G53" s="239"/>
      <c r="H53" s="239"/>
      <c r="I53" s="239"/>
      <c r="J53" s="239"/>
      <c r="K53" s="239"/>
    </row>
    <row r="54" spans="1:11" ht="14.1" customHeight="1" x14ac:dyDescent="0.25">
      <c r="A54" s="239"/>
      <c r="B54" s="239"/>
      <c r="C54" s="239"/>
      <c r="D54" s="239"/>
      <c r="E54" s="239"/>
      <c r="F54" s="239"/>
      <c r="G54" s="239"/>
      <c r="H54" s="239"/>
      <c r="I54" s="239"/>
      <c r="J54" s="239"/>
      <c r="K54" s="239"/>
    </row>
    <row r="55" spans="1:11" ht="14.1" customHeight="1" x14ac:dyDescent="0.25">
      <c r="A55" s="239"/>
      <c r="B55" s="239"/>
      <c r="C55" s="239"/>
      <c r="D55" s="239"/>
      <c r="E55" s="239"/>
      <c r="F55" s="239"/>
      <c r="G55" s="239"/>
      <c r="H55" s="239"/>
      <c r="I55" s="239"/>
      <c r="J55" s="239"/>
      <c r="K55" s="239"/>
    </row>
    <row r="56" spans="1:11" ht="14.1" customHeight="1" x14ac:dyDescent="0.25">
      <c r="A56" s="240"/>
      <c r="B56" s="239"/>
      <c r="C56" s="239"/>
      <c r="D56" s="239"/>
      <c r="E56" s="239"/>
      <c r="F56" s="239"/>
      <c r="G56" s="239"/>
      <c r="H56" s="239"/>
      <c r="I56" s="239"/>
      <c r="J56" s="239"/>
      <c r="K56" s="239"/>
    </row>
    <row r="57" spans="1:11" ht="14.1" customHeight="1" x14ac:dyDescent="0.25">
      <c r="A57" s="241"/>
      <c r="B57" s="239"/>
      <c r="C57" s="239"/>
      <c r="D57" s="239"/>
      <c r="E57" s="239"/>
      <c r="F57" s="239"/>
      <c r="G57" s="239"/>
      <c r="H57" s="239"/>
      <c r="I57" s="239"/>
      <c r="J57" s="239"/>
      <c r="K57" s="239"/>
    </row>
    <row r="58" spans="1:11" ht="14.1" customHeight="1" x14ac:dyDescent="0.25">
      <c r="A58" s="241"/>
      <c r="B58" s="239"/>
      <c r="C58" s="239"/>
      <c r="D58" s="239"/>
      <c r="E58" s="239"/>
      <c r="F58" s="239"/>
      <c r="G58" s="239"/>
      <c r="H58" s="239"/>
      <c r="I58" s="239"/>
      <c r="J58" s="239"/>
      <c r="K58" s="239"/>
    </row>
    <row r="59" spans="1:11" ht="14.1" customHeight="1" x14ac:dyDescent="0.25">
      <c r="A59" s="692"/>
      <c r="B59" s="692"/>
      <c r="C59" s="692"/>
      <c r="D59" s="692"/>
      <c r="E59" s="692"/>
      <c r="F59" s="692"/>
      <c r="G59" s="692"/>
      <c r="H59" s="692"/>
      <c r="I59" s="692"/>
      <c r="J59" s="692"/>
      <c r="K59" s="692"/>
    </row>
    <row r="60" spans="1:11" ht="14.1" customHeight="1" x14ac:dyDescent="0.25">
      <c r="A60" s="692"/>
      <c r="B60" s="692"/>
      <c r="C60" s="692"/>
      <c r="D60" s="692"/>
      <c r="E60" s="692"/>
      <c r="F60" s="692"/>
      <c r="G60" s="692"/>
      <c r="H60" s="692"/>
      <c r="I60" s="692"/>
      <c r="J60" s="692"/>
      <c r="K60" s="692"/>
    </row>
    <row r="61" spans="1:11" ht="14.1" customHeight="1" x14ac:dyDescent="0.25">
      <c r="A61" s="239"/>
      <c r="B61" s="239"/>
      <c r="C61" s="239"/>
      <c r="D61" s="239"/>
      <c r="E61" s="239"/>
      <c r="F61" s="239"/>
      <c r="G61" s="239"/>
      <c r="H61" s="239"/>
      <c r="I61" s="239"/>
      <c r="J61" s="239"/>
      <c r="K61" s="239"/>
    </row>
    <row r="62" spans="1:11" ht="12" customHeight="1" x14ac:dyDescent="0.25">
      <c r="A62" s="689"/>
      <c r="B62" s="689"/>
      <c r="C62" s="689"/>
      <c r="D62" s="689"/>
      <c r="E62" s="689"/>
      <c r="F62" s="689"/>
      <c r="G62" s="690"/>
      <c r="H62" s="690"/>
      <c r="I62" s="690"/>
      <c r="J62" s="239"/>
      <c r="K62" s="239"/>
    </row>
    <row r="63" spans="1:11" ht="12" customHeight="1" x14ac:dyDescent="0.25">
      <c r="A63" s="689"/>
      <c r="B63" s="689"/>
      <c r="C63" s="689"/>
      <c r="D63" s="689"/>
      <c r="E63" s="689"/>
      <c r="F63" s="689"/>
      <c r="G63" s="691"/>
      <c r="H63" s="691"/>
      <c r="I63" s="691"/>
      <c r="J63" s="239"/>
      <c r="K63" s="239"/>
    </row>
    <row r="64" spans="1:11" ht="12" customHeight="1" x14ac:dyDescent="0.25">
      <c r="A64" s="242"/>
      <c r="B64" s="242"/>
      <c r="C64" s="242"/>
      <c r="D64" s="242"/>
      <c r="E64" s="242"/>
      <c r="F64" s="242"/>
      <c r="G64" s="242"/>
      <c r="H64" s="242"/>
      <c r="I64" s="242"/>
      <c r="J64" s="239"/>
      <c r="K64" s="239"/>
    </row>
    <row r="65" spans="1:11" ht="14.1" customHeight="1" x14ac:dyDescent="0.25">
      <c r="A65" s="240"/>
      <c r="B65" s="239"/>
      <c r="C65" s="239"/>
      <c r="D65" s="239"/>
      <c r="E65" s="239"/>
      <c r="F65" s="239"/>
      <c r="G65" s="239"/>
      <c r="H65" s="239"/>
      <c r="I65" s="239"/>
      <c r="J65" s="239"/>
      <c r="K65" s="239"/>
    </row>
    <row r="66" spans="1:11" ht="14.1" customHeight="1" x14ac:dyDescent="0.25">
      <c r="A66" s="239"/>
      <c r="B66" s="239"/>
      <c r="C66" s="239"/>
      <c r="D66" s="239"/>
      <c r="E66" s="239"/>
      <c r="F66" s="239"/>
      <c r="G66" s="239"/>
      <c r="H66" s="239"/>
      <c r="I66" s="239"/>
      <c r="J66" s="239"/>
      <c r="K66" s="239"/>
    </row>
    <row r="67" spans="1:11" ht="12" customHeight="1" x14ac:dyDescent="0.25">
      <c r="A67" s="242"/>
      <c r="B67" s="243"/>
      <c r="C67" s="689"/>
      <c r="D67" s="689"/>
      <c r="E67" s="243"/>
      <c r="F67" s="689"/>
      <c r="G67" s="689"/>
      <c r="H67" s="690"/>
      <c r="I67" s="690"/>
      <c r="J67" s="690"/>
      <c r="K67" s="239"/>
    </row>
    <row r="68" spans="1:11" ht="12" customHeight="1" x14ac:dyDescent="0.25">
      <c r="A68" s="242"/>
      <c r="B68" s="244"/>
      <c r="C68" s="242"/>
      <c r="D68" s="242"/>
      <c r="E68" s="244"/>
      <c r="F68" s="242"/>
      <c r="G68" s="242"/>
      <c r="H68" s="242"/>
      <c r="I68" s="242"/>
      <c r="J68" s="242"/>
      <c r="K68" s="239"/>
    </row>
    <row r="69" spans="1:11" ht="14.1" customHeight="1" x14ac:dyDescent="0.25">
      <c r="A69" s="240"/>
      <c r="B69" s="239"/>
      <c r="C69" s="239"/>
      <c r="D69" s="239"/>
      <c r="E69" s="239"/>
      <c r="F69" s="239"/>
      <c r="G69" s="239"/>
      <c r="H69" s="239"/>
      <c r="I69" s="239"/>
      <c r="J69" s="239"/>
      <c r="K69" s="239"/>
    </row>
    <row r="70" spans="1:11" ht="14.1" customHeight="1" x14ac:dyDescent="0.25">
      <c r="A70" s="240"/>
      <c r="B70" s="239"/>
      <c r="C70" s="239"/>
      <c r="D70" s="239"/>
      <c r="E70" s="239"/>
      <c r="F70" s="239"/>
      <c r="G70" s="239"/>
      <c r="H70" s="239"/>
      <c r="I70" s="239"/>
      <c r="J70" s="239"/>
      <c r="K70" s="239"/>
    </row>
    <row r="71" spans="1:11" ht="12" customHeight="1" x14ac:dyDescent="0.25">
      <c r="A71" s="242"/>
      <c r="B71" s="243"/>
      <c r="C71" s="689"/>
      <c r="D71" s="689"/>
      <c r="E71" s="243"/>
      <c r="F71" s="239"/>
      <c r="G71" s="239"/>
      <c r="H71" s="239"/>
      <c r="I71" s="239"/>
      <c r="J71" s="239"/>
      <c r="K71" s="239"/>
    </row>
    <row r="72" spans="1:11" ht="14.1" customHeight="1" x14ac:dyDescent="0.25">
      <c r="A72" s="704"/>
      <c r="B72" s="704"/>
      <c r="C72" s="704"/>
      <c r="D72" s="704"/>
      <c r="E72" s="704"/>
      <c r="F72" s="704"/>
      <c r="G72" s="704"/>
      <c r="H72" s="704"/>
      <c r="I72" s="704"/>
      <c r="J72" s="704"/>
      <c r="K72" s="704"/>
    </row>
  </sheetData>
  <sheetProtection algorithmName="SHA-512" hashValue="VmLWx4+M0OlVqS2AE9SDGNY8T/uULo9hLMgVL2lTphqRqZ6glW3hplmaWNHI2cSgRtvy4x3L2NRnovMnI39QYg==" saltValue="vElDk0WaRENrpkZBcsb+qA==" spinCount="100000" sheet="1" objects="1" scenarios="1"/>
  <mergeCells count="19">
    <mergeCell ref="A72:K72"/>
    <mergeCell ref="C67:D67"/>
    <mergeCell ref="F67:G67"/>
    <mergeCell ref="H67:J67"/>
    <mergeCell ref="C71:D71"/>
    <mergeCell ref="A62:F62"/>
    <mergeCell ref="G62:I62"/>
    <mergeCell ref="A63:F63"/>
    <mergeCell ref="G63:I63"/>
    <mergeCell ref="A1:K1"/>
    <mergeCell ref="A3:K3"/>
    <mergeCell ref="A2:K2"/>
    <mergeCell ref="A5:K5"/>
    <mergeCell ref="A59:K60"/>
    <mergeCell ref="A50:K50"/>
    <mergeCell ref="A7:K7"/>
    <mergeCell ref="A13:K22"/>
    <mergeCell ref="A25:K38"/>
    <mergeCell ref="A42:K49"/>
  </mergeCells>
  <dataValidations count="1">
    <dataValidation type="list" allowBlank="1" showInputMessage="1" showErrorMessage="1" sqref="I10 K58" xr:uid="{00000000-0002-0000-1000-000000000000}">
      <formula1>"Yes,No"</formula1>
    </dataValidation>
  </dataValidations>
  <printOptions horizontalCentered="1"/>
  <pageMargins left="0.25" right="0.25" top="0.75" bottom="0.75" header="0.3" footer="0.3"/>
  <pageSetup orientation="portrait" r:id="rId1"/>
  <headerFooter>
    <oddFooter xml:space="preserve">&amp;C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FFFF00"/>
  </sheetPr>
  <dimension ref="A1:K70"/>
  <sheetViews>
    <sheetView showZeros="0" tabSelected="1" topLeftCell="A28" zoomScaleNormal="100" workbookViewId="0">
      <selection activeCell="A43" sqref="A43:K49"/>
    </sheetView>
  </sheetViews>
  <sheetFormatPr defaultColWidth="9.140625" defaultRowHeight="12.75" x14ac:dyDescent="0.25"/>
  <cols>
    <col min="1" max="2" width="7" style="83" customWidth="1"/>
    <col min="3" max="3" width="6.140625" style="83" customWidth="1"/>
    <col min="4" max="4" width="0.7109375" style="83" customWidth="1"/>
    <col min="5" max="5" width="6.85546875" style="83" customWidth="1"/>
    <col min="6" max="6" width="21.85546875" style="83" customWidth="1"/>
    <col min="7" max="7" width="10.28515625" style="83" customWidth="1"/>
    <col min="8" max="8" width="2.28515625" style="83" customWidth="1"/>
    <col min="9" max="9" width="16" style="83" customWidth="1"/>
    <col min="10" max="10" width="2.42578125" style="83" customWidth="1"/>
    <col min="11" max="11" width="17.42578125" style="83" customWidth="1"/>
    <col min="12" max="12" width="16" style="83" customWidth="1"/>
    <col min="13" max="16384" width="9.140625" style="83"/>
  </cols>
  <sheetData>
    <row r="1" spans="1:11" ht="24.95" customHeight="1" x14ac:dyDescent="0.25">
      <c r="A1" s="597" t="str">
        <f>""&amp;'KEY INPUTS'!B1&amp;" FIRE DISTRICT BUDGET MESSAGE &amp; ANALYSIS"</f>
        <v>2021 FIRE DISTRICT BUDGET MESSAGE &amp; ANALYSIS</v>
      </c>
      <c r="B1" s="597"/>
      <c r="C1" s="597"/>
      <c r="D1" s="597"/>
      <c r="E1" s="597"/>
      <c r="F1" s="597"/>
      <c r="G1" s="597"/>
      <c r="H1" s="597"/>
      <c r="I1" s="597"/>
      <c r="J1" s="597"/>
      <c r="K1" s="597"/>
    </row>
    <row r="2" spans="1:11" ht="11.25" customHeight="1" x14ac:dyDescent="0.25">
      <c r="A2" s="607"/>
      <c r="B2" s="607"/>
      <c r="C2" s="607"/>
      <c r="D2" s="607"/>
      <c r="E2" s="607"/>
      <c r="F2" s="607"/>
      <c r="G2" s="607"/>
      <c r="H2" s="607"/>
      <c r="I2" s="607"/>
      <c r="J2" s="607"/>
      <c r="K2" s="607"/>
    </row>
    <row r="3" spans="1:11" ht="20.100000000000001" customHeight="1" x14ac:dyDescent="0.25">
      <c r="A3" s="603" t="str">
        <f>'Adopted Resolution'!A3:G3</f>
        <v>Franklin Township FD No. 5 (Gloucester)</v>
      </c>
      <c r="B3" s="603"/>
      <c r="C3" s="603"/>
      <c r="D3" s="603"/>
      <c r="E3" s="603"/>
      <c r="F3" s="603"/>
      <c r="G3" s="603"/>
      <c r="H3" s="603"/>
      <c r="I3" s="603"/>
      <c r="J3" s="603"/>
      <c r="K3" s="603"/>
    </row>
    <row r="4" spans="1:11" ht="6.6" customHeight="1" x14ac:dyDescent="0.25">
      <c r="A4" s="147"/>
      <c r="B4" s="147"/>
      <c r="C4" s="147"/>
      <c r="D4" s="147"/>
      <c r="E4" s="147"/>
      <c r="F4" s="147"/>
      <c r="G4" s="147"/>
      <c r="H4" s="147"/>
      <c r="I4" s="147"/>
      <c r="J4" s="147"/>
      <c r="K4" s="147"/>
    </row>
    <row r="5" spans="1:11" ht="15.75" x14ac:dyDescent="0.25">
      <c r="A5" s="611" t="str">
        <f>'Adopted Resolution'!A5:G5</f>
        <v>FISCAL YEAR: January 1, 2021 to December 31, 2021</v>
      </c>
      <c r="B5" s="611"/>
      <c r="C5" s="611"/>
      <c r="D5" s="611"/>
      <c r="E5" s="611"/>
      <c r="F5" s="611"/>
      <c r="G5" s="611"/>
      <c r="H5" s="611"/>
      <c r="I5" s="611"/>
      <c r="J5" s="611"/>
      <c r="K5" s="611"/>
    </row>
    <row r="6" spans="1:11" ht="6.6" customHeight="1" x14ac:dyDescent="0.25">
      <c r="A6" s="149"/>
      <c r="B6" s="149"/>
      <c r="C6" s="149"/>
      <c r="D6" s="149"/>
      <c r="E6" s="149"/>
      <c r="F6" s="149"/>
      <c r="G6" s="149"/>
      <c r="H6" s="149"/>
      <c r="I6" s="149"/>
      <c r="J6" s="149"/>
      <c r="K6" s="149"/>
    </row>
    <row r="7" spans="1:11" ht="15" customHeight="1" x14ac:dyDescent="0.25">
      <c r="A7" s="694" t="s">
        <v>733</v>
      </c>
      <c r="B7" s="694"/>
      <c r="C7" s="694"/>
      <c r="D7" s="694"/>
      <c r="E7" s="694"/>
      <c r="F7" s="694"/>
      <c r="G7" s="694"/>
      <c r="H7" s="694"/>
      <c r="I7" s="694"/>
      <c r="J7" s="694"/>
      <c r="K7" s="694"/>
    </row>
    <row r="8" spans="1:11" ht="6.6" customHeight="1" x14ac:dyDescent="0.25">
      <c r="A8" s="236"/>
      <c r="B8" s="236"/>
      <c r="C8" s="236"/>
      <c r="D8" s="236"/>
      <c r="E8" s="236"/>
      <c r="F8" s="236"/>
      <c r="G8" s="236"/>
      <c r="H8" s="236"/>
      <c r="I8" s="236"/>
      <c r="J8" s="236"/>
      <c r="K8" s="236"/>
    </row>
    <row r="9" spans="1:11" ht="14.1" customHeight="1" x14ac:dyDescent="0.25">
      <c r="A9" s="89" t="s">
        <v>432</v>
      </c>
    </row>
    <row r="10" spans="1:11" ht="14.1" customHeight="1" x14ac:dyDescent="0.25">
      <c r="A10" s="238" t="s">
        <v>431</v>
      </c>
    </row>
    <row r="11" spans="1:11" ht="14.1" customHeight="1" thickBot="1" x14ac:dyDescent="0.3">
      <c r="A11" s="83" t="s">
        <v>430</v>
      </c>
    </row>
    <row r="12" spans="1:11" ht="14.1" customHeight="1" x14ac:dyDescent="0.25">
      <c r="A12" s="695" t="s">
        <v>983</v>
      </c>
      <c r="B12" s="696"/>
      <c r="C12" s="696"/>
      <c r="D12" s="696"/>
      <c r="E12" s="696"/>
      <c r="F12" s="696"/>
      <c r="G12" s="696"/>
      <c r="H12" s="696"/>
      <c r="I12" s="696"/>
      <c r="J12" s="696"/>
      <c r="K12" s="697"/>
    </row>
    <row r="13" spans="1:11" ht="14.1" customHeight="1" x14ac:dyDescent="0.25">
      <c r="A13" s="698"/>
      <c r="B13" s="699"/>
      <c r="C13" s="699"/>
      <c r="D13" s="699"/>
      <c r="E13" s="699"/>
      <c r="F13" s="699"/>
      <c r="G13" s="699"/>
      <c r="H13" s="699"/>
      <c r="I13" s="699"/>
      <c r="J13" s="699"/>
      <c r="K13" s="700"/>
    </row>
    <row r="14" spans="1:11" ht="14.1" customHeight="1" x14ac:dyDescent="0.25">
      <c r="A14" s="698"/>
      <c r="B14" s="699"/>
      <c r="C14" s="699"/>
      <c r="D14" s="699"/>
      <c r="E14" s="699"/>
      <c r="F14" s="699"/>
      <c r="G14" s="699"/>
      <c r="H14" s="699"/>
      <c r="I14" s="699"/>
      <c r="J14" s="699"/>
      <c r="K14" s="700"/>
    </row>
    <row r="15" spans="1:11" ht="14.1" customHeight="1" x14ac:dyDescent="0.25">
      <c r="A15" s="698"/>
      <c r="B15" s="699"/>
      <c r="C15" s="699"/>
      <c r="D15" s="699"/>
      <c r="E15" s="699"/>
      <c r="F15" s="699"/>
      <c r="G15" s="699"/>
      <c r="H15" s="699"/>
      <c r="I15" s="699"/>
      <c r="J15" s="699"/>
      <c r="K15" s="700"/>
    </row>
    <row r="16" spans="1:11" ht="14.1" customHeight="1" x14ac:dyDescent="0.25">
      <c r="A16" s="698"/>
      <c r="B16" s="699"/>
      <c r="C16" s="699"/>
      <c r="D16" s="699"/>
      <c r="E16" s="699"/>
      <c r="F16" s="699"/>
      <c r="G16" s="699"/>
      <c r="H16" s="699"/>
      <c r="I16" s="699"/>
      <c r="J16" s="699"/>
      <c r="K16" s="700"/>
    </row>
    <row r="17" spans="1:11" ht="14.1" customHeight="1" x14ac:dyDescent="0.25">
      <c r="A17" s="698"/>
      <c r="B17" s="699"/>
      <c r="C17" s="699"/>
      <c r="D17" s="699"/>
      <c r="E17" s="699"/>
      <c r="F17" s="699"/>
      <c r="G17" s="699"/>
      <c r="H17" s="699"/>
      <c r="I17" s="699"/>
      <c r="J17" s="699"/>
      <c r="K17" s="700"/>
    </row>
    <row r="18" spans="1:11" ht="14.1" customHeight="1" x14ac:dyDescent="0.25">
      <c r="A18" s="698"/>
      <c r="B18" s="699"/>
      <c r="C18" s="699"/>
      <c r="D18" s="699"/>
      <c r="E18" s="699"/>
      <c r="F18" s="699"/>
      <c r="G18" s="699"/>
      <c r="H18" s="699"/>
      <c r="I18" s="699"/>
      <c r="J18" s="699"/>
      <c r="K18" s="700"/>
    </row>
    <row r="19" spans="1:11" ht="14.1" customHeight="1" thickBot="1" x14ac:dyDescent="0.3">
      <c r="A19" s="701"/>
      <c r="B19" s="702"/>
      <c r="C19" s="702"/>
      <c r="D19" s="702"/>
      <c r="E19" s="702"/>
      <c r="F19" s="702"/>
      <c r="G19" s="702"/>
      <c r="H19" s="702"/>
      <c r="I19" s="702"/>
      <c r="J19" s="702"/>
      <c r="K19" s="703"/>
    </row>
    <row r="20" spans="1:11" ht="14.1" customHeight="1" x14ac:dyDescent="0.25">
      <c r="A20" s="89" t="str">
        <f>"6.  If the Fire District plans to pass a Resolution for the Release of Restricted Fund Balance to be used in the "&amp;'KEY INPUTS'!B1&amp;" proposed"</f>
        <v>6.  If the Fire District plans to pass a Resolution for the Release of Restricted Fund Balance to be used in the 2021 proposed</v>
      </c>
    </row>
    <row r="21" spans="1:11" ht="14.1" customHeight="1" thickBot="1" x14ac:dyDescent="0.3">
      <c r="A21" s="83" t="s">
        <v>429</v>
      </c>
    </row>
    <row r="22" spans="1:11" ht="14.1" customHeight="1" x14ac:dyDescent="0.25">
      <c r="A22" s="695" t="s">
        <v>970</v>
      </c>
      <c r="B22" s="696"/>
      <c r="C22" s="696"/>
      <c r="D22" s="696"/>
      <c r="E22" s="696"/>
      <c r="F22" s="696"/>
      <c r="G22" s="696"/>
      <c r="H22" s="696"/>
      <c r="I22" s="696"/>
      <c r="J22" s="696"/>
      <c r="K22" s="697"/>
    </row>
    <row r="23" spans="1:11" ht="14.1" customHeight="1" x14ac:dyDescent="0.25">
      <c r="A23" s="698"/>
      <c r="B23" s="699"/>
      <c r="C23" s="699"/>
      <c r="D23" s="699"/>
      <c r="E23" s="699"/>
      <c r="F23" s="699"/>
      <c r="G23" s="699"/>
      <c r="H23" s="699"/>
      <c r="I23" s="699"/>
      <c r="J23" s="699"/>
      <c r="K23" s="700"/>
    </row>
    <row r="24" spans="1:11" ht="14.1" customHeight="1" x14ac:dyDescent="0.25">
      <c r="A24" s="698"/>
      <c r="B24" s="699"/>
      <c r="C24" s="699"/>
      <c r="D24" s="699"/>
      <c r="E24" s="699"/>
      <c r="F24" s="699"/>
      <c r="G24" s="699"/>
      <c r="H24" s="699"/>
      <c r="I24" s="699"/>
      <c r="J24" s="699"/>
      <c r="K24" s="700"/>
    </row>
    <row r="25" spans="1:11" ht="14.1" customHeight="1" x14ac:dyDescent="0.25">
      <c r="A25" s="698"/>
      <c r="B25" s="699"/>
      <c r="C25" s="699"/>
      <c r="D25" s="699"/>
      <c r="E25" s="699"/>
      <c r="F25" s="699"/>
      <c r="G25" s="699"/>
      <c r="H25" s="699"/>
      <c r="I25" s="699"/>
      <c r="J25" s="699"/>
      <c r="K25" s="700"/>
    </row>
    <row r="26" spans="1:11" ht="14.1" customHeight="1" x14ac:dyDescent="0.25">
      <c r="A26" s="698"/>
      <c r="B26" s="699"/>
      <c r="C26" s="699"/>
      <c r="D26" s="699"/>
      <c r="E26" s="699"/>
      <c r="F26" s="699"/>
      <c r="G26" s="699"/>
      <c r="H26" s="699"/>
      <c r="I26" s="699"/>
      <c r="J26" s="699"/>
      <c r="K26" s="700"/>
    </row>
    <row r="27" spans="1:11" ht="14.1" customHeight="1" x14ac:dyDescent="0.25">
      <c r="A27" s="698"/>
      <c r="B27" s="699"/>
      <c r="C27" s="699"/>
      <c r="D27" s="699"/>
      <c r="E27" s="699"/>
      <c r="F27" s="699"/>
      <c r="G27" s="699"/>
      <c r="H27" s="699"/>
      <c r="I27" s="699"/>
      <c r="J27" s="699"/>
      <c r="K27" s="700"/>
    </row>
    <row r="28" spans="1:11" ht="14.1" customHeight="1" x14ac:dyDescent="0.25">
      <c r="A28" s="698"/>
      <c r="B28" s="699"/>
      <c r="C28" s="699"/>
      <c r="D28" s="699"/>
      <c r="E28" s="699"/>
      <c r="F28" s="699"/>
      <c r="G28" s="699"/>
      <c r="H28" s="699"/>
      <c r="I28" s="699"/>
      <c r="J28" s="699"/>
      <c r="K28" s="700"/>
    </row>
    <row r="29" spans="1:11" ht="14.1" customHeight="1" thickBot="1" x14ac:dyDescent="0.3">
      <c r="A29" s="701"/>
      <c r="B29" s="702"/>
      <c r="C29" s="702"/>
      <c r="D29" s="702"/>
      <c r="E29" s="702"/>
      <c r="F29" s="702"/>
      <c r="G29" s="702"/>
      <c r="H29" s="702"/>
      <c r="I29" s="702"/>
      <c r="J29" s="702"/>
      <c r="K29" s="703"/>
    </row>
    <row r="30" spans="1:11" ht="14.1" customHeight="1" x14ac:dyDescent="0.25">
      <c r="A30" s="89" t="s">
        <v>428</v>
      </c>
    </row>
    <row r="31" spans="1:11" ht="14.1" customHeight="1" thickBot="1" x14ac:dyDescent="0.3">
      <c r="A31" s="83" t="s">
        <v>427</v>
      </c>
    </row>
    <row r="32" spans="1:11" ht="14.1" customHeight="1" x14ac:dyDescent="0.25">
      <c r="A32" s="695" t="s">
        <v>1032</v>
      </c>
      <c r="B32" s="696"/>
      <c r="C32" s="696"/>
      <c r="D32" s="696"/>
      <c r="E32" s="696"/>
      <c r="F32" s="696"/>
      <c r="G32" s="696"/>
      <c r="H32" s="696"/>
      <c r="I32" s="696"/>
      <c r="J32" s="696"/>
      <c r="K32" s="697"/>
    </row>
    <row r="33" spans="1:11" ht="14.1" customHeight="1" x14ac:dyDescent="0.25">
      <c r="A33" s="698"/>
      <c r="B33" s="699"/>
      <c r="C33" s="699"/>
      <c r="D33" s="699"/>
      <c r="E33" s="699"/>
      <c r="F33" s="699"/>
      <c r="G33" s="699"/>
      <c r="H33" s="699"/>
      <c r="I33" s="699"/>
      <c r="J33" s="699"/>
      <c r="K33" s="700"/>
    </row>
    <row r="34" spans="1:11" ht="14.1" customHeight="1" x14ac:dyDescent="0.25">
      <c r="A34" s="698"/>
      <c r="B34" s="699"/>
      <c r="C34" s="699"/>
      <c r="D34" s="699"/>
      <c r="E34" s="699"/>
      <c r="F34" s="699"/>
      <c r="G34" s="699"/>
      <c r="H34" s="699"/>
      <c r="I34" s="699"/>
      <c r="J34" s="699"/>
      <c r="K34" s="700"/>
    </row>
    <row r="35" spans="1:11" ht="14.1" customHeight="1" x14ac:dyDescent="0.25">
      <c r="A35" s="698"/>
      <c r="B35" s="699"/>
      <c r="C35" s="699"/>
      <c r="D35" s="699"/>
      <c r="E35" s="699"/>
      <c r="F35" s="699"/>
      <c r="G35" s="699"/>
      <c r="H35" s="699"/>
      <c r="I35" s="699"/>
      <c r="J35" s="699"/>
      <c r="K35" s="700"/>
    </row>
    <row r="36" spans="1:11" ht="14.1" customHeight="1" x14ac:dyDescent="0.25">
      <c r="A36" s="698"/>
      <c r="B36" s="699"/>
      <c r="C36" s="699"/>
      <c r="D36" s="699"/>
      <c r="E36" s="699"/>
      <c r="F36" s="699"/>
      <c r="G36" s="699"/>
      <c r="H36" s="699"/>
      <c r="I36" s="699"/>
      <c r="J36" s="699"/>
      <c r="K36" s="700"/>
    </row>
    <row r="37" spans="1:11" ht="14.1" customHeight="1" x14ac:dyDescent="0.25">
      <c r="A37" s="698"/>
      <c r="B37" s="699"/>
      <c r="C37" s="699"/>
      <c r="D37" s="699"/>
      <c r="E37" s="699"/>
      <c r="F37" s="699"/>
      <c r="G37" s="699"/>
      <c r="H37" s="699"/>
      <c r="I37" s="699"/>
      <c r="J37" s="699"/>
      <c r="K37" s="700"/>
    </row>
    <row r="38" spans="1:11" ht="14.1" customHeight="1" x14ac:dyDescent="0.25">
      <c r="A38" s="698"/>
      <c r="B38" s="699"/>
      <c r="C38" s="699"/>
      <c r="D38" s="699"/>
      <c r="E38" s="699"/>
      <c r="F38" s="699"/>
      <c r="G38" s="699"/>
      <c r="H38" s="699"/>
      <c r="I38" s="699"/>
      <c r="J38" s="699"/>
      <c r="K38" s="700"/>
    </row>
    <row r="39" spans="1:11" ht="14.1" customHeight="1" x14ac:dyDescent="0.25">
      <c r="A39" s="698"/>
      <c r="B39" s="699"/>
      <c r="C39" s="699"/>
      <c r="D39" s="699"/>
      <c r="E39" s="699"/>
      <c r="F39" s="699"/>
      <c r="G39" s="699"/>
      <c r="H39" s="699"/>
      <c r="I39" s="699"/>
      <c r="J39" s="699"/>
      <c r="K39" s="700"/>
    </row>
    <row r="40" spans="1:11" ht="14.1" customHeight="1" thickBot="1" x14ac:dyDescent="0.3">
      <c r="A40" s="701"/>
      <c r="B40" s="702"/>
      <c r="C40" s="702"/>
      <c r="D40" s="702"/>
      <c r="E40" s="702"/>
      <c r="F40" s="702"/>
      <c r="G40" s="702"/>
      <c r="H40" s="702"/>
      <c r="I40" s="702"/>
      <c r="J40" s="702"/>
      <c r="K40" s="703"/>
    </row>
    <row r="41" spans="1:11" ht="14.1" customHeight="1" x14ac:dyDescent="0.25">
      <c r="A41" s="89" t="s">
        <v>426</v>
      </c>
    </row>
    <row r="42" spans="1:11" ht="14.1" customHeight="1" thickBot="1" x14ac:dyDescent="0.3">
      <c r="A42" s="83" t="s">
        <v>425</v>
      </c>
    </row>
    <row r="43" spans="1:11" ht="14.1" customHeight="1" x14ac:dyDescent="0.25">
      <c r="A43" s="695" t="s">
        <v>970</v>
      </c>
      <c r="B43" s="696"/>
      <c r="C43" s="696"/>
      <c r="D43" s="696"/>
      <c r="E43" s="696"/>
      <c r="F43" s="696"/>
      <c r="G43" s="696"/>
      <c r="H43" s="696"/>
      <c r="I43" s="696"/>
      <c r="J43" s="696"/>
      <c r="K43" s="697"/>
    </row>
    <row r="44" spans="1:11" ht="14.1" customHeight="1" x14ac:dyDescent="0.25">
      <c r="A44" s="698"/>
      <c r="B44" s="699"/>
      <c r="C44" s="699"/>
      <c r="D44" s="699"/>
      <c r="E44" s="699"/>
      <c r="F44" s="699"/>
      <c r="G44" s="699"/>
      <c r="H44" s="699"/>
      <c r="I44" s="699"/>
      <c r="J44" s="699"/>
      <c r="K44" s="700"/>
    </row>
    <row r="45" spans="1:11" ht="14.1" customHeight="1" x14ac:dyDescent="0.25">
      <c r="A45" s="698"/>
      <c r="B45" s="699"/>
      <c r="C45" s="699"/>
      <c r="D45" s="699"/>
      <c r="E45" s="699"/>
      <c r="F45" s="699"/>
      <c r="G45" s="699"/>
      <c r="H45" s="699"/>
      <c r="I45" s="699"/>
      <c r="J45" s="699"/>
      <c r="K45" s="700"/>
    </row>
    <row r="46" spans="1:11" ht="14.1" customHeight="1" x14ac:dyDescent="0.25">
      <c r="A46" s="698"/>
      <c r="B46" s="699"/>
      <c r="C46" s="699"/>
      <c r="D46" s="699"/>
      <c r="E46" s="699"/>
      <c r="F46" s="699"/>
      <c r="G46" s="699"/>
      <c r="H46" s="699"/>
      <c r="I46" s="699"/>
      <c r="J46" s="699"/>
      <c r="K46" s="700"/>
    </row>
    <row r="47" spans="1:11" ht="14.1" customHeight="1" x14ac:dyDescent="0.25">
      <c r="A47" s="698"/>
      <c r="B47" s="699"/>
      <c r="C47" s="699"/>
      <c r="D47" s="699"/>
      <c r="E47" s="699"/>
      <c r="F47" s="699"/>
      <c r="G47" s="699"/>
      <c r="H47" s="699"/>
      <c r="I47" s="699"/>
      <c r="J47" s="699"/>
      <c r="K47" s="700"/>
    </row>
    <row r="48" spans="1:11" ht="14.1" customHeight="1" x14ac:dyDescent="0.25">
      <c r="A48" s="698"/>
      <c r="B48" s="699"/>
      <c r="C48" s="699"/>
      <c r="D48" s="699"/>
      <c r="E48" s="699"/>
      <c r="F48" s="699"/>
      <c r="G48" s="699"/>
      <c r="H48" s="699"/>
      <c r="I48" s="699"/>
      <c r="J48" s="699"/>
      <c r="K48" s="700"/>
    </row>
    <row r="49" spans="1:11" ht="14.1" customHeight="1" thickBot="1" x14ac:dyDescent="0.3">
      <c r="A49" s="701"/>
      <c r="B49" s="702"/>
      <c r="C49" s="702"/>
      <c r="D49" s="702"/>
      <c r="E49" s="702"/>
      <c r="F49" s="702"/>
      <c r="G49" s="702"/>
      <c r="H49" s="702"/>
      <c r="I49" s="702"/>
      <c r="J49" s="702"/>
      <c r="K49" s="703"/>
    </row>
    <row r="50" spans="1:11" ht="2.25" customHeight="1" x14ac:dyDescent="0.25">
      <c r="A50" s="238"/>
    </row>
    <row r="51" spans="1:11" ht="14.1" customHeight="1" x14ac:dyDescent="0.25">
      <c r="A51" s="625" t="s">
        <v>948</v>
      </c>
      <c r="B51" s="606"/>
      <c r="C51" s="606"/>
      <c r="D51" s="606"/>
      <c r="E51" s="606"/>
      <c r="F51" s="606"/>
      <c r="G51" s="606"/>
      <c r="H51" s="606"/>
      <c r="I51" s="606"/>
      <c r="J51" s="606"/>
      <c r="K51" s="606"/>
    </row>
    <row r="52" spans="1:11" ht="14.1" customHeight="1" x14ac:dyDescent="0.25"/>
    <row r="53" spans="1:11" ht="14.1" customHeight="1" x14ac:dyDescent="0.25"/>
    <row r="54" spans="1:11" ht="14.1" customHeight="1" x14ac:dyDescent="0.25"/>
    <row r="55" spans="1:11" ht="14.1" customHeight="1" x14ac:dyDescent="0.25"/>
    <row r="56" spans="1:11" ht="14.1" customHeight="1" x14ac:dyDescent="0.25"/>
    <row r="57" spans="1:11" ht="14.1" customHeight="1" x14ac:dyDescent="0.25"/>
    <row r="58" spans="1:11" ht="14.1" customHeight="1" x14ac:dyDescent="0.25"/>
    <row r="59" spans="1:11" ht="14.1" customHeight="1" x14ac:dyDescent="0.25"/>
    <row r="60" spans="1:11" ht="14.1" customHeight="1" x14ac:dyDescent="0.25"/>
    <row r="63" spans="1:11" ht="14.1" customHeight="1" x14ac:dyDescent="0.25"/>
    <row r="64" spans="1:11"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sheetData>
  <sheetProtection algorithmName="SHA-512" hashValue="mDWSDfkx6YU/d6zJOgJVQWKaNwqoNOhah0YvpgBh6xUQTtqm3jzw/B7EjyCyFnYdK1OOEzwAzG49ruodODQ1xQ==" saltValue="cEImOzqmXKJ+tJjpjncKoQ==" spinCount="100000" sheet="1" objects="1" scenarios="1"/>
  <mergeCells count="10">
    <mergeCell ref="A51:K51"/>
    <mergeCell ref="A7:K7"/>
    <mergeCell ref="A1:K1"/>
    <mergeCell ref="A2:K2"/>
    <mergeCell ref="A3:K3"/>
    <mergeCell ref="A5:K5"/>
    <mergeCell ref="A12:K19"/>
    <mergeCell ref="A22:K29"/>
    <mergeCell ref="A32:K40"/>
    <mergeCell ref="A43:K49"/>
  </mergeCells>
  <printOptions horizontalCentered="1"/>
  <pageMargins left="0.25" right="0.25" top="0.75" bottom="0.75" header="0.3" footer="0.3"/>
  <pageSetup orientation="portrait" r:id="rId1"/>
  <headerFooter>
    <oddFooter xml:space="preserve">&amp;C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FFFF00"/>
  </sheetPr>
  <dimension ref="A1:K54"/>
  <sheetViews>
    <sheetView showZeros="0" zoomScaleNormal="100" workbookViewId="0">
      <selection activeCell="G26" sqref="G26"/>
    </sheetView>
  </sheetViews>
  <sheetFormatPr defaultColWidth="9.140625" defaultRowHeight="12.75" x14ac:dyDescent="0.25"/>
  <cols>
    <col min="1" max="2" width="7" style="83" customWidth="1"/>
    <col min="3" max="3" width="6.140625" style="83" customWidth="1"/>
    <col min="4" max="4" width="0.7109375" style="83" customWidth="1"/>
    <col min="5" max="5" width="6.85546875" style="83" customWidth="1"/>
    <col min="6" max="6" width="21.85546875" style="83" customWidth="1"/>
    <col min="7" max="7" width="10.28515625" style="83" customWidth="1"/>
    <col min="8" max="8" width="2.28515625" style="83" customWidth="1"/>
    <col min="9" max="9" width="16" style="83" customWidth="1"/>
    <col min="10" max="10" width="2.42578125" style="83" customWidth="1"/>
    <col min="11" max="11" width="17.42578125" style="83" customWidth="1"/>
    <col min="12" max="12" width="16" style="83" customWidth="1"/>
    <col min="13" max="16384" width="9.140625" style="83"/>
  </cols>
  <sheetData>
    <row r="1" spans="1:11" ht="24.95" customHeight="1" x14ac:dyDescent="0.25">
      <c r="A1" s="597" t="str">
        <f>""&amp;'KEY INPUTS'!B1&amp;" FIRE DISTRICT BUDGET MESSAGE &amp; ANALYSIS"</f>
        <v>2021 FIRE DISTRICT BUDGET MESSAGE &amp; ANALYSIS</v>
      </c>
      <c r="B1" s="597"/>
      <c r="C1" s="597"/>
      <c r="D1" s="597"/>
      <c r="E1" s="597"/>
      <c r="F1" s="597"/>
      <c r="G1" s="597"/>
      <c r="H1" s="597"/>
      <c r="I1" s="597"/>
      <c r="J1" s="597"/>
      <c r="K1" s="597"/>
    </row>
    <row r="2" spans="1:11" ht="15.75" customHeight="1" x14ac:dyDescent="0.25">
      <c r="A2" s="607"/>
      <c r="B2" s="607"/>
      <c r="C2" s="607"/>
      <c r="D2" s="607"/>
      <c r="E2" s="607"/>
      <c r="F2" s="607"/>
      <c r="G2" s="607"/>
      <c r="H2" s="607"/>
      <c r="I2" s="607"/>
      <c r="J2" s="607"/>
      <c r="K2" s="607"/>
    </row>
    <row r="3" spans="1:11" ht="20.100000000000001" customHeight="1" x14ac:dyDescent="0.25">
      <c r="A3" s="603" t="str">
        <f>'Adopted Resolution'!A3:G3</f>
        <v>Franklin Township FD No. 5 (Gloucester)</v>
      </c>
      <c r="B3" s="603"/>
      <c r="C3" s="603"/>
      <c r="D3" s="603"/>
      <c r="E3" s="603"/>
      <c r="F3" s="603"/>
      <c r="G3" s="603"/>
      <c r="H3" s="603"/>
      <c r="I3" s="603"/>
      <c r="J3" s="603"/>
      <c r="K3" s="603"/>
    </row>
    <row r="4" spans="1:11" ht="6.6" customHeight="1" x14ac:dyDescent="0.25">
      <c r="A4" s="147"/>
      <c r="B4" s="147"/>
      <c r="C4" s="147"/>
      <c r="D4" s="147"/>
      <c r="E4" s="147"/>
      <c r="F4" s="147"/>
      <c r="G4" s="147"/>
      <c r="H4" s="147"/>
      <c r="I4" s="147"/>
      <c r="J4" s="147"/>
      <c r="K4" s="147"/>
    </row>
    <row r="5" spans="1:11" ht="15.75" x14ac:dyDescent="0.25">
      <c r="A5" s="611" t="str">
        <f>'Adopted Resolution'!A5:G5</f>
        <v>FISCAL YEAR: January 1, 2021 to December 31, 2021</v>
      </c>
      <c r="B5" s="611"/>
      <c r="C5" s="611"/>
      <c r="D5" s="611"/>
      <c r="E5" s="611"/>
      <c r="F5" s="611"/>
      <c r="G5" s="611"/>
      <c r="H5" s="611"/>
      <c r="I5" s="611"/>
      <c r="J5" s="611"/>
      <c r="K5" s="611"/>
    </row>
    <row r="6" spans="1:11" ht="6.6" customHeight="1" x14ac:dyDescent="0.25">
      <c r="A6" s="149"/>
      <c r="B6" s="149"/>
      <c r="C6" s="149"/>
      <c r="D6" s="149"/>
      <c r="E6" s="149"/>
      <c r="F6" s="149"/>
      <c r="G6" s="149"/>
      <c r="H6" s="149"/>
      <c r="I6" s="149"/>
      <c r="J6" s="149"/>
      <c r="K6" s="149"/>
    </row>
    <row r="7" spans="1:11" ht="15" x14ac:dyDescent="0.25">
      <c r="A7" s="714" t="s">
        <v>733</v>
      </c>
      <c r="B7" s="714"/>
      <c r="C7" s="714"/>
      <c r="D7" s="714"/>
      <c r="E7" s="714"/>
      <c r="F7" s="714"/>
      <c r="G7" s="714"/>
      <c r="H7" s="714"/>
      <c r="I7" s="714"/>
      <c r="J7" s="714"/>
      <c r="K7" s="714"/>
    </row>
    <row r="8" spans="1:11" ht="6.6" customHeight="1" x14ac:dyDescent="0.25">
      <c r="A8" s="236"/>
    </row>
    <row r="9" spans="1:11" ht="14.1" customHeight="1" x14ac:dyDescent="0.25">
      <c r="A9" s="89" t="s">
        <v>424</v>
      </c>
    </row>
    <row r="10" spans="1:11" ht="14.1" customHeight="1" thickBot="1" x14ac:dyDescent="0.3">
      <c r="A10" s="238" t="s">
        <v>423</v>
      </c>
    </row>
    <row r="11" spans="1:11" ht="14.1" customHeight="1" thickBot="1" x14ac:dyDescent="0.3">
      <c r="A11" s="238" t="s">
        <v>422</v>
      </c>
      <c r="K11" s="248"/>
    </row>
    <row r="12" spans="1:11" ht="14.1" customHeight="1" thickBot="1" x14ac:dyDescent="0.3">
      <c r="A12" s="238"/>
      <c r="K12" s="245"/>
    </row>
    <row r="13" spans="1:11" ht="14.1" customHeight="1" x14ac:dyDescent="0.25">
      <c r="A13" s="715" t="s">
        <v>970</v>
      </c>
      <c r="B13" s="716"/>
      <c r="C13" s="716"/>
      <c r="D13" s="716"/>
      <c r="E13" s="716"/>
      <c r="F13" s="716"/>
      <c r="G13" s="716"/>
      <c r="H13" s="716"/>
      <c r="I13" s="716"/>
      <c r="J13" s="716"/>
      <c r="K13" s="717"/>
    </row>
    <row r="14" spans="1:11" ht="14.1" customHeight="1" x14ac:dyDescent="0.25">
      <c r="A14" s="718"/>
      <c r="B14" s="719"/>
      <c r="C14" s="719"/>
      <c r="D14" s="719"/>
      <c r="E14" s="719"/>
      <c r="F14" s="719"/>
      <c r="G14" s="719"/>
      <c r="H14" s="719"/>
      <c r="I14" s="719"/>
      <c r="J14" s="719"/>
      <c r="K14" s="720"/>
    </row>
    <row r="15" spans="1:11" ht="14.1" customHeight="1" x14ac:dyDescent="0.25">
      <c r="A15" s="718"/>
      <c r="B15" s="719"/>
      <c r="C15" s="719"/>
      <c r="D15" s="719"/>
      <c r="E15" s="719"/>
      <c r="F15" s="719"/>
      <c r="G15" s="719"/>
      <c r="H15" s="719"/>
      <c r="I15" s="719"/>
      <c r="J15" s="719"/>
      <c r="K15" s="720"/>
    </row>
    <row r="16" spans="1:11" ht="14.1" customHeight="1" x14ac:dyDescent="0.25">
      <c r="A16" s="718"/>
      <c r="B16" s="719"/>
      <c r="C16" s="719"/>
      <c r="D16" s="719"/>
      <c r="E16" s="719"/>
      <c r="F16" s="719"/>
      <c r="G16" s="719"/>
      <c r="H16" s="719"/>
      <c r="I16" s="719"/>
      <c r="J16" s="719"/>
      <c r="K16" s="720"/>
    </row>
    <row r="17" spans="1:11" ht="14.1" customHeight="1" x14ac:dyDescent="0.25">
      <c r="A17" s="718"/>
      <c r="B17" s="719"/>
      <c r="C17" s="719"/>
      <c r="D17" s="719"/>
      <c r="E17" s="719"/>
      <c r="F17" s="719"/>
      <c r="G17" s="719"/>
      <c r="H17" s="719"/>
      <c r="I17" s="719"/>
      <c r="J17" s="719"/>
      <c r="K17" s="720"/>
    </row>
    <row r="18" spans="1:11" ht="14.1" customHeight="1" x14ac:dyDescent="0.25">
      <c r="A18" s="718"/>
      <c r="B18" s="719"/>
      <c r="C18" s="719"/>
      <c r="D18" s="719"/>
      <c r="E18" s="719"/>
      <c r="F18" s="719"/>
      <c r="G18" s="719"/>
      <c r="H18" s="719"/>
      <c r="I18" s="719"/>
      <c r="J18" s="719"/>
      <c r="K18" s="720"/>
    </row>
    <row r="19" spans="1:11" ht="14.1" customHeight="1" x14ac:dyDescent="0.25">
      <c r="A19" s="718"/>
      <c r="B19" s="719"/>
      <c r="C19" s="719"/>
      <c r="D19" s="719"/>
      <c r="E19" s="719"/>
      <c r="F19" s="719"/>
      <c r="G19" s="719"/>
      <c r="H19" s="719"/>
      <c r="I19" s="719"/>
      <c r="J19" s="719"/>
      <c r="K19" s="720"/>
    </row>
    <row r="20" spans="1:11" ht="14.1" customHeight="1" x14ac:dyDescent="0.25">
      <c r="A20" s="718"/>
      <c r="B20" s="719"/>
      <c r="C20" s="719"/>
      <c r="D20" s="719"/>
      <c r="E20" s="719"/>
      <c r="F20" s="719"/>
      <c r="G20" s="719"/>
      <c r="H20" s="719"/>
      <c r="I20" s="719"/>
      <c r="J20" s="719"/>
      <c r="K20" s="720"/>
    </row>
    <row r="21" spans="1:11" ht="14.1" customHeight="1" thickBot="1" x14ac:dyDescent="0.3">
      <c r="A21" s="721"/>
      <c r="B21" s="722"/>
      <c r="C21" s="722"/>
      <c r="D21" s="722"/>
      <c r="E21" s="722"/>
      <c r="F21" s="722"/>
      <c r="G21" s="722"/>
      <c r="H21" s="722"/>
      <c r="I21" s="722"/>
      <c r="J21" s="722"/>
      <c r="K21" s="723"/>
    </row>
    <row r="22" spans="1:11" ht="14.1" customHeight="1" x14ac:dyDescent="0.25">
      <c r="A22" s="241"/>
      <c r="B22" s="241"/>
      <c r="C22" s="241"/>
      <c r="D22" s="241"/>
      <c r="E22" s="241"/>
      <c r="F22" s="241"/>
      <c r="G22" s="241"/>
      <c r="H22" s="241"/>
      <c r="I22" s="241"/>
      <c r="J22" s="241"/>
      <c r="K22" s="241"/>
    </row>
    <row r="23" spans="1:11" ht="14.1" customHeight="1" x14ac:dyDescent="0.25">
      <c r="A23" s="83" t="s">
        <v>421</v>
      </c>
    </row>
    <row r="24" spans="1:11" ht="14.1" customHeight="1" x14ac:dyDescent="0.25">
      <c r="A24" s="705" t="s">
        <v>420</v>
      </c>
      <c r="B24" s="706"/>
      <c r="C24" s="706"/>
      <c r="D24" s="706"/>
      <c r="E24" s="706"/>
      <c r="F24" s="707"/>
      <c r="G24" s="711">
        <v>178263100</v>
      </c>
      <c r="H24" s="712"/>
      <c r="I24" s="713"/>
    </row>
    <row r="25" spans="1:11" ht="14.1" customHeight="1" x14ac:dyDescent="0.25">
      <c r="A25" s="705" t="s">
        <v>419</v>
      </c>
      <c r="B25" s="706"/>
      <c r="C25" s="706"/>
      <c r="D25" s="706"/>
      <c r="E25" s="706"/>
      <c r="F25" s="707"/>
      <c r="G25" s="708">
        <v>0.16400000000000001</v>
      </c>
      <c r="H25" s="709"/>
      <c r="I25" s="710"/>
    </row>
    <row r="26" spans="1:11" ht="14.1" customHeight="1" x14ac:dyDescent="0.25">
      <c r="A26" s="246"/>
      <c r="B26" s="246"/>
      <c r="C26" s="246"/>
      <c r="D26" s="246"/>
      <c r="E26" s="246"/>
      <c r="F26" s="246"/>
      <c r="G26" s="246"/>
      <c r="H26" s="246"/>
      <c r="I26" s="246"/>
    </row>
    <row r="27" spans="1:11" ht="14.1" customHeight="1" x14ac:dyDescent="0.25">
      <c r="A27" s="89" t="s">
        <v>418</v>
      </c>
    </row>
    <row r="28" spans="1:11" ht="14.1" customHeight="1" x14ac:dyDescent="0.25">
      <c r="A28" s="83" t="s">
        <v>417</v>
      </c>
    </row>
    <row r="29" spans="1:11" ht="14.1" customHeight="1" x14ac:dyDescent="0.25">
      <c r="A29" s="247" t="s">
        <v>413</v>
      </c>
      <c r="B29" s="249" t="s">
        <v>796</v>
      </c>
      <c r="C29" s="705" t="s">
        <v>412</v>
      </c>
      <c r="D29" s="707"/>
      <c r="E29" s="249"/>
      <c r="F29" s="705" t="s">
        <v>416</v>
      </c>
      <c r="G29" s="707"/>
      <c r="H29" s="711"/>
      <c r="I29" s="712"/>
      <c r="J29" s="713"/>
    </row>
    <row r="30" spans="1:11" ht="14.1" customHeight="1" x14ac:dyDescent="0.25">
      <c r="A30" s="246"/>
      <c r="B30" s="227"/>
      <c r="C30" s="246"/>
      <c r="D30" s="246"/>
      <c r="E30" s="227"/>
      <c r="F30" s="246"/>
      <c r="G30" s="246"/>
      <c r="H30" s="246"/>
      <c r="I30" s="246"/>
      <c r="J30" s="246"/>
    </row>
    <row r="31" spans="1:11" ht="14.1" customHeight="1" x14ac:dyDescent="0.25">
      <c r="A31" s="89" t="s">
        <v>415</v>
      </c>
    </row>
    <row r="32" spans="1:11" ht="14.1" customHeight="1" x14ac:dyDescent="0.25">
      <c r="A32" s="89" t="s">
        <v>414</v>
      </c>
    </row>
    <row r="33" spans="1:11" ht="14.1" customHeight="1" x14ac:dyDescent="0.25">
      <c r="A33" s="247" t="s">
        <v>413</v>
      </c>
      <c r="B33" s="249" t="s">
        <v>796</v>
      </c>
      <c r="C33" s="705" t="s">
        <v>412</v>
      </c>
      <c r="D33" s="707"/>
      <c r="E33" s="249"/>
    </row>
    <row r="34" spans="1:11" ht="14.1" customHeight="1" x14ac:dyDescent="0.25">
      <c r="A34" s="625"/>
      <c r="B34" s="606"/>
      <c r="C34" s="606"/>
      <c r="D34" s="606"/>
      <c r="E34" s="606"/>
      <c r="F34" s="606"/>
      <c r="G34" s="606"/>
      <c r="H34" s="606"/>
      <c r="I34" s="606"/>
      <c r="J34" s="606"/>
      <c r="K34" s="606"/>
    </row>
    <row r="35" spans="1:11" ht="14.1" customHeight="1" x14ac:dyDescent="0.25"/>
    <row r="36" spans="1:11" ht="14.1" customHeight="1" x14ac:dyDescent="0.25"/>
    <row r="37" spans="1:11" ht="14.1" customHeight="1" x14ac:dyDescent="0.25"/>
    <row r="38" spans="1:11" ht="14.1" customHeight="1" x14ac:dyDescent="0.25"/>
    <row r="39" spans="1:11" ht="14.1" customHeight="1" x14ac:dyDescent="0.25"/>
    <row r="40" spans="1:11" ht="14.1" customHeight="1" x14ac:dyDescent="0.25"/>
    <row r="41" spans="1:11" ht="14.1" customHeight="1" x14ac:dyDescent="0.25"/>
    <row r="42" spans="1:11" ht="14.1" customHeight="1" x14ac:dyDescent="0.25"/>
    <row r="43" spans="1:11" ht="14.1" customHeight="1" x14ac:dyDescent="0.25"/>
    <row r="44" spans="1:11" ht="12" customHeight="1" x14ac:dyDescent="0.25"/>
    <row r="45" spans="1:11" ht="12" customHeight="1" x14ac:dyDescent="0.25"/>
    <row r="46" spans="1:11" ht="12" customHeight="1" x14ac:dyDescent="0.25"/>
    <row r="47" spans="1:11" ht="14.1" customHeight="1" x14ac:dyDescent="0.25"/>
    <row r="48" spans="1:11" ht="14.1" customHeight="1" x14ac:dyDescent="0.25"/>
    <row r="49" spans="1:11" ht="12" customHeight="1" x14ac:dyDescent="0.25"/>
    <row r="50" spans="1:11" ht="12" customHeight="1" x14ac:dyDescent="0.25">
      <c r="A50" s="625" t="s">
        <v>949</v>
      </c>
      <c r="B50" s="606"/>
      <c r="C50" s="606"/>
      <c r="D50" s="606"/>
      <c r="E50" s="606"/>
      <c r="F50" s="606"/>
      <c r="G50" s="606"/>
      <c r="H50" s="606"/>
      <c r="I50" s="606"/>
      <c r="J50" s="606"/>
      <c r="K50" s="606"/>
    </row>
    <row r="51" spans="1:11" ht="14.1" customHeight="1" x14ac:dyDescent="0.25"/>
    <row r="52" spans="1:11" ht="14.1" customHeight="1" x14ac:dyDescent="0.25"/>
    <row r="53" spans="1:11" ht="12" customHeight="1" x14ac:dyDescent="0.25"/>
    <row r="54" spans="1:11" ht="14.1" customHeight="1" x14ac:dyDescent="0.25"/>
  </sheetData>
  <sheetProtection algorithmName="SHA-512" hashValue="5+Z3mRJxo7M6K0+nNMVNbsA4gn6MTwcB82qckpJqzhnazFycPWOG7N9i7NkZc7fdE2NCESU/z6pIQYN8lgtJ/A==" saltValue="zAg9g/j6QT+5pbZLDahPfg==" spinCount="100000" sheet="1" objects="1" scenarios="1"/>
  <mergeCells count="16">
    <mergeCell ref="A1:K1"/>
    <mergeCell ref="A2:K2"/>
    <mergeCell ref="A3:K3"/>
    <mergeCell ref="A5:K5"/>
    <mergeCell ref="A34:K34"/>
    <mergeCell ref="A7:K7"/>
    <mergeCell ref="A24:F24"/>
    <mergeCell ref="G24:I24"/>
    <mergeCell ref="A13:K21"/>
    <mergeCell ref="A50:K50"/>
    <mergeCell ref="A25:F25"/>
    <mergeCell ref="G25:I25"/>
    <mergeCell ref="C29:D29"/>
    <mergeCell ref="F29:G29"/>
    <mergeCell ref="H29:J29"/>
    <mergeCell ref="C33:D33"/>
  </mergeCells>
  <dataValidations count="1">
    <dataValidation type="list" allowBlank="1" showInputMessage="1" showErrorMessage="1" sqref="K11:K12" xr:uid="{00000000-0002-0000-1200-000000000000}">
      <formula1>"Yes,No"</formula1>
    </dataValidation>
  </dataValidations>
  <printOptions horizontalCentered="1"/>
  <pageMargins left="0.25" right="0.25" top="0.75" bottom="0.75" header="0.3" footer="0.3"/>
  <pageSetup orientation="portrait"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1">
    <tabColor rgb="FFFFC000"/>
  </sheetPr>
  <dimension ref="A1:K48"/>
  <sheetViews>
    <sheetView view="pageLayout" zoomScaleNormal="100" workbookViewId="0">
      <selection activeCell="E28" sqref="E28"/>
    </sheetView>
  </sheetViews>
  <sheetFormatPr defaultRowHeight="15" x14ac:dyDescent="0.25"/>
  <cols>
    <col min="1" max="1" width="13.7109375" customWidth="1"/>
    <col min="2" max="2" width="15.7109375" customWidth="1"/>
    <col min="3" max="3" width="13.42578125" customWidth="1"/>
    <col min="4" max="4" width="13.140625" customWidth="1"/>
    <col min="5" max="5" width="17.5703125" customWidth="1"/>
    <col min="6" max="6" width="16.28515625" customWidth="1"/>
    <col min="7" max="7" width="0.85546875" customWidth="1"/>
  </cols>
  <sheetData>
    <row r="1" spans="1:6" ht="16.5" thickBot="1" x14ac:dyDescent="0.3">
      <c r="A1" s="560" t="s">
        <v>815</v>
      </c>
      <c r="B1" s="561"/>
      <c r="C1" s="561"/>
      <c r="D1" s="561"/>
      <c r="E1" s="561"/>
      <c r="F1" s="562"/>
    </row>
    <row r="2" spans="1:6" ht="16.5" thickBot="1" x14ac:dyDescent="0.3">
      <c r="A2" s="427"/>
      <c r="B2" s="428"/>
      <c r="C2" s="428"/>
      <c r="D2" s="428"/>
      <c r="E2" s="428"/>
      <c r="F2" s="429"/>
    </row>
    <row r="3" spans="1:6" x14ac:dyDescent="0.25">
      <c r="A3" s="542" t="s">
        <v>810</v>
      </c>
      <c r="B3" s="544"/>
      <c r="C3" s="542" t="s">
        <v>248</v>
      </c>
      <c r="D3" s="543"/>
      <c r="E3" s="543"/>
      <c r="F3" s="544"/>
    </row>
    <row r="4" spans="1:6" x14ac:dyDescent="0.25">
      <c r="A4" s="573" t="str">
        <f>'KEY INPUTS'!B2</f>
        <v>Franklin Township FD No. 5 (Gloucester)</v>
      </c>
      <c r="B4" s="574"/>
      <c r="C4" s="552" t="s">
        <v>802</v>
      </c>
      <c r="D4" s="553"/>
      <c r="E4" s="577">
        <f>'F-10 Levy Cap Summary'!E29</f>
        <v>292774.00300000003</v>
      </c>
      <c r="F4" s="578"/>
    </row>
    <row r="5" spans="1:6" x14ac:dyDescent="0.25">
      <c r="A5" s="575"/>
      <c r="B5" s="576"/>
      <c r="C5" s="550" t="s">
        <v>803</v>
      </c>
      <c r="D5" s="551"/>
      <c r="E5" s="579">
        <f>'F-10 Levy Cap Summary'!D32</f>
        <v>292774</v>
      </c>
      <c r="F5" s="580"/>
    </row>
    <row r="6" spans="1:6" ht="15.75" thickBot="1" x14ac:dyDescent="0.3">
      <c r="A6" s="571" t="s">
        <v>3</v>
      </c>
      <c r="B6" s="572"/>
      <c r="C6" s="548" t="s">
        <v>804</v>
      </c>
      <c r="D6" s="549"/>
      <c r="E6" s="579">
        <f>E5-E4</f>
        <v>-3.0000000260770321E-3</v>
      </c>
      <c r="F6" s="580"/>
    </row>
    <row r="7" spans="1:6" ht="15.75" thickBot="1" x14ac:dyDescent="0.3">
      <c r="A7" s="569" t="str">
        <f>'KEY INPUTS'!B3</f>
        <v>Gloucester</v>
      </c>
      <c r="B7" s="570"/>
      <c r="C7" s="583" t="s">
        <v>805</v>
      </c>
      <c r="D7" s="584"/>
      <c r="E7" s="581" t="str">
        <f>IF(E6&lt;0,"Under Cap",IF(E6=0,"At Cap",IF(E6&gt;0,"Over Cap")))</f>
        <v>Under Cap</v>
      </c>
      <c r="F7" s="582"/>
    </row>
    <row r="8" spans="1:6" ht="15.75" thickBot="1" x14ac:dyDescent="0.3">
      <c r="A8" s="423"/>
      <c r="B8" s="424"/>
      <c r="C8" s="424"/>
      <c r="D8" s="424"/>
      <c r="E8" s="424"/>
      <c r="F8" s="425"/>
    </row>
    <row r="9" spans="1:6" x14ac:dyDescent="0.25">
      <c r="A9" s="542" t="s">
        <v>809</v>
      </c>
      <c r="B9" s="543"/>
      <c r="C9" s="543"/>
      <c r="D9" s="543"/>
      <c r="E9" s="543"/>
      <c r="F9" s="544"/>
    </row>
    <row r="10" spans="1:6" x14ac:dyDescent="0.25">
      <c r="A10" s="563" t="s">
        <v>806</v>
      </c>
      <c r="B10" s="564"/>
      <c r="C10" s="564"/>
      <c r="D10" s="564"/>
      <c r="E10" s="564"/>
      <c r="F10" s="408">
        <f>'F-8 Fund Balance'!D7</f>
        <v>101231</v>
      </c>
    </row>
    <row r="11" spans="1:6" x14ac:dyDescent="0.25">
      <c r="A11" s="565" t="str">
        <f>"Fund Balance Proposed to be Regenerated in "&amp;'KEY INPUTS'!B1-1&amp;" Budget:"</f>
        <v>Fund Balance Proposed to be Regenerated in 2020 Budget:</v>
      </c>
      <c r="B11" s="566"/>
      <c r="C11" s="566"/>
      <c r="D11" s="566"/>
      <c r="E11" s="566"/>
      <c r="F11" s="415">
        <f>'F-8 Fund Balance'!D8</f>
        <v>0</v>
      </c>
    </row>
    <row r="12" spans="1:6" ht="15.75" thickBot="1" x14ac:dyDescent="0.3">
      <c r="A12" s="336" t="str">
        <f>"Total Proposed Fund Balance Available on 12/31/"&amp;'KEY INPUTS'!B1-1&amp;":"</f>
        <v>Total Proposed Fund Balance Available on 12/31/2020:</v>
      </c>
      <c r="B12" s="337"/>
      <c r="C12" s="337"/>
      <c r="D12" s="334"/>
      <c r="E12" s="335"/>
      <c r="F12" s="409">
        <f>F10+F11</f>
        <v>101231</v>
      </c>
    </row>
    <row r="13" spans="1:6" ht="15.75" thickTop="1" x14ac:dyDescent="0.25">
      <c r="A13" s="336"/>
      <c r="B13" s="337"/>
      <c r="C13" s="337"/>
      <c r="D13" s="334"/>
      <c r="E13" s="335"/>
      <c r="F13" s="410"/>
    </row>
    <row r="14" spans="1:6" x14ac:dyDescent="0.25">
      <c r="A14" s="338" t="str">
        <f>"Proposed to be Used in "&amp;'KEY INPUTS'!B1&amp;" Budget:"</f>
        <v>Proposed to be Used in 2021 Budget:</v>
      </c>
      <c r="B14" s="339"/>
      <c r="C14" s="339"/>
      <c r="D14" s="334"/>
      <c r="E14" s="335"/>
      <c r="F14" s="408">
        <f>'F-8 Fund Balance'!D10</f>
        <v>15000</v>
      </c>
    </row>
    <row r="15" spans="1:6" x14ac:dyDescent="0.25">
      <c r="A15" s="338"/>
      <c r="B15" s="339"/>
      <c r="C15" s="339"/>
      <c r="D15" s="334"/>
      <c r="E15" s="335"/>
      <c r="F15" s="411"/>
    </row>
    <row r="16" spans="1:6" ht="15.75" thickBot="1" x14ac:dyDescent="0.3">
      <c r="A16" s="545" t="s">
        <v>819</v>
      </c>
      <c r="B16" s="546"/>
      <c r="C16" s="546"/>
      <c r="D16" s="546"/>
      <c r="E16" s="546"/>
      <c r="F16" s="426"/>
    </row>
    <row r="17" spans="1:11" ht="15.75" thickBot="1" x14ac:dyDescent="0.3">
      <c r="A17" s="545" t="s">
        <v>818</v>
      </c>
      <c r="B17" s="546"/>
      <c r="C17" s="546"/>
      <c r="D17" s="546"/>
      <c r="E17" s="547"/>
      <c r="F17" s="416" t="str">
        <f>IF(F14-F10&gt;0,F14-F10,"None")</f>
        <v>None</v>
      </c>
    </row>
    <row r="18" spans="1:11" ht="15.75" thickBot="1" x14ac:dyDescent="0.3">
      <c r="A18" s="412"/>
      <c r="B18" s="406"/>
      <c r="C18" s="406"/>
      <c r="D18" s="406"/>
      <c r="E18" s="407"/>
      <c r="F18" s="413"/>
    </row>
    <row r="19" spans="1:11" ht="15" customHeight="1" thickBot="1" x14ac:dyDescent="0.3">
      <c r="A19" s="545" t="str">
        <f>"Is the Fire District proposing to use more Fund Balance in "&amp;'KEY INPUTS'!B1&amp;" than "&amp;'KEY INPUTS'!B1-1&amp;" ?"</f>
        <v>Is the Fire District proposing to use more Fund Balance in 2021 than 2020 ?</v>
      </c>
      <c r="B19" s="546"/>
      <c r="C19" s="546"/>
      <c r="D19" s="546"/>
      <c r="E19" s="546"/>
      <c r="F19" s="414" t="str">
        <f>IF('F-8 Fund Balance'!D10&gt;'F-8 Fund Balance'!D6, "Yes","No")</f>
        <v>No</v>
      </c>
    </row>
    <row r="20" spans="1:11" ht="15.75" thickBot="1" x14ac:dyDescent="0.3">
      <c r="A20" s="567" t="s">
        <v>820</v>
      </c>
      <c r="B20" s="568"/>
      <c r="C20" s="568"/>
      <c r="D20" s="568"/>
      <c r="E20" s="500" t="str">
        <f>IF(F19="Yes",'F-8 Fund Balance'!D10-'F-8 Fund Balance'!D6, "")</f>
        <v/>
      </c>
      <c r="F20" s="501" t="str">
        <f>IF(F19="Yes",(('F-8 Fund Balance'!D10-'F-8 Fund Balance'!D6)/'F-8 Fund Balance'!D6),"")</f>
        <v/>
      </c>
    </row>
    <row r="21" spans="1:11" ht="15.75" thickBot="1" x14ac:dyDescent="0.3">
      <c r="A21" s="423"/>
      <c r="B21" s="424"/>
      <c r="C21" s="424"/>
      <c r="D21" s="424"/>
      <c r="E21" s="424"/>
      <c r="F21" s="425"/>
    </row>
    <row r="22" spans="1:11" x14ac:dyDescent="0.25">
      <c r="A22" s="542" t="s">
        <v>816</v>
      </c>
      <c r="B22" s="543"/>
      <c r="C22" s="543"/>
      <c r="D22" s="543"/>
      <c r="E22" s="543"/>
      <c r="F22" s="544"/>
      <c r="K22" s="340"/>
    </row>
    <row r="23" spans="1:11" ht="15.75" thickBot="1" x14ac:dyDescent="0.3">
      <c r="A23" s="420" t="s">
        <v>813</v>
      </c>
      <c r="B23" s="335"/>
      <c r="C23" s="335"/>
      <c r="D23" s="335"/>
      <c r="E23" s="436" t="str">
        <f>IF('F-9 Referendums'!B13 &gt; 0, "Yes","No")</f>
        <v>No</v>
      </c>
      <c r="F23" s="494" t="str">
        <f>IF(E23="Yes",'F-9 Referendums'!B13,"")</f>
        <v/>
      </c>
    </row>
    <row r="24" spans="1:11" ht="15.75" thickBot="1" x14ac:dyDescent="0.3">
      <c r="A24" s="405" t="s">
        <v>814</v>
      </c>
      <c r="B24" s="341"/>
      <c r="C24" s="341"/>
      <c r="D24" s="341"/>
      <c r="E24" s="421" t="str">
        <f>IF('F-9 Referendums'!B28 &gt; 0, "Yes","No")</f>
        <v>No</v>
      </c>
      <c r="F24" s="495" t="str">
        <f>IF(E24="Yes",'F-9 Referendums'!B28,"")</f>
        <v/>
      </c>
    </row>
    <row r="25" spans="1:11" ht="15.75" thickBot="1" x14ac:dyDescent="0.3">
      <c r="A25" s="423"/>
      <c r="B25" s="424"/>
      <c r="C25" s="424"/>
      <c r="D25" s="424"/>
      <c r="E25" s="424"/>
      <c r="F25" s="425"/>
    </row>
    <row r="26" spans="1:11" x14ac:dyDescent="0.25">
      <c r="A26" s="542" t="s">
        <v>807</v>
      </c>
      <c r="B26" s="543"/>
      <c r="C26" s="543"/>
      <c r="D26" s="544"/>
      <c r="E26" s="430"/>
      <c r="F26" s="433"/>
    </row>
    <row r="27" spans="1:11" ht="15.75" thickBot="1" x14ac:dyDescent="0.3">
      <c r="A27" s="404" t="s">
        <v>860</v>
      </c>
      <c r="B27" s="341"/>
      <c r="C27" s="417"/>
      <c r="D27" s="422" t="str">
        <f>IF(OR(Revenue_Percent,"&gt;=.1",Revenue_Percent,"&lt;=-.1"),"Yes","No")</f>
        <v>Yes</v>
      </c>
      <c r="E27" s="431"/>
      <c r="F27" s="434"/>
    </row>
    <row r="28" spans="1:11" ht="15.75" thickBot="1" x14ac:dyDescent="0.3">
      <c r="A28" s="498"/>
      <c r="B28" s="424"/>
      <c r="C28" s="424"/>
      <c r="D28" s="433"/>
      <c r="E28" s="431"/>
      <c r="F28" s="434"/>
    </row>
    <row r="29" spans="1:11" x14ac:dyDescent="0.25">
      <c r="A29" s="542" t="s">
        <v>828</v>
      </c>
      <c r="B29" s="543"/>
      <c r="C29" s="543"/>
      <c r="D29" s="544"/>
      <c r="E29" s="431"/>
      <c r="F29" s="434"/>
    </row>
    <row r="30" spans="1:11" ht="15.75" thickBot="1" x14ac:dyDescent="0.3">
      <c r="A30" s="556" t="s">
        <v>829</v>
      </c>
      <c r="B30" s="557"/>
      <c r="C30" s="557"/>
      <c r="D30" s="499">
        <f>COUNTIF('F-2 Revenues (Proposed)'!L5:L55,"Yes")</f>
        <v>0</v>
      </c>
      <c r="E30" s="431"/>
      <c r="F30" s="434"/>
    </row>
    <row r="31" spans="1:11" ht="15.75" thickBot="1" x14ac:dyDescent="0.3">
      <c r="A31" s="498"/>
      <c r="B31" s="424"/>
      <c r="C31" s="424"/>
      <c r="D31" s="433"/>
      <c r="E31" s="431"/>
      <c r="F31" s="434"/>
    </row>
    <row r="32" spans="1:11" x14ac:dyDescent="0.25">
      <c r="A32" s="542" t="s">
        <v>824</v>
      </c>
      <c r="B32" s="543"/>
      <c r="C32" s="543"/>
      <c r="D32" s="544"/>
      <c r="E32" s="431"/>
      <c r="F32" s="434"/>
    </row>
    <row r="33" spans="1:6" x14ac:dyDescent="0.25">
      <c r="A33" s="558" t="s">
        <v>825</v>
      </c>
      <c r="B33" s="559"/>
      <c r="C33" s="559"/>
      <c r="D33" s="496" t="str">
        <f>IF('F-2 Revenues (Proposed)'!D23 &gt; 0, "Yes","No")</f>
        <v>No</v>
      </c>
      <c r="E33" s="431"/>
      <c r="F33" s="434"/>
    </row>
    <row r="34" spans="1:6" ht="15.75" thickBot="1" x14ac:dyDescent="0.3">
      <c r="A34" s="554" t="s">
        <v>826</v>
      </c>
      <c r="B34" s="555"/>
      <c r="C34" s="555"/>
      <c r="D34" s="497" t="str">
        <f>IF(D33="Yes",'F-2 Revenues (Proposed)'!D23,"")</f>
        <v/>
      </c>
      <c r="E34" s="431"/>
      <c r="F34" s="434"/>
    </row>
    <row r="35" spans="1:6" ht="15.75" thickBot="1" x14ac:dyDescent="0.3">
      <c r="A35" s="423"/>
      <c r="B35" s="424"/>
      <c r="C35" s="424"/>
      <c r="D35" s="425"/>
      <c r="E35" s="424"/>
      <c r="F35" s="425"/>
    </row>
    <row r="36" spans="1:6" x14ac:dyDescent="0.25">
      <c r="A36" s="542" t="s">
        <v>808</v>
      </c>
      <c r="B36" s="543"/>
      <c r="C36" s="543"/>
      <c r="D36" s="544"/>
      <c r="E36" s="432"/>
      <c r="F36" s="435"/>
    </row>
    <row r="37" spans="1:6" ht="15.75" thickBot="1" x14ac:dyDescent="0.3">
      <c r="A37" s="405" t="s">
        <v>812</v>
      </c>
      <c r="B37" s="341"/>
      <c r="C37" s="419"/>
      <c r="D37" s="422" t="str">
        <f>IF(OR(App_Percentage,"&gt;=.1",App_Percentage,"&lt;=-.1"),"Yes","No")</f>
        <v>Yes</v>
      </c>
      <c r="E37" s="424"/>
      <c r="F37" s="425"/>
    </row>
    <row r="38" spans="1:6" ht="15.75" thickBot="1" x14ac:dyDescent="0.3">
      <c r="A38" s="441"/>
      <c r="B38" s="442"/>
      <c r="C38" s="442"/>
      <c r="D38" s="442"/>
      <c r="E38" s="442"/>
      <c r="F38" s="443"/>
    </row>
    <row r="39" spans="1:6" x14ac:dyDescent="0.25">
      <c r="E39" s="493"/>
      <c r="F39" s="493"/>
    </row>
    <row r="40" spans="1:6" x14ac:dyDescent="0.25">
      <c r="E40" s="418"/>
      <c r="F40" s="418"/>
    </row>
    <row r="41" spans="1:6" x14ac:dyDescent="0.25">
      <c r="E41" s="418"/>
      <c r="F41" s="418"/>
    </row>
    <row r="42" spans="1:6" x14ac:dyDescent="0.25">
      <c r="A42" s="437"/>
      <c r="B42" s="418"/>
      <c r="C42" s="439"/>
      <c r="D42" s="437"/>
      <c r="E42" s="418"/>
      <c r="F42" s="418"/>
    </row>
    <row r="43" spans="1:6" x14ac:dyDescent="0.25">
      <c r="A43" s="437"/>
      <c r="B43" s="418"/>
      <c r="C43" s="439"/>
      <c r="D43" s="437"/>
      <c r="E43" s="418"/>
      <c r="F43" s="418"/>
    </row>
    <row r="44" spans="1:6" x14ac:dyDescent="0.25">
      <c r="A44" s="418"/>
      <c r="B44" s="418"/>
      <c r="C44" s="418"/>
      <c r="D44" s="418"/>
      <c r="E44" s="418"/>
      <c r="F44" s="418"/>
    </row>
    <row r="45" spans="1:6" x14ac:dyDescent="0.25">
      <c r="A45" s="438"/>
      <c r="B45" s="418"/>
      <c r="C45" s="418"/>
      <c r="D45" s="438"/>
      <c r="E45" s="418"/>
      <c r="F45" s="418"/>
    </row>
    <row r="46" spans="1:6" x14ac:dyDescent="0.25">
      <c r="A46" s="437"/>
      <c r="B46" s="418"/>
      <c r="C46" s="440"/>
      <c r="D46" s="437"/>
      <c r="E46" s="418"/>
      <c r="F46" s="418"/>
    </row>
    <row r="47" spans="1:6" x14ac:dyDescent="0.25">
      <c r="A47" s="437"/>
      <c r="B47" s="418"/>
      <c r="C47" s="440"/>
      <c r="D47" s="437"/>
      <c r="E47" s="418"/>
      <c r="F47" s="418"/>
    </row>
    <row r="48" spans="1:6" x14ac:dyDescent="0.25">
      <c r="A48" s="437"/>
      <c r="B48" s="418"/>
      <c r="C48" s="440"/>
      <c r="D48" s="437"/>
      <c r="E48" s="418"/>
      <c r="F48" s="418"/>
    </row>
  </sheetData>
  <sheetProtection algorithmName="SHA-512" hashValue="4YnQDZIPY90i23VzfJrZXV6/NoRuyEYIPFOWGa9QmqW1WLJsWK8nIDf9U5scTykuOx8tWhH+jM+tFmLGXJn2Wg==" saltValue="uEchb60F4exakCCgXa9Asg==" spinCount="100000" sheet="1" objects="1" scenarios="1"/>
  <mergeCells count="29">
    <mergeCell ref="A1:F1"/>
    <mergeCell ref="A16:E16"/>
    <mergeCell ref="A22:F22"/>
    <mergeCell ref="A9:F9"/>
    <mergeCell ref="A10:E10"/>
    <mergeCell ref="A11:E11"/>
    <mergeCell ref="A20:D20"/>
    <mergeCell ref="A19:E19"/>
    <mergeCell ref="A7:B7"/>
    <mergeCell ref="A6:B6"/>
    <mergeCell ref="A4:B5"/>
    <mergeCell ref="E4:F4"/>
    <mergeCell ref="E5:F5"/>
    <mergeCell ref="E6:F6"/>
    <mergeCell ref="E7:F7"/>
    <mergeCell ref="C7:D7"/>
    <mergeCell ref="A26:D26"/>
    <mergeCell ref="A36:D36"/>
    <mergeCell ref="A3:B3"/>
    <mergeCell ref="A17:E17"/>
    <mergeCell ref="C3:F3"/>
    <mergeCell ref="C6:D6"/>
    <mergeCell ref="C5:D5"/>
    <mergeCell ref="C4:D4"/>
    <mergeCell ref="A34:C34"/>
    <mergeCell ref="A29:D29"/>
    <mergeCell ref="A30:C30"/>
    <mergeCell ref="A32:D32"/>
    <mergeCell ref="A33:C3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FFFF00"/>
  </sheetPr>
  <dimension ref="A1:G46"/>
  <sheetViews>
    <sheetView showZeros="0" topLeftCell="A13" zoomScaleNormal="100" workbookViewId="0">
      <selection activeCell="I30" sqref="I30"/>
    </sheetView>
  </sheetViews>
  <sheetFormatPr defaultColWidth="9.140625" defaultRowHeight="12.75" x14ac:dyDescent="0.25"/>
  <cols>
    <col min="1" max="1" width="33.28515625" style="83" customWidth="1"/>
    <col min="2" max="2" width="23.28515625" style="83" customWidth="1"/>
    <col min="3" max="3" width="5.5703125" style="83" customWidth="1"/>
    <col min="4" max="4" width="5.140625" style="83" customWidth="1"/>
    <col min="5" max="5" width="5.5703125" style="83" customWidth="1"/>
    <col min="6" max="6" width="10.42578125" style="83" customWidth="1"/>
    <col min="7" max="7" width="16.28515625" style="83" customWidth="1"/>
    <col min="8" max="8" width="32.7109375" style="83" customWidth="1"/>
    <col min="9" max="16384" width="9.140625" style="83"/>
  </cols>
  <sheetData>
    <row r="1" spans="1:7" ht="24.95" customHeight="1" x14ac:dyDescent="0.25">
      <c r="A1" s="597" t="s">
        <v>444</v>
      </c>
      <c r="B1" s="597"/>
      <c r="C1" s="597"/>
      <c r="D1" s="597"/>
      <c r="E1" s="597"/>
      <c r="F1" s="597"/>
      <c r="G1" s="597"/>
    </row>
    <row r="2" spans="1:7" ht="24.95" customHeight="1" x14ac:dyDescent="0.25">
      <c r="A2" s="599">
        <f>'KEY INPUTS'!B1</f>
        <v>2021</v>
      </c>
      <c r="B2" s="599"/>
      <c r="C2" s="599"/>
      <c r="D2" s="599"/>
      <c r="E2" s="599"/>
      <c r="F2" s="599"/>
      <c r="G2" s="599"/>
    </row>
    <row r="3" spans="1:7" ht="10.7" customHeight="1" x14ac:dyDescent="0.25">
      <c r="A3" s="146"/>
      <c r="B3" s="146"/>
      <c r="C3" s="146"/>
      <c r="D3" s="146"/>
      <c r="E3" s="146"/>
      <c r="F3" s="146"/>
      <c r="G3" s="146"/>
    </row>
    <row r="4" spans="1:7" ht="17.45" customHeight="1" x14ac:dyDescent="0.25">
      <c r="A4" s="751" t="s">
        <v>443</v>
      </c>
      <c r="B4" s="751"/>
      <c r="C4" s="751"/>
      <c r="D4" s="751"/>
      <c r="E4" s="751"/>
      <c r="F4" s="751"/>
      <c r="G4" s="751"/>
    </row>
    <row r="5" spans="1:7" ht="10.7" customHeight="1" thickBot="1" x14ac:dyDescent="0.3"/>
    <row r="6" spans="1:7" ht="15.95" customHeight="1" x14ac:dyDescent="0.25">
      <c r="A6" s="459" t="s">
        <v>442</v>
      </c>
      <c r="B6" s="727" t="str">
        <f>'KEY INPUTS'!B2</f>
        <v>Franklin Township FD No. 5 (Gloucester)</v>
      </c>
      <c r="C6" s="728"/>
      <c r="D6" s="728"/>
      <c r="E6" s="728"/>
      <c r="F6" s="728"/>
      <c r="G6" s="729"/>
    </row>
    <row r="7" spans="1:7" ht="15.75" x14ac:dyDescent="0.25">
      <c r="A7" s="250" t="s">
        <v>341</v>
      </c>
      <c r="B7" s="730" t="s">
        <v>1009</v>
      </c>
      <c r="C7" s="731"/>
      <c r="D7" s="731"/>
      <c r="E7" s="731"/>
      <c r="F7" s="731"/>
      <c r="G7" s="732"/>
    </row>
    <row r="8" spans="1:7" ht="15.95" customHeight="1" x14ac:dyDescent="0.25">
      <c r="A8" s="250" t="s">
        <v>700</v>
      </c>
      <c r="B8" s="730" t="s">
        <v>1010</v>
      </c>
      <c r="C8" s="731"/>
      <c r="D8" s="731"/>
      <c r="E8" s="733"/>
      <c r="F8" s="460" t="s">
        <v>972</v>
      </c>
      <c r="G8" s="461">
        <v>8322</v>
      </c>
    </row>
    <row r="9" spans="1:7" ht="15.95" customHeight="1" x14ac:dyDescent="0.25">
      <c r="A9" s="250" t="s">
        <v>701</v>
      </c>
      <c r="B9" s="734" t="s">
        <v>1002</v>
      </c>
      <c r="C9" s="735"/>
      <c r="D9" s="736" t="s">
        <v>500</v>
      </c>
      <c r="E9" s="737"/>
      <c r="F9" s="734" t="s">
        <v>1011</v>
      </c>
      <c r="G9" s="738"/>
    </row>
    <row r="10" spans="1:7" ht="15.95" customHeight="1" thickBot="1" x14ac:dyDescent="0.3">
      <c r="A10" s="455" t="s">
        <v>702</v>
      </c>
      <c r="B10" s="724"/>
      <c r="C10" s="725"/>
      <c r="D10" s="725"/>
      <c r="E10" s="725"/>
      <c r="F10" s="725"/>
      <c r="G10" s="726"/>
    </row>
    <row r="11" spans="1:7" ht="15.95" customHeight="1" thickBot="1" x14ac:dyDescent="0.3">
      <c r="A11" s="744"/>
      <c r="B11" s="744"/>
      <c r="C11" s="744"/>
      <c r="D11" s="744"/>
      <c r="E11" s="744"/>
      <c r="F11" s="744"/>
      <c r="G11" s="744"/>
    </row>
    <row r="12" spans="1:7" ht="15.95" customHeight="1" x14ac:dyDescent="0.25">
      <c r="A12" s="456" t="s">
        <v>441</v>
      </c>
      <c r="B12" s="739" t="str">
        <f>'KEY INPUTS'!B10</f>
        <v>Joseph Petsch</v>
      </c>
      <c r="C12" s="740"/>
      <c r="D12" s="740"/>
      <c r="E12" s="740"/>
      <c r="F12" s="740"/>
      <c r="G12" s="741"/>
    </row>
    <row r="13" spans="1:7" ht="15.75" x14ac:dyDescent="0.25">
      <c r="A13" s="250" t="s">
        <v>716</v>
      </c>
      <c r="B13" s="730" t="s">
        <v>1009</v>
      </c>
      <c r="C13" s="731"/>
      <c r="D13" s="731"/>
      <c r="E13" s="731"/>
      <c r="F13" s="731"/>
      <c r="G13" s="732"/>
    </row>
    <row r="14" spans="1:7" ht="15.95" customHeight="1" x14ac:dyDescent="0.25">
      <c r="A14" s="250" t="s">
        <v>700</v>
      </c>
      <c r="B14" s="730" t="s">
        <v>1010</v>
      </c>
      <c r="C14" s="731"/>
      <c r="D14" s="731"/>
      <c r="E14" s="733"/>
      <c r="F14" s="460" t="s">
        <v>972</v>
      </c>
      <c r="G14" s="461">
        <v>8322</v>
      </c>
    </row>
    <row r="15" spans="1:7" ht="15.95" customHeight="1" x14ac:dyDescent="0.25">
      <c r="A15" s="250" t="s">
        <v>701</v>
      </c>
      <c r="B15" s="755" t="str">
        <f>'KEY INPUTS'!B13</f>
        <v>856-728-6424</v>
      </c>
      <c r="C15" s="756"/>
      <c r="D15" s="736" t="s">
        <v>500</v>
      </c>
      <c r="E15" s="737"/>
      <c r="F15" s="755" t="str">
        <f>'KEY INPUTS'!B14</f>
        <v>856-728-3763</v>
      </c>
      <c r="G15" s="757"/>
    </row>
    <row r="16" spans="1:7" ht="15.95" customHeight="1" thickBot="1" x14ac:dyDescent="0.3">
      <c r="A16" s="455" t="s">
        <v>703</v>
      </c>
      <c r="B16" s="745" t="str">
        <f>'KEY INPUTS'!B15</f>
        <v>Jpetsch@franklinalarm.com</v>
      </c>
      <c r="C16" s="746"/>
      <c r="D16" s="746"/>
      <c r="E16" s="746"/>
      <c r="F16" s="746"/>
      <c r="G16" s="747"/>
    </row>
    <row r="17" spans="1:7" ht="15.95" customHeight="1" thickBot="1" x14ac:dyDescent="0.3">
      <c r="A17" s="748"/>
      <c r="B17" s="749"/>
      <c r="C17" s="749"/>
      <c r="D17" s="749"/>
      <c r="E17" s="749"/>
      <c r="F17" s="749"/>
      <c r="G17" s="750"/>
    </row>
    <row r="18" spans="1:7" ht="15.75" x14ac:dyDescent="0.25">
      <c r="A18" s="456" t="s">
        <v>699</v>
      </c>
      <c r="B18" s="739" t="str">
        <f>'KEY INPUTS'!D2</f>
        <v>Joseph Petsch</v>
      </c>
      <c r="C18" s="740"/>
      <c r="D18" s="740"/>
      <c r="E18" s="740"/>
      <c r="F18" s="740"/>
      <c r="G18" s="741"/>
    </row>
    <row r="19" spans="1:7" ht="15.95" customHeight="1" x14ac:dyDescent="0.25">
      <c r="A19" s="250" t="s">
        <v>701</v>
      </c>
      <c r="B19" s="742"/>
      <c r="C19" s="743"/>
      <c r="D19" s="736" t="s">
        <v>500</v>
      </c>
      <c r="E19" s="737"/>
      <c r="F19" s="734" t="s">
        <v>1003</v>
      </c>
      <c r="G19" s="738"/>
    </row>
    <row r="20" spans="1:7" ht="16.149999999999999" customHeight="1" thickBot="1" x14ac:dyDescent="0.3">
      <c r="A20" s="455" t="s">
        <v>703</v>
      </c>
      <c r="B20" s="724" t="s">
        <v>1004</v>
      </c>
      <c r="C20" s="725"/>
      <c r="D20" s="725"/>
      <c r="E20" s="725"/>
      <c r="F20" s="725"/>
      <c r="G20" s="726"/>
    </row>
    <row r="21" spans="1:7" ht="14.1" customHeight="1" thickBot="1" x14ac:dyDescent="0.3">
      <c r="A21" s="748"/>
      <c r="B21" s="749"/>
      <c r="C21" s="749"/>
      <c r="D21" s="749"/>
      <c r="E21" s="749"/>
      <c r="F21" s="749"/>
      <c r="G21" s="750"/>
    </row>
    <row r="22" spans="1:7" ht="15.75" x14ac:dyDescent="0.25">
      <c r="A22" s="456" t="s">
        <v>717</v>
      </c>
      <c r="B22" s="739" t="str">
        <f>'KEY INPUTS'!D4</f>
        <v>Joseph Komito</v>
      </c>
      <c r="C22" s="740"/>
      <c r="D22" s="740"/>
      <c r="E22" s="740"/>
      <c r="F22" s="740"/>
      <c r="G22" s="741"/>
    </row>
    <row r="23" spans="1:7" ht="15.75" x14ac:dyDescent="0.25">
      <c r="A23" s="250" t="s">
        <v>701</v>
      </c>
      <c r="B23" s="734" t="s">
        <v>1002</v>
      </c>
      <c r="C23" s="735"/>
      <c r="D23" s="758" t="s">
        <v>500</v>
      </c>
      <c r="E23" s="759"/>
      <c r="F23" s="734" t="s">
        <v>1003</v>
      </c>
      <c r="G23" s="738"/>
    </row>
    <row r="24" spans="1:7" ht="16.149999999999999" customHeight="1" thickBot="1" x14ac:dyDescent="0.3">
      <c r="A24" s="455" t="s">
        <v>703</v>
      </c>
      <c r="B24" s="724" t="s">
        <v>1005</v>
      </c>
      <c r="C24" s="725"/>
      <c r="D24" s="725"/>
      <c r="E24" s="725"/>
      <c r="F24" s="725"/>
      <c r="G24" s="726"/>
    </row>
    <row r="25" spans="1:7" ht="16.5" thickBot="1" x14ac:dyDescent="0.3">
      <c r="A25" s="457"/>
      <c r="B25" s="744"/>
      <c r="C25" s="744"/>
      <c r="D25" s="744"/>
      <c r="E25" s="744"/>
      <c r="F25" s="744"/>
      <c r="G25" s="760"/>
    </row>
    <row r="26" spans="1:7" ht="15.75" x14ac:dyDescent="0.25">
      <c r="A26" s="458" t="s">
        <v>698</v>
      </c>
      <c r="B26" s="739" t="str">
        <f>'KEY INPUTS'!D3</f>
        <v>James Rohrer</v>
      </c>
      <c r="C26" s="740"/>
      <c r="D26" s="740"/>
      <c r="E26" s="740"/>
      <c r="F26" s="740"/>
      <c r="G26" s="741"/>
    </row>
    <row r="27" spans="1:7" ht="15.6" customHeight="1" x14ac:dyDescent="0.25">
      <c r="A27" s="250" t="s">
        <v>701</v>
      </c>
      <c r="B27" s="734" t="s">
        <v>1002</v>
      </c>
      <c r="C27" s="735"/>
      <c r="D27" s="758" t="s">
        <v>500</v>
      </c>
      <c r="E27" s="759"/>
      <c r="F27" s="734" t="s">
        <v>1003</v>
      </c>
      <c r="G27" s="738"/>
    </row>
    <row r="28" spans="1:7" ht="16.5" thickBot="1" x14ac:dyDescent="0.3">
      <c r="A28" s="455" t="s">
        <v>703</v>
      </c>
      <c r="B28" s="724"/>
      <c r="C28" s="725"/>
      <c r="D28" s="725"/>
      <c r="E28" s="725"/>
      <c r="F28" s="725"/>
      <c r="G28" s="726"/>
    </row>
    <row r="29" spans="1:7" ht="16.5" thickBot="1" x14ac:dyDescent="0.3">
      <c r="A29" s="748"/>
      <c r="B29" s="749"/>
      <c r="C29" s="749"/>
      <c r="D29" s="749"/>
      <c r="E29" s="749"/>
      <c r="F29" s="749"/>
      <c r="G29" s="750"/>
    </row>
    <row r="30" spans="1:7" ht="15.75" x14ac:dyDescent="0.25">
      <c r="A30" s="456" t="s">
        <v>440</v>
      </c>
      <c r="B30" s="752" t="s">
        <v>973</v>
      </c>
      <c r="C30" s="753"/>
      <c r="D30" s="753"/>
      <c r="E30" s="753"/>
      <c r="F30" s="753"/>
      <c r="G30" s="754"/>
    </row>
    <row r="31" spans="1:7" ht="15.75" x14ac:dyDescent="0.25">
      <c r="A31" s="250" t="s">
        <v>704</v>
      </c>
      <c r="B31" s="730" t="s">
        <v>974</v>
      </c>
      <c r="C31" s="731"/>
      <c r="D31" s="731"/>
      <c r="E31" s="731"/>
      <c r="F31" s="731"/>
      <c r="G31" s="732"/>
    </row>
    <row r="32" spans="1:7" ht="15.75" x14ac:dyDescent="0.25">
      <c r="A32" s="250" t="s">
        <v>341</v>
      </c>
      <c r="B32" s="730" t="s">
        <v>975</v>
      </c>
      <c r="C32" s="731"/>
      <c r="D32" s="731"/>
      <c r="E32" s="731"/>
      <c r="F32" s="731"/>
      <c r="G32" s="732"/>
    </row>
    <row r="33" spans="1:7" ht="15.95" customHeight="1" x14ac:dyDescent="0.25">
      <c r="A33" s="250" t="s">
        <v>700</v>
      </c>
      <c r="B33" s="730" t="s">
        <v>976</v>
      </c>
      <c r="C33" s="731"/>
      <c r="D33" s="731"/>
      <c r="E33" s="733"/>
      <c r="F33" s="460" t="s">
        <v>972</v>
      </c>
      <c r="G33" s="461">
        <v>8055</v>
      </c>
    </row>
    <row r="34" spans="1:7" ht="15.95" customHeight="1" x14ac:dyDescent="0.25">
      <c r="A34" s="250" t="s">
        <v>701</v>
      </c>
      <c r="B34" s="734" t="s">
        <v>977</v>
      </c>
      <c r="C34" s="735"/>
      <c r="D34" s="736" t="s">
        <v>500</v>
      </c>
      <c r="E34" s="737"/>
      <c r="F34" s="734" t="s">
        <v>981</v>
      </c>
      <c r="G34" s="738"/>
    </row>
    <row r="35" spans="1:7" ht="15.95" customHeight="1" thickBot="1" x14ac:dyDescent="0.3">
      <c r="A35" s="455" t="s">
        <v>703</v>
      </c>
      <c r="B35" s="724" t="s">
        <v>978</v>
      </c>
      <c r="C35" s="725"/>
      <c r="D35" s="725"/>
      <c r="E35" s="725"/>
      <c r="F35" s="725"/>
      <c r="G35" s="726"/>
    </row>
    <row r="36" spans="1:7" ht="14.1" customHeight="1" x14ac:dyDescent="0.25">
      <c r="A36" s="89"/>
    </row>
    <row r="44" spans="1:7" x14ac:dyDescent="0.25">
      <c r="A44" s="607"/>
      <c r="B44" s="607"/>
      <c r="C44" s="607"/>
      <c r="D44" s="607"/>
      <c r="E44" s="607"/>
      <c r="F44" s="607"/>
      <c r="G44" s="607"/>
    </row>
    <row r="46" spans="1:7" x14ac:dyDescent="0.25">
      <c r="A46" s="606" t="s">
        <v>439</v>
      </c>
      <c r="B46" s="607"/>
      <c r="C46" s="607"/>
      <c r="D46" s="607"/>
      <c r="E46" s="607"/>
      <c r="F46" s="607"/>
      <c r="G46" s="607"/>
    </row>
  </sheetData>
  <sheetProtection algorithmName="SHA-512" hashValue="4INCQXH1hgffjgwfbYZSw0QEARR1Kw9N4Wqxr7PGbxh7vyNfjidin2xdHUwMZFlRiPLzrqRqSvFapLLQN7xfvQ==" saltValue="gx8zFMDhHAMHjcGXjfGZwg==" spinCount="100000" sheet="1" objects="1" scenarios="1"/>
  <mergeCells count="47">
    <mergeCell ref="D34:E34"/>
    <mergeCell ref="F34:G34"/>
    <mergeCell ref="B20:G20"/>
    <mergeCell ref="B22:G22"/>
    <mergeCell ref="D23:E23"/>
    <mergeCell ref="B23:C23"/>
    <mergeCell ref="F23:G23"/>
    <mergeCell ref="A29:G29"/>
    <mergeCell ref="A21:G21"/>
    <mergeCell ref="D27:E27"/>
    <mergeCell ref="F27:G27"/>
    <mergeCell ref="B26:G26"/>
    <mergeCell ref="B25:G25"/>
    <mergeCell ref="B28:G28"/>
    <mergeCell ref="B27:C27"/>
    <mergeCell ref="A17:G17"/>
    <mergeCell ref="A46:G46"/>
    <mergeCell ref="B35:G35"/>
    <mergeCell ref="A1:G1"/>
    <mergeCell ref="A2:G2"/>
    <mergeCell ref="A4:G4"/>
    <mergeCell ref="B30:G30"/>
    <mergeCell ref="B31:G31"/>
    <mergeCell ref="B32:G32"/>
    <mergeCell ref="B14:E14"/>
    <mergeCell ref="B15:C15"/>
    <mergeCell ref="D15:E15"/>
    <mergeCell ref="F15:G15"/>
    <mergeCell ref="B24:G24"/>
    <mergeCell ref="B33:E33"/>
    <mergeCell ref="B34:C34"/>
    <mergeCell ref="A44:G44"/>
    <mergeCell ref="B10:G10"/>
    <mergeCell ref="B6:G6"/>
    <mergeCell ref="B7:G7"/>
    <mergeCell ref="B8:E8"/>
    <mergeCell ref="B9:C9"/>
    <mergeCell ref="D9:E9"/>
    <mergeCell ref="F9:G9"/>
    <mergeCell ref="B18:G18"/>
    <mergeCell ref="B19:C19"/>
    <mergeCell ref="A11:G11"/>
    <mergeCell ref="B12:G12"/>
    <mergeCell ref="B13:G13"/>
    <mergeCell ref="B16:G16"/>
    <mergeCell ref="D19:E19"/>
    <mergeCell ref="F19:G19"/>
  </mergeCells>
  <printOptions horizontalCentered="1"/>
  <pageMargins left="0.25" right="0.25"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FFFF00"/>
  </sheetPr>
  <dimension ref="A1:L49"/>
  <sheetViews>
    <sheetView topLeftCell="A19" zoomScaleNormal="100" workbookViewId="0">
      <selection activeCell="C18" sqref="C18"/>
    </sheetView>
  </sheetViews>
  <sheetFormatPr defaultColWidth="9.140625" defaultRowHeight="12.75" x14ac:dyDescent="0.25"/>
  <cols>
    <col min="1" max="1" width="20.5703125" style="83" customWidth="1"/>
    <col min="2" max="2" width="42.42578125" style="83" customWidth="1"/>
    <col min="3" max="3" width="7.42578125" style="83" customWidth="1"/>
    <col min="4" max="4" width="1.140625" style="83" customWidth="1"/>
    <col min="5" max="5" width="3" style="83" customWidth="1"/>
    <col min="6" max="6" width="11.85546875" style="83" customWidth="1"/>
    <col min="7" max="7" width="3.85546875" style="83" customWidth="1"/>
    <col min="8" max="8" width="8.7109375" style="83" customWidth="1"/>
    <col min="9" max="9" width="2.42578125" style="83" customWidth="1"/>
    <col min="10" max="16384" width="9.140625" style="83"/>
  </cols>
  <sheetData>
    <row r="1" spans="1:9" ht="24.95" customHeight="1" x14ac:dyDescent="0.25">
      <c r="A1" s="597" t="s">
        <v>452</v>
      </c>
      <c r="B1" s="597"/>
      <c r="C1" s="597"/>
      <c r="D1" s="597"/>
      <c r="E1" s="597"/>
      <c r="F1" s="597"/>
      <c r="G1" s="597"/>
      <c r="H1" s="597"/>
      <c r="I1" s="597"/>
    </row>
    <row r="3" spans="1:9" ht="18.75" x14ac:dyDescent="0.25">
      <c r="A3" s="761" t="str">
        <f>'KEY INPUTS'!B2</f>
        <v>Franklin Township FD No. 5 (Gloucester)</v>
      </c>
      <c r="B3" s="761"/>
      <c r="C3" s="761"/>
      <c r="D3" s="761"/>
      <c r="E3" s="761"/>
      <c r="F3" s="761"/>
      <c r="G3" s="761"/>
      <c r="H3" s="761"/>
      <c r="I3" s="761"/>
    </row>
    <row r="4" spans="1:9" ht="20.100000000000001" customHeight="1" x14ac:dyDescent="0.25">
      <c r="A4" s="603"/>
      <c r="B4" s="603"/>
      <c r="C4" s="603"/>
      <c r="D4" s="603"/>
      <c r="E4" s="603"/>
      <c r="F4" s="603"/>
    </row>
    <row r="5" spans="1:9" ht="15" customHeight="1" x14ac:dyDescent="0.25">
      <c r="A5" s="611" t="str">
        <f>" FISCAL YEAR: January 1, "&amp;'KEY INPUTS'!B1&amp;" to December 31, "&amp;'KEY INPUTS'!B1&amp;""</f>
        <v xml:space="preserve"> FISCAL YEAR: January 1, 2021 to December 31, 2021</v>
      </c>
      <c r="B5" s="611"/>
      <c r="C5" s="611"/>
      <c r="D5" s="611"/>
      <c r="E5" s="611"/>
      <c r="F5" s="611"/>
      <c r="G5" s="611"/>
      <c r="H5" s="611"/>
      <c r="I5" s="611"/>
    </row>
    <row r="6" spans="1:9" ht="12.95" customHeight="1" x14ac:dyDescent="0.25">
      <c r="A6" s="251"/>
      <c r="B6" s="251"/>
    </row>
    <row r="7" spans="1:9" ht="15" customHeight="1" x14ac:dyDescent="0.25">
      <c r="A7" s="762" t="s">
        <v>738</v>
      </c>
      <c r="B7" s="762"/>
      <c r="C7" s="762"/>
      <c r="D7" s="762"/>
      <c r="E7" s="762"/>
      <c r="F7" s="762"/>
      <c r="G7" s="762"/>
      <c r="H7" s="762"/>
      <c r="I7" s="762"/>
    </row>
    <row r="8" spans="1:9" ht="15" customHeight="1" x14ac:dyDescent="0.25">
      <c r="A8" s="252"/>
      <c r="B8" s="252"/>
      <c r="C8" s="252"/>
      <c r="D8" s="252"/>
      <c r="E8" s="252"/>
      <c r="F8" s="252"/>
      <c r="G8" s="252"/>
      <c r="H8" s="252"/>
    </row>
    <row r="9" spans="1:9" ht="14.1" customHeight="1" x14ac:dyDescent="0.25">
      <c r="A9" s="89" t="s">
        <v>451</v>
      </c>
      <c r="C9" s="259">
        <v>5</v>
      </c>
    </row>
    <row r="10" spans="1:9" ht="14.1" customHeight="1" x14ac:dyDescent="0.25">
      <c r="A10" s="89" t="s">
        <v>450</v>
      </c>
      <c r="C10" s="259">
        <v>0</v>
      </c>
    </row>
    <row r="11" spans="1:9" ht="14.1" customHeight="1" x14ac:dyDescent="0.25">
      <c r="A11" s="89"/>
    </row>
    <row r="12" spans="1:9" ht="14.1" customHeight="1" x14ac:dyDescent="0.25">
      <c r="A12" s="512" t="s">
        <v>900</v>
      </c>
      <c r="H12" s="259" t="s">
        <v>979</v>
      </c>
      <c r="I12" s="255"/>
    </row>
    <row r="13" spans="1:9" ht="14.1" customHeight="1" x14ac:dyDescent="0.25">
      <c r="A13" s="253" t="s">
        <v>739</v>
      </c>
    </row>
    <row r="14" spans="1:9" ht="14.1" customHeight="1" x14ac:dyDescent="0.25">
      <c r="A14" s="253" t="s">
        <v>740</v>
      </c>
    </row>
    <row r="15" spans="1:9" ht="14.1" customHeight="1" x14ac:dyDescent="0.25">
      <c r="A15" s="253"/>
    </row>
    <row r="16" spans="1:9" ht="14.1" customHeight="1" x14ac:dyDescent="0.25">
      <c r="A16" s="512" t="s">
        <v>901</v>
      </c>
    </row>
    <row r="17" spans="1:3" ht="14.1" customHeight="1" x14ac:dyDescent="0.25">
      <c r="A17" s="253" t="s">
        <v>449</v>
      </c>
      <c r="C17" s="259" t="s">
        <v>979</v>
      </c>
    </row>
    <row r="18" spans="1:3" ht="14.1" customHeight="1" x14ac:dyDescent="0.25">
      <c r="A18" s="253" t="s">
        <v>448</v>
      </c>
      <c r="C18" s="259" t="s">
        <v>979</v>
      </c>
    </row>
    <row r="19" spans="1:3" ht="14.1" customHeight="1" x14ac:dyDescent="0.25">
      <c r="A19" s="253" t="s">
        <v>447</v>
      </c>
    </row>
    <row r="20" spans="1:3" ht="14.1" customHeight="1" x14ac:dyDescent="0.25">
      <c r="A20" s="238" t="s">
        <v>446</v>
      </c>
      <c r="C20" s="259" t="s">
        <v>979</v>
      </c>
    </row>
    <row r="21" spans="1:3" ht="14.1" customHeight="1" x14ac:dyDescent="0.25">
      <c r="A21" s="256" t="s">
        <v>741</v>
      </c>
    </row>
    <row r="22" spans="1:3" ht="14.1" customHeight="1" x14ac:dyDescent="0.25">
      <c r="A22" s="256" t="s">
        <v>743</v>
      </c>
    </row>
    <row r="23" spans="1:3" ht="14.1" customHeight="1" x14ac:dyDescent="0.25">
      <c r="A23" s="253" t="s">
        <v>742</v>
      </c>
    </row>
    <row r="24" spans="1:3" ht="14.1" customHeight="1" x14ac:dyDescent="0.25">
      <c r="A24" s="253"/>
    </row>
    <row r="25" spans="1:3" ht="14.1" customHeight="1" x14ac:dyDescent="0.25">
      <c r="A25" s="89" t="s">
        <v>902</v>
      </c>
    </row>
    <row r="26" spans="1:3" ht="14.1" customHeight="1" x14ac:dyDescent="0.25">
      <c r="A26" s="257" t="s">
        <v>705</v>
      </c>
      <c r="C26" s="259" t="s">
        <v>979</v>
      </c>
    </row>
    <row r="27" spans="1:3" ht="14.1" customHeight="1" x14ac:dyDescent="0.25">
      <c r="A27" s="257" t="s">
        <v>706</v>
      </c>
      <c r="C27" s="259" t="s">
        <v>979</v>
      </c>
    </row>
    <row r="28" spans="1:3" ht="14.1" customHeight="1" x14ac:dyDescent="0.25">
      <c r="A28" s="257" t="s">
        <v>707</v>
      </c>
      <c r="C28" s="259" t="s">
        <v>979</v>
      </c>
    </row>
    <row r="29" spans="1:3" ht="14.1" customHeight="1" x14ac:dyDescent="0.25">
      <c r="A29" s="257" t="s">
        <v>708</v>
      </c>
      <c r="C29" s="259" t="s">
        <v>979</v>
      </c>
    </row>
    <row r="30" spans="1:3" ht="14.1" customHeight="1" x14ac:dyDescent="0.25">
      <c r="A30" s="257" t="s">
        <v>709</v>
      </c>
      <c r="C30" s="259" t="s">
        <v>979</v>
      </c>
    </row>
    <row r="31" spans="1:3" ht="14.1" customHeight="1" x14ac:dyDescent="0.25">
      <c r="A31" s="257" t="s">
        <v>710</v>
      </c>
      <c r="C31" s="259" t="s">
        <v>979</v>
      </c>
    </row>
    <row r="32" spans="1:3" ht="14.1" customHeight="1" x14ac:dyDescent="0.25">
      <c r="A32" s="257" t="s">
        <v>711</v>
      </c>
      <c r="C32" s="259" t="s">
        <v>979</v>
      </c>
    </row>
    <row r="33" spans="1:12" ht="14.1" customHeight="1" x14ac:dyDescent="0.25">
      <c r="A33" s="257" t="s">
        <v>712</v>
      </c>
      <c r="C33" s="259" t="s">
        <v>979</v>
      </c>
    </row>
    <row r="34" spans="1:12" ht="14.1" customHeight="1" x14ac:dyDescent="0.25">
      <c r="A34" s="257" t="s">
        <v>713</v>
      </c>
      <c r="C34" s="259" t="s">
        <v>979</v>
      </c>
    </row>
    <row r="35" spans="1:12" ht="14.1" customHeight="1" x14ac:dyDescent="0.25">
      <c r="A35" s="258" t="s">
        <v>744</v>
      </c>
    </row>
    <row r="36" spans="1:12" ht="14.1" customHeight="1" x14ac:dyDescent="0.25">
      <c r="A36" s="254" t="s">
        <v>745</v>
      </c>
    </row>
    <row r="37" spans="1:12" ht="14.1" customHeight="1" x14ac:dyDescent="0.25">
      <c r="A37" s="254"/>
    </row>
    <row r="38" spans="1:12" ht="14.1" customHeight="1" x14ac:dyDescent="0.25">
      <c r="A38" s="254"/>
    </row>
    <row r="39" spans="1:12" ht="14.1" customHeight="1" x14ac:dyDescent="0.25">
      <c r="A39" s="254"/>
    </row>
    <row r="40" spans="1:12" ht="14.1" customHeight="1" x14ac:dyDescent="0.25"/>
    <row r="41" spans="1:12" ht="14.1" customHeight="1" x14ac:dyDescent="0.25">
      <c r="A41" s="606" t="s">
        <v>445</v>
      </c>
      <c r="B41" s="606"/>
      <c r="C41" s="606"/>
      <c r="D41" s="606"/>
      <c r="E41" s="606"/>
      <c r="F41" s="606"/>
      <c r="G41" s="606"/>
      <c r="H41" s="606"/>
    </row>
    <row r="42" spans="1:12" ht="14.1" customHeight="1" x14ac:dyDescent="0.25"/>
    <row r="43" spans="1:12" ht="14.1" customHeight="1" x14ac:dyDescent="0.25">
      <c r="L43" s="148"/>
    </row>
    <row r="44" spans="1:12" ht="14.1" customHeight="1" x14ac:dyDescent="0.25"/>
    <row r="45" spans="1:12" ht="14.1" customHeight="1" x14ac:dyDescent="0.25"/>
    <row r="46" spans="1:12" ht="14.1" customHeight="1" x14ac:dyDescent="0.25"/>
    <row r="47" spans="1:12" ht="14.1" customHeight="1" x14ac:dyDescent="0.25"/>
    <row r="48" spans="1:12" ht="14.1" customHeight="1" x14ac:dyDescent="0.25"/>
    <row r="49" ht="14.1" customHeight="1" x14ac:dyDescent="0.25"/>
  </sheetData>
  <sheetProtection algorithmName="SHA-512" hashValue="M9HDp20FQ/LDiLen7yJy9wM3f51inPKqbdb6EQqr5k/a6kIpC9hhCIYrLNfzVDvNkVqLeWv6qNSgvtzXVoQouA==" saltValue="0tn1UcGzcZKQf6cMjU35KQ==" spinCount="100000" sheet="1" objects="1" scenarios="1"/>
  <mergeCells count="6">
    <mergeCell ref="A4:F4"/>
    <mergeCell ref="A41:H41"/>
    <mergeCell ref="A1:I1"/>
    <mergeCell ref="A3:I3"/>
    <mergeCell ref="A5:I5"/>
    <mergeCell ref="A7:I7"/>
  </mergeCells>
  <dataValidations count="1">
    <dataValidation type="list" allowBlank="1" showInputMessage="1" showErrorMessage="1" sqref="C33 C34 H12 C17 C18 C20 C26 C27 C28 C29 C30 C32 C31" xr:uid="{00000000-0002-0000-1400-000000000000}">
      <formula1>"Yes,No"</formula1>
    </dataValidation>
  </dataValidations>
  <printOptions horizontalCentered="1"/>
  <pageMargins left="0.25" right="0.25"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FFFF00"/>
  </sheetPr>
  <dimension ref="A1:E49"/>
  <sheetViews>
    <sheetView showZeros="0" topLeftCell="A19" zoomScaleNormal="100" workbookViewId="0">
      <selection activeCell="I40" sqref="I40"/>
    </sheetView>
  </sheetViews>
  <sheetFormatPr defaultColWidth="9.140625" defaultRowHeight="12.75" x14ac:dyDescent="0.25"/>
  <cols>
    <col min="1" max="1" width="19.42578125" style="83" customWidth="1"/>
    <col min="2" max="2" width="42.42578125" style="83" customWidth="1"/>
    <col min="3" max="3" width="23.28515625" style="83" customWidth="1"/>
    <col min="4" max="4" width="3.28515625" style="83" customWidth="1"/>
    <col min="5" max="5" width="12.5703125" style="83" customWidth="1"/>
    <col min="6" max="16384" width="9.140625" style="83"/>
  </cols>
  <sheetData>
    <row r="1" spans="1:5" ht="24.95" customHeight="1" x14ac:dyDescent="0.25">
      <c r="A1" s="597" t="s">
        <v>452</v>
      </c>
      <c r="B1" s="597"/>
      <c r="C1" s="597"/>
      <c r="D1" s="597"/>
      <c r="E1" s="597"/>
    </row>
    <row r="2" spans="1:5" ht="22.5" x14ac:dyDescent="0.25">
      <c r="A2" s="597" t="s">
        <v>464</v>
      </c>
      <c r="B2" s="597"/>
      <c r="C2" s="597"/>
      <c r="D2" s="597"/>
      <c r="E2" s="597"/>
    </row>
    <row r="3" spans="1:5" ht="15" customHeight="1" x14ac:dyDescent="0.25">
      <c r="A3" s="607"/>
      <c r="B3" s="607"/>
      <c r="C3" s="607"/>
    </row>
    <row r="4" spans="1:5" ht="20.100000000000001" customHeight="1" x14ac:dyDescent="0.25">
      <c r="A4" s="603" t="str">
        <f>'KEY INPUTS'!B2</f>
        <v>Franklin Township FD No. 5 (Gloucester)</v>
      </c>
      <c r="B4" s="603"/>
      <c r="C4" s="603"/>
      <c r="D4" s="603"/>
      <c r="E4" s="603"/>
    </row>
    <row r="5" spans="1:5" ht="20.100000000000001" customHeight="1" x14ac:dyDescent="0.25">
      <c r="A5" s="147"/>
      <c r="B5" s="147"/>
      <c r="C5" s="147"/>
    </row>
    <row r="6" spans="1:5" ht="15.75" customHeight="1" x14ac:dyDescent="0.25">
      <c r="A6" s="611" t="str">
        <f>"FISCAL YEAR: January 1, "&amp;'KEY INPUTS'!B1&amp;" to December 31, "&amp;'KEY INPUTS'!B1&amp;""</f>
        <v>FISCAL YEAR: January 1, 2021 to December 31, 2021</v>
      </c>
      <c r="B6" s="611"/>
      <c r="C6" s="611"/>
      <c r="D6" s="611"/>
      <c r="E6" s="611"/>
    </row>
    <row r="7" spans="1:5" ht="14.1" customHeight="1" x14ac:dyDescent="0.25">
      <c r="A7" s="89"/>
    </row>
    <row r="8" spans="1:5" ht="14.1" customHeight="1" x14ac:dyDescent="0.25">
      <c r="A8" s="256" t="s">
        <v>903</v>
      </c>
    </row>
    <row r="9" spans="1:5" ht="14.1" customHeight="1" x14ac:dyDescent="0.25">
      <c r="A9" s="256" t="s">
        <v>746</v>
      </c>
    </row>
    <row r="10" spans="1:5" ht="14.1" customHeight="1" x14ac:dyDescent="0.25">
      <c r="A10" s="89" t="s">
        <v>749</v>
      </c>
    </row>
    <row r="11" spans="1:5" ht="14.1" customHeight="1" x14ac:dyDescent="0.25"/>
    <row r="12" spans="1:5" ht="14.1" customHeight="1" x14ac:dyDescent="0.25">
      <c r="A12" s="512" t="s">
        <v>904</v>
      </c>
      <c r="E12" s="259" t="s">
        <v>979</v>
      </c>
    </row>
    <row r="13" spans="1:5" ht="14.1" customHeight="1" x14ac:dyDescent="0.25">
      <c r="A13" s="254" t="s">
        <v>747</v>
      </c>
    </row>
    <row r="15" spans="1:5" x14ac:dyDescent="0.25">
      <c r="A15" s="512" t="s">
        <v>905</v>
      </c>
    </row>
    <row r="16" spans="1:5" x14ac:dyDescent="0.25">
      <c r="A16" s="238" t="s">
        <v>463</v>
      </c>
      <c r="E16" s="259" t="s">
        <v>979</v>
      </c>
    </row>
    <row r="17" spans="1:5" x14ac:dyDescent="0.25">
      <c r="A17" s="253" t="s">
        <v>748</v>
      </c>
    </row>
    <row r="19" spans="1:5" x14ac:dyDescent="0.25">
      <c r="A19" s="512" t="s">
        <v>906</v>
      </c>
    </row>
    <row r="20" spans="1:5" x14ac:dyDescent="0.25">
      <c r="A20" s="238" t="s">
        <v>462</v>
      </c>
      <c r="E20" s="259" t="s">
        <v>979</v>
      </c>
    </row>
    <row r="22" spans="1:5" x14ac:dyDescent="0.25">
      <c r="A22" s="512" t="s">
        <v>946</v>
      </c>
    </row>
    <row r="23" spans="1:5" x14ac:dyDescent="0.25">
      <c r="A23" s="238" t="s">
        <v>461</v>
      </c>
      <c r="E23" s="259" t="s">
        <v>979</v>
      </c>
    </row>
    <row r="24" spans="1:5" x14ac:dyDescent="0.25">
      <c r="A24" s="253" t="s">
        <v>750</v>
      </c>
    </row>
    <row r="25" spans="1:5" x14ac:dyDescent="0.25">
      <c r="A25" s="253" t="s">
        <v>751</v>
      </c>
    </row>
    <row r="26" spans="1:5" x14ac:dyDescent="0.25">
      <c r="A26" s="253" t="s">
        <v>752</v>
      </c>
    </row>
    <row r="28" spans="1:5" x14ac:dyDescent="0.25">
      <c r="A28" s="512" t="s">
        <v>907</v>
      </c>
      <c r="E28" s="259" t="s">
        <v>980</v>
      </c>
    </row>
    <row r="29" spans="1:5" x14ac:dyDescent="0.25">
      <c r="A29" s="253" t="s">
        <v>460</v>
      </c>
    </row>
    <row r="30" spans="1:5" x14ac:dyDescent="0.25">
      <c r="A30" s="253" t="s">
        <v>459</v>
      </c>
      <c r="E30" s="259">
        <v>2005</v>
      </c>
    </row>
    <row r="31" spans="1:5" x14ac:dyDescent="0.25">
      <c r="A31" s="253" t="s">
        <v>458</v>
      </c>
      <c r="E31" s="259">
        <v>32</v>
      </c>
    </row>
    <row r="32" spans="1:5" x14ac:dyDescent="0.25">
      <c r="A32" s="253" t="s">
        <v>457</v>
      </c>
      <c r="E32" s="259">
        <v>13</v>
      </c>
    </row>
    <row r="33" spans="1:5" x14ac:dyDescent="0.25">
      <c r="A33" s="253" t="s">
        <v>456</v>
      </c>
      <c r="E33" s="259" t="s">
        <v>1012</v>
      </c>
    </row>
    <row r="34" spans="1:5" x14ac:dyDescent="0.25">
      <c r="A34" s="253" t="s">
        <v>455</v>
      </c>
      <c r="E34" s="260">
        <v>16100</v>
      </c>
    </row>
    <row r="35" spans="1:5" x14ac:dyDescent="0.25">
      <c r="A35" s="253" t="s">
        <v>454</v>
      </c>
    </row>
    <row r="36" spans="1:5" x14ac:dyDescent="0.25">
      <c r="A36" s="253" t="s">
        <v>453</v>
      </c>
      <c r="E36" s="259" t="s">
        <v>980</v>
      </c>
    </row>
    <row r="49" spans="1:5" x14ac:dyDescent="0.25">
      <c r="A49" s="625" t="s">
        <v>950</v>
      </c>
      <c r="B49" s="606"/>
      <c r="C49" s="606"/>
      <c r="D49" s="606"/>
      <c r="E49" s="606"/>
    </row>
  </sheetData>
  <sheetProtection algorithmName="SHA-512" hashValue="jcQjb+q4BnBRbZyEysMQ/63+5TCISKYBGc48GiYOVa2MWyJWo5SwIic10r1aCfgW6+kZlywYoCZPmln3hIav3g==" saltValue="ZX6cFGgylfDpl8ejSSafXw==" spinCount="100000" sheet="1" objects="1" scenarios="1"/>
  <mergeCells count="6">
    <mergeCell ref="A1:E1"/>
    <mergeCell ref="A49:E49"/>
    <mergeCell ref="A3:C3"/>
    <mergeCell ref="A6:E6"/>
    <mergeCell ref="A4:E4"/>
    <mergeCell ref="A2:E2"/>
  </mergeCells>
  <dataValidations count="3">
    <dataValidation type="list" allowBlank="1" showInputMessage="1" showErrorMessage="1" sqref="E12 E16 E20 E36 E28" xr:uid="{00000000-0002-0000-1500-000000000000}">
      <formula1>"Yes,No"</formula1>
    </dataValidation>
    <dataValidation type="list" allowBlank="1" showInputMessage="1" showErrorMessage="1" sqref="E33" xr:uid="{00000000-0002-0000-1500-000001000000}">
      <formula1>"Fixed,Auto Increase"</formula1>
    </dataValidation>
    <dataValidation type="list" allowBlank="1" showInputMessage="1" showErrorMessage="1" sqref="E23" xr:uid="{00000000-0002-0000-1500-000002000000}">
      <formula1>"Yes,No,N/A"</formula1>
    </dataValidation>
  </dataValidations>
  <printOptions horizontalCentered="1"/>
  <pageMargins left="0.25" right="0.25"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FFFF00"/>
  </sheetPr>
  <dimension ref="A1:E45"/>
  <sheetViews>
    <sheetView showZeros="0" zoomScaleNormal="100" workbookViewId="0">
      <selection activeCell="A10" sqref="A10:E43"/>
    </sheetView>
  </sheetViews>
  <sheetFormatPr defaultColWidth="9.140625" defaultRowHeight="12.75" x14ac:dyDescent="0.25"/>
  <cols>
    <col min="1" max="5" width="20.28515625" style="83" customWidth="1"/>
    <col min="6" max="16384" width="9.140625" style="83"/>
  </cols>
  <sheetData>
    <row r="1" spans="1:5" ht="24.95" customHeight="1" x14ac:dyDescent="0.25">
      <c r="A1" s="597" t="s">
        <v>452</v>
      </c>
      <c r="B1" s="597"/>
      <c r="C1" s="597"/>
      <c r="D1" s="597"/>
      <c r="E1" s="597"/>
    </row>
    <row r="2" spans="1:5" ht="22.5" x14ac:dyDescent="0.25">
      <c r="A2" s="597" t="s">
        <v>758</v>
      </c>
      <c r="B2" s="597"/>
      <c r="C2" s="597"/>
      <c r="D2" s="597"/>
      <c r="E2" s="597"/>
    </row>
    <row r="3" spans="1:5" ht="10.5" customHeight="1" x14ac:dyDescent="0.25">
      <c r="A3" s="607"/>
      <c r="B3" s="607"/>
      <c r="C3" s="607"/>
    </row>
    <row r="4" spans="1:5" ht="20.100000000000001" customHeight="1" x14ac:dyDescent="0.25">
      <c r="A4" s="603" t="str">
        <f>'KEY INPUTS'!B2</f>
        <v>Franklin Township FD No. 5 (Gloucester)</v>
      </c>
      <c r="B4" s="603"/>
      <c r="C4" s="603"/>
      <c r="D4" s="603"/>
      <c r="E4" s="603"/>
    </row>
    <row r="5" spans="1:5" ht="10.5" customHeight="1" x14ac:dyDescent="0.25">
      <c r="A5" s="147"/>
      <c r="B5" s="147"/>
      <c r="C5" s="147"/>
    </row>
    <row r="6" spans="1:5" ht="15.75" customHeight="1" x14ac:dyDescent="0.25">
      <c r="A6" s="611" t="str">
        <f>"FISCAL YEAR: January 1, "&amp;'KEY INPUTS'!B1&amp;" to December 31, "&amp;'KEY INPUTS'!B1&amp;""</f>
        <v>FISCAL YEAR: January 1, 2021 to December 31, 2021</v>
      </c>
      <c r="B6" s="611"/>
      <c r="C6" s="611"/>
      <c r="D6" s="611"/>
      <c r="E6" s="611"/>
    </row>
    <row r="7" spans="1:5" ht="10.5" customHeight="1" x14ac:dyDescent="0.25">
      <c r="A7" s="149"/>
      <c r="B7" s="149"/>
      <c r="C7" s="149"/>
    </row>
    <row r="8" spans="1:5" ht="15.75" customHeight="1" x14ac:dyDescent="0.25">
      <c r="A8" s="763" t="s">
        <v>753</v>
      </c>
      <c r="B8" s="763"/>
      <c r="C8" s="763"/>
      <c r="D8" s="763"/>
      <c r="E8" s="763"/>
    </row>
    <row r="9" spans="1:5" ht="10.5" customHeight="1" thickBot="1" x14ac:dyDescent="0.3">
      <c r="A9" s="89"/>
    </row>
    <row r="10" spans="1:5" ht="14.1" customHeight="1" x14ac:dyDescent="0.25">
      <c r="A10" s="764"/>
      <c r="B10" s="765"/>
      <c r="C10" s="765"/>
      <c r="D10" s="765"/>
      <c r="E10" s="766"/>
    </row>
    <row r="11" spans="1:5" ht="14.1" customHeight="1" x14ac:dyDescent="0.25">
      <c r="A11" s="767"/>
      <c r="B11" s="768"/>
      <c r="C11" s="768"/>
      <c r="D11" s="768"/>
      <c r="E11" s="769"/>
    </row>
    <row r="12" spans="1:5" ht="14.1" customHeight="1" x14ac:dyDescent="0.25">
      <c r="A12" s="767"/>
      <c r="B12" s="768"/>
      <c r="C12" s="768"/>
      <c r="D12" s="768"/>
      <c r="E12" s="769"/>
    </row>
    <row r="13" spans="1:5" ht="14.1" customHeight="1" x14ac:dyDescent="0.25">
      <c r="A13" s="767"/>
      <c r="B13" s="768"/>
      <c r="C13" s="768"/>
      <c r="D13" s="768"/>
      <c r="E13" s="769"/>
    </row>
    <row r="14" spans="1:5" ht="15" customHeight="1" x14ac:dyDescent="0.25">
      <c r="A14" s="767"/>
      <c r="B14" s="768"/>
      <c r="C14" s="768"/>
      <c r="D14" s="768"/>
      <c r="E14" s="769"/>
    </row>
    <row r="15" spans="1:5" ht="15" customHeight="1" x14ac:dyDescent="0.25">
      <c r="A15" s="767"/>
      <c r="B15" s="768"/>
      <c r="C15" s="768"/>
      <c r="D15" s="768"/>
      <c r="E15" s="769"/>
    </row>
    <row r="16" spans="1:5" ht="15" customHeight="1" x14ac:dyDescent="0.25">
      <c r="A16" s="767"/>
      <c r="B16" s="768"/>
      <c r="C16" s="768"/>
      <c r="D16" s="768"/>
      <c r="E16" s="769"/>
    </row>
    <row r="17" spans="1:5" ht="15" customHeight="1" x14ac:dyDescent="0.25">
      <c r="A17" s="767"/>
      <c r="B17" s="768"/>
      <c r="C17" s="768"/>
      <c r="D17" s="768"/>
      <c r="E17" s="769"/>
    </row>
    <row r="18" spans="1:5" ht="15" customHeight="1" x14ac:dyDescent="0.25">
      <c r="A18" s="767"/>
      <c r="B18" s="768"/>
      <c r="C18" s="768"/>
      <c r="D18" s="768"/>
      <c r="E18" s="769"/>
    </row>
    <row r="19" spans="1:5" ht="15" customHeight="1" x14ac:dyDescent="0.25">
      <c r="A19" s="767"/>
      <c r="B19" s="768"/>
      <c r="C19" s="768"/>
      <c r="D19" s="768"/>
      <c r="E19" s="769"/>
    </row>
    <row r="20" spans="1:5" ht="15" customHeight="1" x14ac:dyDescent="0.25">
      <c r="A20" s="767"/>
      <c r="B20" s="768"/>
      <c r="C20" s="768"/>
      <c r="D20" s="768"/>
      <c r="E20" s="769"/>
    </row>
    <row r="21" spans="1:5" ht="15" customHeight="1" x14ac:dyDescent="0.25">
      <c r="A21" s="767"/>
      <c r="B21" s="768"/>
      <c r="C21" s="768"/>
      <c r="D21" s="768"/>
      <c r="E21" s="769"/>
    </row>
    <row r="22" spans="1:5" ht="15" customHeight="1" x14ac:dyDescent="0.25">
      <c r="A22" s="767"/>
      <c r="B22" s="768"/>
      <c r="C22" s="768"/>
      <c r="D22" s="768"/>
      <c r="E22" s="769"/>
    </row>
    <row r="23" spans="1:5" ht="15" customHeight="1" x14ac:dyDescent="0.25">
      <c r="A23" s="767"/>
      <c r="B23" s="768"/>
      <c r="C23" s="768"/>
      <c r="D23" s="768"/>
      <c r="E23" s="769"/>
    </row>
    <row r="24" spans="1:5" ht="15" customHeight="1" x14ac:dyDescent="0.25">
      <c r="A24" s="767"/>
      <c r="B24" s="768"/>
      <c r="C24" s="768"/>
      <c r="D24" s="768"/>
      <c r="E24" s="769"/>
    </row>
    <row r="25" spans="1:5" ht="15" customHeight="1" x14ac:dyDescent="0.25">
      <c r="A25" s="767"/>
      <c r="B25" s="768"/>
      <c r="C25" s="768"/>
      <c r="D25" s="768"/>
      <c r="E25" s="769"/>
    </row>
    <row r="26" spans="1:5" ht="15" customHeight="1" x14ac:dyDescent="0.25">
      <c r="A26" s="767"/>
      <c r="B26" s="768"/>
      <c r="C26" s="768"/>
      <c r="D26" s="768"/>
      <c r="E26" s="769"/>
    </row>
    <row r="27" spans="1:5" ht="15" customHeight="1" x14ac:dyDescent="0.25">
      <c r="A27" s="767"/>
      <c r="B27" s="768"/>
      <c r="C27" s="768"/>
      <c r="D27" s="768"/>
      <c r="E27" s="769"/>
    </row>
    <row r="28" spans="1:5" ht="15" customHeight="1" x14ac:dyDescent="0.25">
      <c r="A28" s="767"/>
      <c r="B28" s="768"/>
      <c r="C28" s="768"/>
      <c r="D28" s="768"/>
      <c r="E28" s="769"/>
    </row>
    <row r="29" spans="1:5" ht="15" customHeight="1" x14ac:dyDescent="0.25">
      <c r="A29" s="767"/>
      <c r="B29" s="768"/>
      <c r="C29" s="768"/>
      <c r="D29" s="768"/>
      <c r="E29" s="769"/>
    </row>
    <row r="30" spans="1:5" ht="15" customHeight="1" x14ac:dyDescent="0.25">
      <c r="A30" s="767"/>
      <c r="B30" s="768"/>
      <c r="C30" s="768"/>
      <c r="D30" s="768"/>
      <c r="E30" s="769"/>
    </row>
    <row r="31" spans="1:5" ht="15" customHeight="1" x14ac:dyDescent="0.25">
      <c r="A31" s="767"/>
      <c r="B31" s="768"/>
      <c r="C31" s="768"/>
      <c r="D31" s="768"/>
      <c r="E31" s="769"/>
    </row>
    <row r="32" spans="1:5" ht="15" customHeight="1" x14ac:dyDescent="0.25">
      <c r="A32" s="767"/>
      <c r="B32" s="768"/>
      <c r="C32" s="768"/>
      <c r="D32" s="768"/>
      <c r="E32" s="769"/>
    </row>
    <row r="33" spans="1:5" ht="15" customHeight="1" x14ac:dyDescent="0.25">
      <c r="A33" s="767"/>
      <c r="B33" s="768"/>
      <c r="C33" s="768"/>
      <c r="D33" s="768"/>
      <c r="E33" s="769"/>
    </row>
    <row r="34" spans="1:5" ht="15" customHeight="1" x14ac:dyDescent="0.25">
      <c r="A34" s="767"/>
      <c r="B34" s="768"/>
      <c r="C34" s="768"/>
      <c r="D34" s="768"/>
      <c r="E34" s="769"/>
    </row>
    <row r="35" spans="1:5" ht="15" customHeight="1" x14ac:dyDescent="0.25">
      <c r="A35" s="767"/>
      <c r="B35" s="768"/>
      <c r="C35" s="768"/>
      <c r="D35" s="768"/>
      <c r="E35" s="769"/>
    </row>
    <row r="36" spans="1:5" ht="15" customHeight="1" x14ac:dyDescent="0.25">
      <c r="A36" s="767"/>
      <c r="B36" s="768"/>
      <c r="C36" s="768"/>
      <c r="D36" s="768"/>
      <c r="E36" s="769"/>
    </row>
    <row r="37" spans="1:5" ht="15" customHeight="1" x14ac:dyDescent="0.25">
      <c r="A37" s="767"/>
      <c r="B37" s="768"/>
      <c r="C37" s="768"/>
      <c r="D37" s="768"/>
      <c r="E37" s="769"/>
    </row>
    <row r="38" spans="1:5" ht="15" customHeight="1" x14ac:dyDescent="0.25">
      <c r="A38" s="767"/>
      <c r="B38" s="768"/>
      <c r="C38" s="768"/>
      <c r="D38" s="768"/>
      <c r="E38" s="769"/>
    </row>
    <row r="39" spans="1:5" ht="15" customHeight="1" x14ac:dyDescent="0.25">
      <c r="A39" s="767"/>
      <c r="B39" s="768"/>
      <c r="C39" s="768"/>
      <c r="D39" s="768"/>
      <c r="E39" s="769"/>
    </row>
    <row r="40" spans="1:5" ht="15" customHeight="1" x14ac:dyDescent="0.25">
      <c r="A40" s="767"/>
      <c r="B40" s="768"/>
      <c r="C40" s="768"/>
      <c r="D40" s="768"/>
      <c r="E40" s="769"/>
    </row>
    <row r="41" spans="1:5" ht="15" customHeight="1" x14ac:dyDescent="0.25">
      <c r="A41" s="767"/>
      <c r="B41" s="768"/>
      <c r="C41" s="768"/>
      <c r="D41" s="768"/>
      <c r="E41" s="769"/>
    </row>
    <row r="42" spans="1:5" ht="15" customHeight="1" x14ac:dyDescent="0.25">
      <c r="A42" s="767"/>
      <c r="B42" s="768"/>
      <c r="C42" s="768"/>
      <c r="D42" s="768"/>
      <c r="E42" s="769"/>
    </row>
    <row r="43" spans="1:5" ht="15" customHeight="1" thickBot="1" x14ac:dyDescent="0.3">
      <c r="A43" s="770"/>
      <c r="B43" s="771"/>
      <c r="C43" s="771"/>
      <c r="D43" s="771"/>
      <c r="E43" s="772"/>
    </row>
    <row r="45" spans="1:5" x14ac:dyDescent="0.25">
      <c r="A45" s="625" t="s">
        <v>951</v>
      </c>
      <c r="B45" s="606"/>
      <c r="C45" s="606"/>
      <c r="D45" s="606"/>
      <c r="E45" s="606"/>
    </row>
  </sheetData>
  <sheetProtection algorithmName="SHA-512" hashValue="lis7AUU/KduxY7PcqqITWqtuoOgsThDoBNzCEaQsfaf4QpDIfKjztETcOw0G3KG0jJ3T8GuHhg4QRrnNWPOMlQ==" saltValue="MYfg+3/9A+Toy7slHWLhsA==" spinCount="100000" sheet="1" objects="1" scenarios="1"/>
  <mergeCells count="8">
    <mergeCell ref="A2:E2"/>
    <mergeCell ref="A1:E1"/>
    <mergeCell ref="A8:E8"/>
    <mergeCell ref="A3:C3"/>
    <mergeCell ref="A45:E45"/>
    <mergeCell ref="A6:E6"/>
    <mergeCell ref="A4:E4"/>
    <mergeCell ref="A10:E43"/>
  </mergeCells>
  <printOptions horizontalCentered="1"/>
  <pageMargins left="0.25" right="0.25"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FF00"/>
  </sheetPr>
  <dimension ref="A1:E45"/>
  <sheetViews>
    <sheetView showZeros="0" zoomScaleNormal="100" workbookViewId="0">
      <selection activeCell="A10" sqref="A10:E43"/>
    </sheetView>
  </sheetViews>
  <sheetFormatPr defaultColWidth="9.140625" defaultRowHeight="12.75" x14ac:dyDescent="0.25"/>
  <cols>
    <col min="1" max="5" width="20.28515625" style="83" customWidth="1"/>
    <col min="6" max="16384" width="9.140625" style="83"/>
  </cols>
  <sheetData>
    <row r="1" spans="1:5" ht="24.95" customHeight="1" x14ac:dyDescent="0.25">
      <c r="A1" s="597" t="s">
        <v>452</v>
      </c>
      <c r="B1" s="597"/>
      <c r="C1" s="597"/>
      <c r="D1" s="597"/>
      <c r="E1" s="597"/>
    </row>
    <row r="2" spans="1:5" ht="22.5" x14ac:dyDescent="0.25">
      <c r="A2" s="597" t="s">
        <v>945</v>
      </c>
      <c r="B2" s="597"/>
      <c r="C2" s="597"/>
      <c r="D2" s="597"/>
      <c r="E2" s="597"/>
    </row>
    <row r="3" spans="1:5" ht="10.5" customHeight="1" x14ac:dyDescent="0.25">
      <c r="A3" s="607"/>
      <c r="B3" s="607"/>
      <c r="C3" s="607"/>
    </row>
    <row r="4" spans="1:5" ht="20.100000000000001" customHeight="1" x14ac:dyDescent="0.25">
      <c r="A4" s="603" t="str">
        <f>'KEY INPUTS'!B2</f>
        <v>Franklin Township FD No. 5 (Gloucester)</v>
      </c>
      <c r="B4" s="603"/>
      <c r="C4" s="603"/>
      <c r="D4" s="603"/>
      <c r="E4" s="603"/>
    </row>
    <row r="5" spans="1:5" ht="10.5" customHeight="1" x14ac:dyDescent="0.25">
      <c r="A5" s="147"/>
      <c r="B5" s="147"/>
      <c r="C5" s="147"/>
    </row>
    <row r="6" spans="1:5" ht="15.75" customHeight="1" x14ac:dyDescent="0.25">
      <c r="A6" s="611" t="str">
        <f>"FISCAL YEAR: January 1, "&amp;'KEY INPUTS'!B1&amp;" to December 31, "&amp;'KEY INPUTS'!B1&amp;""</f>
        <v>FISCAL YEAR: January 1, 2021 to December 31, 2021</v>
      </c>
      <c r="B6" s="611"/>
      <c r="C6" s="611"/>
      <c r="D6" s="611"/>
      <c r="E6" s="611"/>
    </row>
    <row r="7" spans="1:5" ht="10.5" customHeight="1" x14ac:dyDescent="0.25">
      <c r="A7" s="149"/>
      <c r="B7" s="149"/>
      <c r="C7" s="149"/>
    </row>
    <row r="8" spans="1:5" ht="15.75" customHeight="1" x14ac:dyDescent="0.25">
      <c r="A8" s="763" t="s">
        <v>753</v>
      </c>
      <c r="B8" s="763"/>
      <c r="C8" s="763"/>
      <c r="D8" s="763"/>
      <c r="E8" s="763"/>
    </row>
    <row r="9" spans="1:5" ht="10.5" customHeight="1" thickBot="1" x14ac:dyDescent="0.3">
      <c r="A9" s="89"/>
    </row>
    <row r="10" spans="1:5" ht="14.1" customHeight="1" x14ac:dyDescent="0.25">
      <c r="A10" s="764"/>
      <c r="B10" s="765"/>
      <c r="C10" s="765"/>
      <c r="D10" s="765"/>
      <c r="E10" s="766"/>
    </row>
    <row r="11" spans="1:5" ht="14.1" customHeight="1" x14ac:dyDescent="0.25">
      <c r="A11" s="767"/>
      <c r="B11" s="768"/>
      <c r="C11" s="768"/>
      <c r="D11" s="768"/>
      <c r="E11" s="769"/>
    </row>
    <row r="12" spans="1:5" ht="14.1" customHeight="1" x14ac:dyDescent="0.25">
      <c r="A12" s="767"/>
      <c r="B12" s="768"/>
      <c r="C12" s="768"/>
      <c r="D12" s="768"/>
      <c r="E12" s="769"/>
    </row>
    <row r="13" spans="1:5" ht="14.1" customHeight="1" x14ac:dyDescent="0.25">
      <c r="A13" s="767"/>
      <c r="B13" s="768"/>
      <c r="C13" s="768"/>
      <c r="D13" s="768"/>
      <c r="E13" s="769"/>
    </row>
    <row r="14" spans="1:5" ht="15" customHeight="1" x14ac:dyDescent="0.25">
      <c r="A14" s="767"/>
      <c r="B14" s="768"/>
      <c r="C14" s="768"/>
      <c r="D14" s="768"/>
      <c r="E14" s="769"/>
    </row>
    <row r="15" spans="1:5" ht="15" customHeight="1" x14ac:dyDescent="0.25">
      <c r="A15" s="767"/>
      <c r="B15" s="768"/>
      <c r="C15" s="768"/>
      <c r="D15" s="768"/>
      <c r="E15" s="769"/>
    </row>
    <row r="16" spans="1:5" ht="15" customHeight="1" x14ac:dyDescent="0.25">
      <c r="A16" s="767"/>
      <c r="B16" s="768"/>
      <c r="C16" s="768"/>
      <c r="D16" s="768"/>
      <c r="E16" s="769"/>
    </row>
    <row r="17" spans="1:5" ht="15" customHeight="1" x14ac:dyDescent="0.25">
      <c r="A17" s="767"/>
      <c r="B17" s="768"/>
      <c r="C17" s="768"/>
      <c r="D17" s="768"/>
      <c r="E17" s="769"/>
    </row>
    <row r="18" spans="1:5" ht="15" customHeight="1" x14ac:dyDescent="0.25">
      <c r="A18" s="767"/>
      <c r="B18" s="768"/>
      <c r="C18" s="768"/>
      <c r="D18" s="768"/>
      <c r="E18" s="769"/>
    </row>
    <row r="19" spans="1:5" ht="15" customHeight="1" x14ac:dyDescent="0.25">
      <c r="A19" s="767"/>
      <c r="B19" s="768"/>
      <c r="C19" s="768"/>
      <c r="D19" s="768"/>
      <c r="E19" s="769"/>
    </row>
    <row r="20" spans="1:5" ht="15" customHeight="1" x14ac:dyDescent="0.25">
      <c r="A20" s="767"/>
      <c r="B20" s="768"/>
      <c r="C20" s="768"/>
      <c r="D20" s="768"/>
      <c r="E20" s="769"/>
    </row>
    <row r="21" spans="1:5" ht="15" customHeight="1" x14ac:dyDescent="0.25">
      <c r="A21" s="767"/>
      <c r="B21" s="768"/>
      <c r="C21" s="768"/>
      <c r="D21" s="768"/>
      <c r="E21" s="769"/>
    </row>
    <row r="22" spans="1:5" ht="15" customHeight="1" x14ac:dyDescent="0.25">
      <c r="A22" s="767"/>
      <c r="B22" s="768"/>
      <c r="C22" s="768"/>
      <c r="D22" s="768"/>
      <c r="E22" s="769"/>
    </row>
    <row r="23" spans="1:5" ht="15" customHeight="1" x14ac:dyDescent="0.25">
      <c r="A23" s="767"/>
      <c r="B23" s="768"/>
      <c r="C23" s="768"/>
      <c r="D23" s="768"/>
      <c r="E23" s="769"/>
    </row>
    <row r="24" spans="1:5" ht="15" customHeight="1" x14ac:dyDescent="0.25">
      <c r="A24" s="767"/>
      <c r="B24" s="768"/>
      <c r="C24" s="768"/>
      <c r="D24" s="768"/>
      <c r="E24" s="769"/>
    </row>
    <row r="25" spans="1:5" ht="15" customHeight="1" x14ac:dyDescent="0.25">
      <c r="A25" s="767"/>
      <c r="B25" s="768"/>
      <c r="C25" s="768"/>
      <c r="D25" s="768"/>
      <c r="E25" s="769"/>
    </row>
    <row r="26" spans="1:5" ht="15" customHeight="1" x14ac:dyDescent="0.25">
      <c r="A26" s="767"/>
      <c r="B26" s="768"/>
      <c r="C26" s="768"/>
      <c r="D26" s="768"/>
      <c r="E26" s="769"/>
    </row>
    <row r="27" spans="1:5" ht="15" customHeight="1" x14ac:dyDescent="0.25">
      <c r="A27" s="767"/>
      <c r="B27" s="768"/>
      <c r="C27" s="768"/>
      <c r="D27" s="768"/>
      <c r="E27" s="769"/>
    </row>
    <row r="28" spans="1:5" ht="15" customHeight="1" x14ac:dyDescent="0.25">
      <c r="A28" s="767"/>
      <c r="B28" s="768"/>
      <c r="C28" s="768"/>
      <c r="D28" s="768"/>
      <c r="E28" s="769"/>
    </row>
    <row r="29" spans="1:5" ht="15" customHeight="1" x14ac:dyDescent="0.25">
      <c r="A29" s="767"/>
      <c r="B29" s="768"/>
      <c r="C29" s="768"/>
      <c r="D29" s="768"/>
      <c r="E29" s="769"/>
    </row>
    <row r="30" spans="1:5" ht="15" customHeight="1" x14ac:dyDescent="0.25">
      <c r="A30" s="767"/>
      <c r="B30" s="768"/>
      <c r="C30" s="768"/>
      <c r="D30" s="768"/>
      <c r="E30" s="769"/>
    </row>
    <row r="31" spans="1:5" ht="15" customHeight="1" x14ac:dyDescent="0.25">
      <c r="A31" s="767"/>
      <c r="B31" s="768"/>
      <c r="C31" s="768"/>
      <c r="D31" s="768"/>
      <c r="E31" s="769"/>
    </row>
    <row r="32" spans="1:5" ht="15" customHeight="1" x14ac:dyDescent="0.25">
      <c r="A32" s="767"/>
      <c r="B32" s="768"/>
      <c r="C32" s="768"/>
      <c r="D32" s="768"/>
      <c r="E32" s="769"/>
    </row>
    <row r="33" spans="1:5" ht="15" customHeight="1" x14ac:dyDescent="0.25">
      <c r="A33" s="767"/>
      <c r="B33" s="768"/>
      <c r="C33" s="768"/>
      <c r="D33" s="768"/>
      <c r="E33" s="769"/>
    </row>
    <row r="34" spans="1:5" ht="15" customHeight="1" x14ac:dyDescent="0.25">
      <c r="A34" s="767"/>
      <c r="B34" s="768"/>
      <c r="C34" s="768"/>
      <c r="D34" s="768"/>
      <c r="E34" s="769"/>
    </row>
    <row r="35" spans="1:5" ht="15" customHeight="1" x14ac:dyDescent="0.25">
      <c r="A35" s="767"/>
      <c r="B35" s="768"/>
      <c r="C35" s="768"/>
      <c r="D35" s="768"/>
      <c r="E35" s="769"/>
    </row>
    <row r="36" spans="1:5" ht="15" customHeight="1" x14ac:dyDescent="0.25">
      <c r="A36" s="767"/>
      <c r="B36" s="768"/>
      <c r="C36" s="768"/>
      <c r="D36" s="768"/>
      <c r="E36" s="769"/>
    </row>
    <row r="37" spans="1:5" ht="15" customHeight="1" x14ac:dyDescent="0.25">
      <c r="A37" s="767"/>
      <c r="B37" s="768"/>
      <c r="C37" s="768"/>
      <c r="D37" s="768"/>
      <c r="E37" s="769"/>
    </row>
    <row r="38" spans="1:5" ht="15" customHeight="1" x14ac:dyDescent="0.25">
      <c r="A38" s="767"/>
      <c r="B38" s="768"/>
      <c r="C38" s="768"/>
      <c r="D38" s="768"/>
      <c r="E38" s="769"/>
    </row>
    <row r="39" spans="1:5" ht="15" customHeight="1" x14ac:dyDescent="0.25">
      <c r="A39" s="767"/>
      <c r="B39" s="768"/>
      <c r="C39" s="768"/>
      <c r="D39" s="768"/>
      <c r="E39" s="769"/>
    </row>
    <row r="40" spans="1:5" ht="15" customHeight="1" x14ac:dyDescent="0.25">
      <c r="A40" s="767"/>
      <c r="B40" s="768"/>
      <c r="C40" s="768"/>
      <c r="D40" s="768"/>
      <c r="E40" s="769"/>
    </row>
    <row r="41" spans="1:5" ht="15" customHeight="1" x14ac:dyDescent="0.25">
      <c r="A41" s="767"/>
      <c r="B41" s="768"/>
      <c r="C41" s="768"/>
      <c r="D41" s="768"/>
      <c r="E41" s="769"/>
    </row>
    <row r="42" spans="1:5" ht="15" customHeight="1" x14ac:dyDescent="0.25">
      <c r="A42" s="767"/>
      <c r="B42" s="768"/>
      <c r="C42" s="768"/>
      <c r="D42" s="768"/>
      <c r="E42" s="769"/>
    </row>
    <row r="43" spans="1:5" ht="15" customHeight="1" thickBot="1" x14ac:dyDescent="0.3">
      <c r="A43" s="770"/>
      <c r="B43" s="771"/>
      <c r="C43" s="771"/>
      <c r="D43" s="771"/>
      <c r="E43" s="772"/>
    </row>
    <row r="45" spans="1:5" x14ac:dyDescent="0.25">
      <c r="A45" s="625" t="s">
        <v>952</v>
      </c>
      <c r="B45" s="606"/>
      <c r="C45" s="606"/>
      <c r="D45" s="606"/>
      <c r="E45" s="606"/>
    </row>
  </sheetData>
  <sheetProtection algorithmName="SHA-512" hashValue="IPpvLXExkvjLNCunELwSc6w+05KtqCE3f21y/ui2Sk9b5ik/AbAZkAxTJeCxQ96rs61THPoHypZYjup8rt7oWg==" saltValue="9Bk1E6b5anMPCnLmwzzhTg==" spinCount="100000" sheet="1" objects="1" scenarios="1"/>
  <mergeCells count="8">
    <mergeCell ref="A45:E45"/>
    <mergeCell ref="A1:E1"/>
    <mergeCell ref="A2:E2"/>
    <mergeCell ref="A3:C3"/>
    <mergeCell ref="A4:E4"/>
    <mergeCell ref="A6:E6"/>
    <mergeCell ref="A8:E8"/>
    <mergeCell ref="A10:E43"/>
  </mergeCells>
  <printOptions horizontalCentered="1"/>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FFFF00"/>
  </sheetPr>
  <dimension ref="A1:E52"/>
  <sheetViews>
    <sheetView showZeros="0" showWhiteSpace="0" topLeftCell="A4" zoomScaleNormal="100" workbookViewId="0">
      <selection activeCell="A11" sqref="A11:D20"/>
    </sheetView>
  </sheetViews>
  <sheetFormatPr defaultColWidth="9.140625" defaultRowHeight="12.75" x14ac:dyDescent="0.25"/>
  <cols>
    <col min="1" max="1" width="20.140625" style="83" customWidth="1"/>
    <col min="2" max="2" width="18.42578125" style="83" customWidth="1"/>
    <col min="3" max="3" width="13.5703125" style="83" customWidth="1"/>
    <col min="4" max="4" width="23.140625" style="83" customWidth="1"/>
    <col min="5" max="5" width="25.85546875" style="83" customWidth="1"/>
    <col min="6" max="16384" width="9.140625" style="83"/>
  </cols>
  <sheetData>
    <row r="1" spans="1:5" ht="24.95" customHeight="1" x14ac:dyDescent="0.25">
      <c r="A1" s="597" t="s">
        <v>452</v>
      </c>
      <c r="B1" s="597"/>
      <c r="C1" s="597"/>
      <c r="D1" s="597"/>
      <c r="E1" s="597"/>
    </row>
    <row r="2" spans="1:5" ht="22.5" x14ac:dyDescent="0.25">
      <c r="A2" s="597" t="s">
        <v>759</v>
      </c>
      <c r="B2" s="597"/>
      <c r="C2" s="597"/>
      <c r="D2" s="597"/>
      <c r="E2" s="597"/>
    </row>
    <row r="3" spans="1:5" ht="15" customHeight="1" x14ac:dyDescent="0.25">
      <c r="A3" s="607"/>
      <c r="B3" s="607"/>
      <c r="C3" s="607"/>
    </row>
    <row r="4" spans="1:5" ht="20.100000000000001" customHeight="1" x14ac:dyDescent="0.25">
      <c r="A4" s="603" t="str">
        <f>'KEY INPUTS'!B2</f>
        <v>Franklin Township FD No. 5 (Gloucester)</v>
      </c>
      <c r="B4" s="603"/>
      <c r="C4" s="603"/>
      <c r="D4" s="603"/>
      <c r="E4" s="603"/>
    </row>
    <row r="5" spans="1:5" ht="20.100000000000001" customHeight="1" x14ac:dyDescent="0.25">
      <c r="A5" s="147"/>
      <c r="B5" s="147"/>
      <c r="C5" s="147"/>
    </row>
    <row r="6" spans="1:5" ht="15.75" customHeight="1" x14ac:dyDescent="0.25">
      <c r="A6" s="611" t="str">
        <f>"FISCAL YEAR: January 1, "&amp;'KEY INPUTS'!B1&amp;" to December 31, "&amp;'KEY INPUTS'!B1&amp;""</f>
        <v>FISCAL YEAR: January 1, 2021 to December 31, 2021</v>
      </c>
      <c r="B6" s="611"/>
      <c r="C6" s="611"/>
      <c r="D6" s="611"/>
      <c r="E6" s="611"/>
    </row>
    <row r="7" spans="1:5" ht="15.75" x14ac:dyDescent="0.25">
      <c r="A7" s="149"/>
      <c r="B7" s="149"/>
      <c r="C7" s="149"/>
    </row>
    <row r="8" spans="1:5" ht="15.75" customHeight="1" x14ac:dyDescent="0.25">
      <c r="A8" s="773" t="s">
        <v>737</v>
      </c>
      <c r="B8" s="773"/>
      <c r="C8" s="773"/>
      <c r="D8" s="773"/>
      <c r="E8" s="773"/>
    </row>
    <row r="9" spans="1:5" ht="14.1" customHeight="1" thickBot="1" x14ac:dyDescent="0.3">
      <c r="A9" s="89"/>
    </row>
    <row r="10" spans="1:5" ht="14.1" customHeight="1" thickBot="1" x14ac:dyDescent="0.3">
      <c r="A10" s="261" t="s">
        <v>484</v>
      </c>
      <c r="B10" s="262" t="s">
        <v>821</v>
      </c>
      <c r="C10" s="262" t="s">
        <v>734</v>
      </c>
      <c r="D10" s="262" t="s">
        <v>735</v>
      </c>
      <c r="E10" s="263" t="s">
        <v>736</v>
      </c>
    </row>
    <row r="11" spans="1:5" ht="14.1" customHeight="1" thickBot="1" x14ac:dyDescent="0.3">
      <c r="A11" s="534"/>
      <c r="B11" s="534"/>
      <c r="C11" s="265"/>
      <c r="D11" s="265"/>
      <c r="E11" s="266"/>
    </row>
    <row r="12" spans="1:5" ht="14.1" customHeight="1" thickBot="1" x14ac:dyDescent="0.3">
      <c r="A12" s="267"/>
      <c r="B12" s="267"/>
      <c r="C12" s="537"/>
      <c r="D12" s="265"/>
      <c r="E12" s="269"/>
    </row>
    <row r="13" spans="1:5" ht="14.1" customHeight="1" thickBot="1" x14ac:dyDescent="0.3">
      <c r="A13" s="270"/>
      <c r="B13" s="270"/>
      <c r="C13" s="537"/>
      <c r="D13" s="265"/>
      <c r="E13" s="269"/>
    </row>
    <row r="14" spans="1:5" ht="13.5" thickBot="1" x14ac:dyDescent="0.3">
      <c r="A14" s="267"/>
      <c r="B14" s="267"/>
      <c r="C14" s="537"/>
      <c r="D14" s="265"/>
      <c r="E14" s="269"/>
    </row>
    <row r="15" spans="1:5" ht="13.5" thickBot="1" x14ac:dyDescent="0.3">
      <c r="A15" s="267"/>
      <c r="B15" s="267"/>
      <c r="C15" s="537"/>
      <c r="D15" s="265"/>
      <c r="E15" s="269"/>
    </row>
    <row r="16" spans="1:5" ht="13.5" thickBot="1" x14ac:dyDescent="0.3">
      <c r="A16" s="270"/>
      <c r="B16" s="270"/>
      <c r="C16" s="537"/>
      <c r="D16" s="265"/>
      <c r="E16" s="269"/>
    </row>
    <row r="17" spans="1:5" ht="13.5" thickBot="1" x14ac:dyDescent="0.3">
      <c r="A17" s="267"/>
      <c r="B17" s="267"/>
      <c r="C17" s="537"/>
      <c r="D17" s="265"/>
      <c r="E17" s="269"/>
    </row>
    <row r="18" spans="1:5" ht="13.5" thickBot="1" x14ac:dyDescent="0.3">
      <c r="A18" s="267"/>
      <c r="B18" s="267"/>
      <c r="C18" s="537"/>
      <c r="D18" s="265"/>
      <c r="E18" s="269"/>
    </row>
    <row r="19" spans="1:5" ht="13.5" thickBot="1" x14ac:dyDescent="0.3">
      <c r="A19" s="267"/>
      <c r="B19" s="267"/>
      <c r="C19" s="537"/>
      <c r="D19" s="265"/>
      <c r="E19" s="269"/>
    </row>
    <row r="20" spans="1:5" ht="13.5" thickBot="1" x14ac:dyDescent="0.3">
      <c r="A20" s="267"/>
      <c r="B20" s="537"/>
      <c r="C20" s="537"/>
      <c r="D20" s="265"/>
      <c r="E20" s="269"/>
    </row>
    <row r="21" spans="1:5" x14ac:dyDescent="0.25">
      <c r="A21" s="267"/>
      <c r="B21" s="537"/>
      <c r="C21" s="537"/>
      <c r="D21" s="265"/>
      <c r="E21" s="269"/>
    </row>
    <row r="22" spans="1:5" x14ac:dyDescent="0.25">
      <c r="A22" s="267"/>
      <c r="B22" s="268"/>
      <c r="C22" s="268"/>
      <c r="D22" s="268"/>
      <c r="E22" s="269"/>
    </row>
    <row r="23" spans="1:5" x14ac:dyDescent="0.25">
      <c r="A23" s="267"/>
      <c r="B23" s="268"/>
      <c r="C23" s="268"/>
      <c r="D23" s="268"/>
      <c r="E23" s="269"/>
    </row>
    <row r="24" spans="1:5" x14ac:dyDescent="0.25">
      <c r="A24" s="267"/>
      <c r="B24" s="268"/>
      <c r="C24" s="268"/>
      <c r="D24" s="268"/>
      <c r="E24" s="269"/>
    </row>
    <row r="25" spans="1:5" x14ac:dyDescent="0.25">
      <c r="A25" s="267"/>
      <c r="B25" s="268"/>
      <c r="C25" s="268"/>
      <c r="D25" s="268"/>
      <c r="E25" s="269"/>
    </row>
    <row r="26" spans="1:5" x14ac:dyDescent="0.25">
      <c r="A26" s="267"/>
      <c r="B26" s="268"/>
      <c r="C26" s="268"/>
      <c r="D26" s="268"/>
      <c r="E26" s="269"/>
    </row>
    <row r="27" spans="1:5" x14ac:dyDescent="0.25">
      <c r="A27" s="267"/>
      <c r="B27" s="268"/>
      <c r="C27" s="268"/>
      <c r="D27" s="268"/>
      <c r="E27" s="269"/>
    </row>
    <row r="28" spans="1:5" x14ac:dyDescent="0.25">
      <c r="A28" s="267"/>
      <c r="B28" s="268"/>
      <c r="C28" s="268"/>
      <c r="D28" s="268"/>
      <c r="E28" s="269"/>
    </row>
    <row r="29" spans="1:5" x14ac:dyDescent="0.25">
      <c r="A29" s="267"/>
      <c r="B29" s="268"/>
      <c r="C29" s="268"/>
      <c r="D29" s="268"/>
      <c r="E29" s="269"/>
    </row>
    <row r="30" spans="1:5" x14ac:dyDescent="0.25">
      <c r="A30" s="267"/>
      <c r="B30" s="268"/>
      <c r="C30" s="268"/>
      <c r="D30" s="268"/>
      <c r="E30" s="269"/>
    </row>
    <row r="31" spans="1:5" x14ac:dyDescent="0.25">
      <c r="A31" s="267"/>
      <c r="B31" s="268"/>
      <c r="C31" s="268"/>
      <c r="D31" s="268"/>
      <c r="E31" s="269"/>
    </row>
    <row r="32" spans="1:5" x14ac:dyDescent="0.25">
      <c r="A32" s="267"/>
      <c r="B32" s="268"/>
      <c r="C32" s="268"/>
      <c r="D32" s="268"/>
      <c r="E32" s="269"/>
    </row>
    <row r="33" spans="1:5" x14ac:dyDescent="0.25">
      <c r="A33" s="267"/>
      <c r="B33" s="268"/>
      <c r="C33" s="268"/>
      <c r="D33" s="268"/>
      <c r="E33" s="269"/>
    </row>
    <row r="34" spans="1:5" x14ac:dyDescent="0.25">
      <c r="A34" s="267"/>
      <c r="B34" s="268"/>
      <c r="C34" s="268"/>
      <c r="D34" s="268"/>
      <c r="E34" s="269"/>
    </row>
    <row r="35" spans="1:5" x14ac:dyDescent="0.25">
      <c r="A35" s="267"/>
      <c r="B35" s="268"/>
      <c r="C35" s="268"/>
      <c r="D35" s="268"/>
      <c r="E35" s="269"/>
    </row>
    <row r="36" spans="1:5" x14ac:dyDescent="0.25">
      <c r="A36" s="267"/>
      <c r="B36" s="268"/>
      <c r="C36" s="268"/>
      <c r="D36" s="268"/>
      <c r="E36" s="269"/>
    </row>
    <row r="37" spans="1:5" x14ac:dyDescent="0.25">
      <c r="A37" s="267"/>
      <c r="B37" s="268"/>
      <c r="C37" s="268"/>
      <c r="D37" s="268"/>
      <c r="E37" s="269"/>
    </row>
    <row r="38" spans="1:5" x14ac:dyDescent="0.25">
      <c r="A38" s="267"/>
      <c r="B38" s="268"/>
      <c r="C38" s="268"/>
      <c r="D38" s="268"/>
      <c r="E38" s="269"/>
    </row>
    <row r="39" spans="1:5" x14ac:dyDescent="0.25">
      <c r="A39" s="267"/>
      <c r="B39" s="268"/>
      <c r="C39" s="268"/>
      <c r="D39" s="268"/>
      <c r="E39" s="269"/>
    </row>
    <row r="40" spans="1:5" x14ac:dyDescent="0.25">
      <c r="A40" s="267"/>
      <c r="B40" s="268"/>
      <c r="C40" s="268"/>
      <c r="D40" s="268"/>
      <c r="E40" s="269"/>
    </row>
    <row r="41" spans="1:5" x14ac:dyDescent="0.25">
      <c r="A41" s="267"/>
      <c r="B41" s="268"/>
      <c r="C41" s="268"/>
      <c r="D41" s="268"/>
      <c r="E41" s="269"/>
    </row>
    <row r="42" spans="1:5" x14ac:dyDescent="0.25">
      <c r="A42" s="267"/>
      <c r="B42" s="268"/>
      <c r="C42" s="268"/>
      <c r="D42" s="268"/>
      <c r="E42" s="269"/>
    </row>
    <row r="43" spans="1:5" x14ac:dyDescent="0.25">
      <c r="A43" s="267"/>
      <c r="B43" s="268"/>
      <c r="C43" s="268"/>
      <c r="D43" s="268"/>
      <c r="E43" s="269"/>
    </row>
    <row r="44" spans="1:5" x14ac:dyDescent="0.25">
      <c r="A44" s="267"/>
      <c r="B44" s="268"/>
      <c r="C44" s="268"/>
      <c r="D44" s="268"/>
      <c r="E44" s="269"/>
    </row>
    <row r="45" spans="1:5" x14ac:dyDescent="0.25">
      <c r="A45" s="267"/>
      <c r="B45" s="268"/>
      <c r="C45" s="268"/>
      <c r="D45" s="268"/>
      <c r="E45" s="269"/>
    </row>
    <row r="46" spans="1:5" x14ac:dyDescent="0.25">
      <c r="A46" s="267"/>
      <c r="B46" s="268"/>
      <c r="C46" s="268"/>
      <c r="D46" s="268"/>
      <c r="E46" s="269"/>
    </row>
    <row r="47" spans="1:5" x14ac:dyDescent="0.25">
      <c r="A47" s="267"/>
      <c r="B47" s="268"/>
      <c r="C47" s="268"/>
      <c r="D47" s="268"/>
      <c r="E47" s="269"/>
    </row>
    <row r="48" spans="1:5" x14ac:dyDescent="0.25">
      <c r="A48" s="267"/>
      <c r="B48" s="268"/>
      <c r="C48" s="268"/>
      <c r="D48" s="268"/>
      <c r="E48" s="269"/>
    </row>
    <row r="49" spans="1:5" x14ac:dyDescent="0.25">
      <c r="A49" s="267"/>
      <c r="B49" s="268"/>
      <c r="C49" s="268"/>
      <c r="D49" s="268"/>
      <c r="E49" s="269"/>
    </row>
    <row r="50" spans="1:5" ht="13.5" thickBot="1" x14ac:dyDescent="0.3">
      <c r="A50" s="271"/>
      <c r="B50" s="272"/>
      <c r="C50" s="272"/>
      <c r="D50" s="272"/>
      <c r="E50" s="273"/>
    </row>
    <row r="51" spans="1:5" ht="4.9000000000000004" customHeight="1" x14ac:dyDescent="0.25"/>
    <row r="52" spans="1:5" x14ac:dyDescent="0.25">
      <c r="A52" s="625" t="s">
        <v>954</v>
      </c>
      <c r="B52" s="606"/>
      <c r="C52" s="606"/>
      <c r="D52" s="606"/>
      <c r="E52" s="606"/>
    </row>
  </sheetData>
  <sheetProtection algorithmName="SHA-512" hashValue="uJv5eGtPL4+2Or68hZUCHz7AihMZ3tOLbtYv7ZXxFT2wN9ZdmVugE7WQR7UnY8MymKG0oMVt0HhAab9vpf4JhA==" saltValue="xYIPuRhFls7IQ3d9VBc0qA==" spinCount="100000" sheet="1" objects="1" scenarios="1"/>
  <mergeCells count="7">
    <mergeCell ref="A52:E52"/>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FFFF00"/>
  </sheetPr>
  <dimension ref="A1:E52"/>
  <sheetViews>
    <sheetView showZeros="0" zoomScaleNormal="100" workbookViewId="0">
      <selection activeCell="J6" sqref="J6"/>
    </sheetView>
  </sheetViews>
  <sheetFormatPr defaultColWidth="9.140625" defaultRowHeight="12.75" x14ac:dyDescent="0.25"/>
  <cols>
    <col min="1" max="1" width="20.140625" style="83" customWidth="1"/>
    <col min="2" max="2" width="18.42578125" style="83" customWidth="1"/>
    <col min="3" max="3" width="13.5703125" style="83" customWidth="1"/>
    <col min="4" max="4" width="23.140625" style="83" customWidth="1"/>
    <col min="5" max="5" width="25.85546875" style="83" customWidth="1"/>
    <col min="6" max="16384" width="9.140625" style="83"/>
  </cols>
  <sheetData>
    <row r="1" spans="1:5" ht="24.95" customHeight="1" x14ac:dyDescent="0.25">
      <c r="A1" s="597" t="s">
        <v>452</v>
      </c>
      <c r="B1" s="597"/>
      <c r="C1" s="597"/>
      <c r="D1" s="597"/>
      <c r="E1" s="597"/>
    </row>
    <row r="2" spans="1:5" ht="22.5" x14ac:dyDescent="0.25">
      <c r="A2" s="597" t="s">
        <v>760</v>
      </c>
      <c r="B2" s="597"/>
      <c r="C2" s="597"/>
      <c r="D2" s="597"/>
      <c r="E2" s="597"/>
    </row>
    <row r="3" spans="1:5" ht="15" customHeight="1" x14ac:dyDescent="0.25">
      <c r="A3" s="607"/>
      <c r="B3" s="607"/>
      <c r="C3" s="607"/>
    </row>
    <row r="4" spans="1:5" ht="20.100000000000001" customHeight="1" x14ac:dyDescent="0.25">
      <c r="A4" s="603" t="str">
        <f>'KEY INPUTS'!B2</f>
        <v>Franklin Township FD No. 5 (Gloucester)</v>
      </c>
      <c r="B4" s="603"/>
      <c r="C4" s="603"/>
      <c r="D4" s="603"/>
      <c r="E4" s="603"/>
    </row>
    <row r="5" spans="1:5" ht="20.100000000000001" customHeight="1" x14ac:dyDescent="0.25">
      <c r="A5" s="147"/>
      <c r="B5" s="147"/>
      <c r="C5" s="147"/>
    </row>
    <row r="6" spans="1:5" ht="15.75" customHeight="1" x14ac:dyDescent="0.25">
      <c r="A6" s="611" t="str">
        <f>"FISCAL YEAR: January 1, "&amp;'KEY INPUTS'!B1&amp;" to December 31, "&amp;'KEY INPUTS'!B1&amp;""</f>
        <v>FISCAL YEAR: January 1, 2021 to December 31, 2021</v>
      </c>
      <c r="B6" s="611"/>
      <c r="C6" s="611"/>
      <c r="D6" s="611"/>
      <c r="E6" s="611"/>
    </row>
    <row r="7" spans="1:5" ht="15.75" x14ac:dyDescent="0.25">
      <c r="A7" s="149"/>
      <c r="B7" s="149"/>
      <c r="C7" s="149"/>
    </row>
    <row r="8" spans="1:5" ht="15.75" customHeight="1" x14ac:dyDescent="0.25">
      <c r="A8" s="773" t="s">
        <v>737</v>
      </c>
      <c r="B8" s="773"/>
      <c r="C8" s="773"/>
      <c r="D8" s="773"/>
      <c r="E8" s="773"/>
    </row>
    <row r="9" spans="1:5" ht="14.1" customHeight="1" thickBot="1" x14ac:dyDescent="0.3">
      <c r="A9" s="89"/>
    </row>
    <row r="10" spans="1:5" ht="14.1" customHeight="1" thickBot="1" x14ac:dyDescent="0.3">
      <c r="A10" s="261" t="s">
        <v>484</v>
      </c>
      <c r="B10" s="262" t="s">
        <v>821</v>
      </c>
      <c r="C10" s="262" t="s">
        <v>734</v>
      </c>
      <c r="D10" s="262" t="s">
        <v>735</v>
      </c>
      <c r="E10" s="263" t="s">
        <v>736</v>
      </c>
    </row>
    <row r="11" spans="1:5" ht="14.1" customHeight="1" x14ac:dyDescent="0.25">
      <c r="A11" s="264"/>
      <c r="B11" s="265"/>
      <c r="C11" s="265"/>
      <c r="D11" s="265"/>
      <c r="E11" s="266"/>
    </row>
    <row r="12" spans="1:5" ht="14.1" customHeight="1" x14ac:dyDescent="0.25">
      <c r="A12" s="267"/>
      <c r="B12" s="268"/>
      <c r="C12" s="268"/>
      <c r="D12" s="268"/>
      <c r="E12" s="269"/>
    </row>
    <row r="13" spans="1:5" ht="14.1" customHeight="1" x14ac:dyDescent="0.25">
      <c r="A13" s="270"/>
      <c r="B13" s="268"/>
      <c r="C13" s="268"/>
      <c r="D13" s="268"/>
      <c r="E13" s="269"/>
    </row>
    <row r="14" spans="1:5" x14ac:dyDescent="0.25">
      <c r="A14" s="267"/>
      <c r="B14" s="268"/>
      <c r="C14" s="268"/>
      <c r="D14" s="268"/>
      <c r="E14" s="269"/>
    </row>
    <row r="15" spans="1:5" x14ac:dyDescent="0.25">
      <c r="A15" s="267"/>
      <c r="B15" s="268"/>
      <c r="C15" s="268"/>
      <c r="D15" s="268"/>
      <c r="E15" s="269"/>
    </row>
    <row r="16" spans="1:5" x14ac:dyDescent="0.25">
      <c r="A16" s="267"/>
      <c r="B16" s="268"/>
      <c r="C16" s="268"/>
      <c r="D16" s="268"/>
      <c r="E16" s="269"/>
    </row>
    <row r="17" spans="1:5" x14ac:dyDescent="0.25">
      <c r="A17" s="267"/>
      <c r="B17" s="268"/>
      <c r="C17" s="268"/>
      <c r="D17" s="268"/>
      <c r="E17" s="269"/>
    </row>
    <row r="18" spans="1:5" x14ac:dyDescent="0.25">
      <c r="A18" s="267"/>
      <c r="B18" s="268"/>
      <c r="C18" s="268"/>
      <c r="D18" s="268"/>
      <c r="E18" s="269"/>
    </row>
    <row r="19" spans="1:5" x14ac:dyDescent="0.25">
      <c r="A19" s="267"/>
      <c r="B19" s="268"/>
      <c r="C19" s="268"/>
      <c r="D19" s="268"/>
      <c r="E19" s="269"/>
    </row>
    <row r="20" spans="1:5" x14ac:dyDescent="0.25">
      <c r="A20" s="267"/>
      <c r="B20" s="268"/>
      <c r="C20" s="268"/>
      <c r="D20" s="268"/>
      <c r="E20" s="269"/>
    </row>
    <row r="21" spans="1:5" x14ac:dyDescent="0.25">
      <c r="A21" s="267"/>
      <c r="B21" s="268"/>
      <c r="C21" s="268"/>
      <c r="D21" s="268"/>
      <c r="E21" s="269"/>
    </row>
    <row r="22" spans="1:5" x14ac:dyDescent="0.25">
      <c r="A22" s="267"/>
      <c r="B22" s="268"/>
      <c r="C22" s="268"/>
      <c r="D22" s="268"/>
      <c r="E22" s="269"/>
    </row>
    <row r="23" spans="1:5" x14ac:dyDescent="0.25">
      <c r="A23" s="267"/>
      <c r="B23" s="268"/>
      <c r="C23" s="268"/>
      <c r="D23" s="268"/>
      <c r="E23" s="269"/>
    </row>
    <row r="24" spans="1:5" x14ac:dyDescent="0.25">
      <c r="A24" s="267"/>
      <c r="B24" s="268"/>
      <c r="C24" s="268"/>
      <c r="D24" s="268"/>
      <c r="E24" s="269"/>
    </row>
    <row r="25" spans="1:5" x14ac:dyDescent="0.25">
      <c r="A25" s="267"/>
      <c r="B25" s="268"/>
      <c r="C25" s="268"/>
      <c r="D25" s="268"/>
      <c r="E25" s="269"/>
    </row>
    <row r="26" spans="1:5" x14ac:dyDescent="0.25">
      <c r="A26" s="267"/>
      <c r="B26" s="268"/>
      <c r="C26" s="268"/>
      <c r="D26" s="268"/>
      <c r="E26" s="269"/>
    </row>
    <row r="27" spans="1:5" x14ac:dyDescent="0.25">
      <c r="A27" s="267"/>
      <c r="B27" s="268"/>
      <c r="C27" s="268"/>
      <c r="D27" s="268"/>
      <c r="E27" s="269"/>
    </row>
    <row r="28" spans="1:5" x14ac:dyDescent="0.25">
      <c r="A28" s="267"/>
      <c r="B28" s="268"/>
      <c r="C28" s="268"/>
      <c r="D28" s="268"/>
      <c r="E28" s="269"/>
    </row>
    <row r="29" spans="1:5" x14ac:dyDescent="0.25">
      <c r="A29" s="267"/>
      <c r="B29" s="268"/>
      <c r="C29" s="268"/>
      <c r="D29" s="268"/>
      <c r="E29" s="269"/>
    </row>
    <row r="30" spans="1:5" x14ac:dyDescent="0.25">
      <c r="A30" s="267"/>
      <c r="B30" s="268"/>
      <c r="C30" s="268"/>
      <c r="D30" s="268"/>
      <c r="E30" s="269"/>
    </row>
    <row r="31" spans="1:5" x14ac:dyDescent="0.25">
      <c r="A31" s="267"/>
      <c r="B31" s="268"/>
      <c r="C31" s="268"/>
      <c r="D31" s="268"/>
      <c r="E31" s="269"/>
    </row>
    <row r="32" spans="1:5" x14ac:dyDescent="0.25">
      <c r="A32" s="267"/>
      <c r="B32" s="268"/>
      <c r="C32" s="268"/>
      <c r="D32" s="268"/>
      <c r="E32" s="269"/>
    </row>
    <row r="33" spans="1:5" x14ac:dyDescent="0.25">
      <c r="A33" s="267"/>
      <c r="B33" s="268"/>
      <c r="C33" s="268"/>
      <c r="D33" s="268"/>
      <c r="E33" s="269"/>
    </row>
    <row r="34" spans="1:5" x14ac:dyDescent="0.25">
      <c r="A34" s="267"/>
      <c r="B34" s="268"/>
      <c r="C34" s="268"/>
      <c r="D34" s="268"/>
      <c r="E34" s="269"/>
    </row>
    <row r="35" spans="1:5" x14ac:dyDescent="0.25">
      <c r="A35" s="267"/>
      <c r="B35" s="268"/>
      <c r="C35" s="268"/>
      <c r="D35" s="268"/>
      <c r="E35" s="269"/>
    </row>
    <row r="36" spans="1:5" x14ac:dyDescent="0.25">
      <c r="A36" s="267"/>
      <c r="B36" s="268"/>
      <c r="C36" s="268"/>
      <c r="D36" s="268"/>
      <c r="E36" s="269"/>
    </row>
    <row r="37" spans="1:5" x14ac:dyDescent="0.25">
      <c r="A37" s="267"/>
      <c r="B37" s="268"/>
      <c r="C37" s="268"/>
      <c r="D37" s="268"/>
      <c r="E37" s="269"/>
    </row>
    <row r="38" spans="1:5" x14ac:dyDescent="0.25">
      <c r="A38" s="267"/>
      <c r="B38" s="268"/>
      <c r="C38" s="268"/>
      <c r="D38" s="268"/>
      <c r="E38" s="269"/>
    </row>
    <row r="39" spans="1:5" x14ac:dyDescent="0.25">
      <c r="A39" s="267"/>
      <c r="B39" s="268"/>
      <c r="C39" s="268"/>
      <c r="D39" s="268"/>
      <c r="E39" s="269"/>
    </row>
    <row r="40" spans="1:5" x14ac:dyDescent="0.25">
      <c r="A40" s="267"/>
      <c r="B40" s="268"/>
      <c r="C40" s="268"/>
      <c r="D40" s="268"/>
      <c r="E40" s="269"/>
    </row>
    <row r="41" spans="1:5" x14ac:dyDescent="0.25">
      <c r="A41" s="267"/>
      <c r="B41" s="268"/>
      <c r="C41" s="268"/>
      <c r="D41" s="268"/>
      <c r="E41" s="269"/>
    </row>
    <row r="42" spans="1:5" x14ac:dyDescent="0.25">
      <c r="A42" s="267"/>
      <c r="B42" s="268"/>
      <c r="C42" s="268"/>
      <c r="D42" s="268"/>
      <c r="E42" s="269"/>
    </row>
    <row r="43" spans="1:5" x14ac:dyDescent="0.25">
      <c r="A43" s="267"/>
      <c r="B43" s="268"/>
      <c r="C43" s="268"/>
      <c r="D43" s="268"/>
      <c r="E43" s="269"/>
    </row>
    <row r="44" spans="1:5" x14ac:dyDescent="0.25">
      <c r="A44" s="267"/>
      <c r="B44" s="268"/>
      <c r="C44" s="268"/>
      <c r="D44" s="268"/>
      <c r="E44" s="269"/>
    </row>
    <row r="45" spans="1:5" x14ac:dyDescent="0.25">
      <c r="A45" s="267"/>
      <c r="B45" s="268"/>
      <c r="C45" s="268"/>
      <c r="D45" s="268"/>
      <c r="E45" s="269"/>
    </row>
    <row r="46" spans="1:5" x14ac:dyDescent="0.25">
      <c r="A46" s="267"/>
      <c r="B46" s="268"/>
      <c r="C46" s="268"/>
      <c r="D46" s="268"/>
      <c r="E46" s="269"/>
    </row>
    <row r="47" spans="1:5" x14ac:dyDescent="0.25">
      <c r="A47" s="267"/>
      <c r="B47" s="268"/>
      <c r="C47" s="268"/>
      <c r="D47" s="268"/>
      <c r="E47" s="269"/>
    </row>
    <row r="48" spans="1:5" x14ac:dyDescent="0.25">
      <c r="A48" s="267"/>
      <c r="B48" s="268"/>
      <c r="C48" s="268"/>
      <c r="D48" s="268"/>
      <c r="E48" s="269"/>
    </row>
    <row r="49" spans="1:5" x14ac:dyDescent="0.25">
      <c r="A49" s="267"/>
      <c r="B49" s="268"/>
      <c r="C49" s="268"/>
      <c r="D49" s="268"/>
      <c r="E49" s="269"/>
    </row>
    <row r="50" spans="1:5" ht="13.5" thickBot="1" x14ac:dyDescent="0.3">
      <c r="A50" s="271"/>
      <c r="B50" s="272"/>
      <c r="C50" s="272"/>
      <c r="D50" s="272"/>
      <c r="E50" s="273"/>
    </row>
    <row r="51" spans="1:5" ht="4.9000000000000004" customHeight="1" x14ac:dyDescent="0.25"/>
    <row r="52" spans="1:5" x14ac:dyDescent="0.25">
      <c r="A52" s="625" t="s">
        <v>953</v>
      </c>
      <c r="B52" s="606"/>
      <c r="C52" s="606"/>
      <c r="D52" s="606"/>
      <c r="E52" s="606"/>
    </row>
  </sheetData>
  <sheetProtection algorithmName="SHA-512" hashValue="FIKQ99F6GouP1MHhBhg6KIh1XeDq2yN9YIgWDsKddk+5XoKJm5mpvkEc+MswZ816/N4v0juJyh9EwkuheGVHpg==" saltValue="PrAXZf95QKFKR94thxzdDQ==" spinCount="100000" sheet="1" objects="1" scenarios="1"/>
  <mergeCells count="7">
    <mergeCell ref="A52:E52"/>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FFFF00"/>
  </sheetPr>
  <dimension ref="A1:F51"/>
  <sheetViews>
    <sheetView showZeros="0" zoomScaleNormal="100" workbookViewId="0">
      <selection activeCell="A5" sqref="A5:F5"/>
    </sheetView>
  </sheetViews>
  <sheetFormatPr defaultColWidth="9.140625" defaultRowHeight="12.75" x14ac:dyDescent="0.25"/>
  <cols>
    <col min="1" max="1" width="20.5703125" style="83" customWidth="1"/>
    <col min="2" max="2" width="42.42578125" style="83" customWidth="1"/>
    <col min="3" max="3" width="1.140625" style="83" customWidth="1"/>
    <col min="4" max="4" width="11" style="83" customWidth="1"/>
    <col min="5" max="5" width="11.5703125" style="83" customWidth="1"/>
    <col min="6" max="16384" width="9.140625" style="83"/>
  </cols>
  <sheetData>
    <row r="1" spans="1:6" ht="17.45" customHeight="1" x14ac:dyDescent="0.25">
      <c r="A1" s="604" t="s">
        <v>482</v>
      </c>
      <c r="B1" s="604"/>
      <c r="C1" s="604"/>
      <c r="D1" s="604"/>
      <c r="E1" s="604"/>
      <c r="F1" s="604"/>
    </row>
    <row r="2" spans="1:6" s="274" customFormat="1" ht="22.35" customHeight="1" x14ac:dyDescent="0.25">
      <c r="A2" s="687"/>
      <c r="B2" s="687"/>
      <c r="C2" s="687"/>
      <c r="D2" s="687"/>
      <c r="E2" s="687"/>
    </row>
    <row r="3" spans="1:6" ht="20.100000000000001" customHeight="1" x14ac:dyDescent="0.25">
      <c r="A3" s="603" t="str">
        <f>'Questionnaire (cont.)'!A4:C4</f>
        <v>Franklin Township FD No. 5 (Gloucester)</v>
      </c>
      <c r="B3" s="603"/>
      <c r="C3" s="603"/>
      <c r="D3" s="603"/>
      <c r="E3" s="603"/>
      <c r="F3" s="603"/>
    </row>
    <row r="4" spans="1:6" ht="15.75" customHeight="1" x14ac:dyDescent="0.25">
      <c r="A4" s="147"/>
      <c r="B4" s="147"/>
      <c r="C4" s="147"/>
      <c r="D4" s="147"/>
      <c r="E4" s="147"/>
    </row>
    <row r="5" spans="1:6" ht="15.75" customHeight="1" x14ac:dyDescent="0.25">
      <c r="A5" s="611" t="s">
        <v>481</v>
      </c>
      <c r="B5" s="611"/>
      <c r="C5" s="611"/>
      <c r="D5" s="611"/>
      <c r="E5" s="611"/>
      <c r="F5" s="611"/>
    </row>
    <row r="6" spans="1:6" ht="12.95" customHeight="1" x14ac:dyDescent="0.25">
      <c r="A6" s="251"/>
      <c r="B6" s="251"/>
    </row>
    <row r="7" spans="1:6" ht="14.1" customHeight="1" x14ac:dyDescent="0.25">
      <c r="A7" s="774" t="s">
        <v>480</v>
      </c>
      <c r="B7" s="774"/>
      <c r="C7" s="774"/>
      <c r="D7" s="774"/>
      <c r="E7" s="774"/>
      <c r="F7" s="774"/>
    </row>
    <row r="8" spans="1:6" ht="14.1" customHeight="1" x14ac:dyDescent="0.25">
      <c r="A8" s="254"/>
    </row>
    <row r="9" spans="1:6" ht="14.1" customHeight="1" x14ac:dyDescent="0.25">
      <c r="A9" s="89" t="s">
        <v>909</v>
      </c>
    </row>
    <row r="10" spans="1:6" ht="14.1" customHeight="1" x14ac:dyDescent="0.25">
      <c r="A10" s="512" t="s">
        <v>908</v>
      </c>
    </row>
    <row r="11" spans="1:6" ht="14.1" customHeight="1" x14ac:dyDescent="0.25">
      <c r="A11" s="238" t="s">
        <v>479</v>
      </c>
    </row>
    <row r="12" spans="1:6" ht="14.1" customHeight="1" x14ac:dyDescent="0.25">
      <c r="A12" s="512" t="s">
        <v>910</v>
      </c>
    </row>
    <row r="13" spans="1:6" ht="14.1" customHeight="1" x14ac:dyDescent="0.25"/>
    <row r="14" spans="1:6" ht="14.1" customHeight="1" x14ac:dyDescent="0.25">
      <c r="A14" s="238" t="s">
        <v>478</v>
      </c>
    </row>
    <row r="15" spans="1:6" ht="14.1" customHeight="1" x14ac:dyDescent="0.25">
      <c r="A15" s="238" t="s">
        <v>477</v>
      </c>
    </row>
    <row r="16" spans="1:6" ht="14.1" customHeight="1" x14ac:dyDescent="0.25">
      <c r="A16" s="89"/>
    </row>
    <row r="17" spans="1:1" x14ac:dyDescent="0.25">
      <c r="A17" s="238" t="s">
        <v>476</v>
      </c>
    </row>
    <row r="18" spans="1:1" x14ac:dyDescent="0.25">
      <c r="A18" s="238" t="s">
        <v>475</v>
      </c>
    </row>
    <row r="19" spans="1:1" x14ac:dyDescent="0.25">
      <c r="A19" s="238" t="s">
        <v>474</v>
      </c>
    </row>
    <row r="20" spans="1:1" x14ac:dyDescent="0.25">
      <c r="A20" s="238" t="s">
        <v>473</v>
      </c>
    </row>
    <row r="22" spans="1:1" x14ac:dyDescent="0.25">
      <c r="A22" s="238" t="s">
        <v>472</v>
      </c>
    </row>
    <row r="23" spans="1:1" x14ac:dyDescent="0.25">
      <c r="A23" s="238" t="s">
        <v>471</v>
      </c>
    </row>
    <row r="24" spans="1:1" x14ac:dyDescent="0.25">
      <c r="A24" s="238" t="s">
        <v>470</v>
      </c>
    </row>
    <row r="25" spans="1:1" x14ac:dyDescent="0.25">
      <c r="A25" s="238" t="s">
        <v>469</v>
      </c>
    </row>
    <row r="26" spans="1:1" x14ac:dyDescent="0.25">
      <c r="A26" s="238" t="s">
        <v>468</v>
      </c>
    </row>
    <row r="27" spans="1:1" x14ac:dyDescent="0.25">
      <c r="A27" s="238" t="s">
        <v>467</v>
      </c>
    </row>
    <row r="29" spans="1:1" x14ac:dyDescent="0.25">
      <c r="A29" s="238" t="s">
        <v>466</v>
      </c>
    </row>
    <row r="30" spans="1:1" x14ac:dyDescent="0.25">
      <c r="A30" s="238" t="s">
        <v>465</v>
      </c>
    </row>
    <row r="32" spans="1:1" x14ac:dyDescent="0.25">
      <c r="A32" s="238"/>
    </row>
    <row r="33" spans="1:1" x14ac:dyDescent="0.25">
      <c r="A33" s="238"/>
    </row>
    <row r="51" spans="1:6" x14ac:dyDescent="0.25">
      <c r="A51" s="607" t="s">
        <v>913</v>
      </c>
      <c r="B51" s="607"/>
      <c r="C51" s="607"/>
      <c r="D51" s="607"/>
      <c r="E51" s="607"/>
      <c r="F51" s="607"/>
    </row>
  </sheetData>
  <sheetProtection algorithmName="SHA-512" hashValue="G+VRk3WFp6LBxTZQMu4sXhbQcJazhJqyWoiaM1XUqxWyQb8A11O/aRhO7mdg8OKfjizQIruvlcm2/sMz5P6EQg==" saltValue="N1aCxs52o4q2XcuEluKXuw==" spinCount="100000" sheet="1" objects="1" scenarios="1"/>
  <mergeCells count="6">
    <mergeCell ref="A1:F1"/>
    <mergeCell ref="A51:F51"/>
    <mergeCell ref="A5:F5"/>
    <mergeCell ref="A3:F3"/>
    <mergeCell ref="A7:F7"/>
    <mergeCell ref="A2:E2"/>
  </mergeCells>
  <printOptions horizontalCentered="1"/>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FFFF00"/>
  </sheetPr>
  <dimension ref="A1:T40"/>
  <sheetViews>
    <sheetView showZeros="0" zoomScaleNormal="100" workbookViewId="0">
      <selection activeCell="B6" sqref="B6:J10"/>
    </sheetView>
  </sheetViews>
  <sheetFormatPr defaultColWidth="3.7109375" defaultRowHeight="15" x14ac:dyDescent="0.25"/>
  <cols>
    <col min="1" max="1" width="3" style="92" bestFit="1" customWidth="1"/>
    <col min="2" max="2" width="25.140625" style="92" customWidth="1"/>
    <col min="3" max="3" width="18.42578125" style="92" customWidth="1"/>
    <col min="4" max="4" width="9.85546875" style="92" customWidth="1"/>
    <col min="5" max="7" width="3.5703125" style="92" bestFit="1" customWidth="1"/>
    <col min="8" max="8" width="17.42578125" style="92" customWidth="1"/>
    <col min="9" max="9" width="10.5703125" style="92" customWidth="1"/>
    <col min="10" max="10" width="14.5703125" style="92" customWidth="1"/>
    <col min="11" max="11" width="17.28515625" style="92" customWidth="1"/>
    <col min="12" max="12" width="18.7109375" style="92" customWidth="1"/>
    <col min="13" max="13" width="19.42578125" style="92" customWidth="1"/>
    <col min="14" max="14" width="16.42578125" style="92" customWidth="1"/>
    <col min="15" max="15" width="11.5703125" style="92" customWidth="1"/>
    <col min="16" max="16" width="13.7109375" style="92" customWidth="1"/>
    <col min="17" max="17" width="17.140625" style="92" bestFit="1" customWidth="1"/>
    <col min="18" max="18" width="16.28515625" style="92" customWidth="1"/>
    <col min="19" max="16384" width="3.7109375" style="92"/>
  </cols>
  <sheetData>
    <row r="1" spans="1:20" x14ac:dyDescent="0.25">
      <c r="A1" s="780" t="str">
        <f>'Information Sheet'!B9</f>
        <v>Franklin Township FD No. 5 (Gloucester)</v>
      </c>
      <c r="B1" s="780"/>
      <c r="C1" s="780"/>
      <c r="D1" s="780"/>
      <c r="E1" s="780"/>
      <c r="F1" s="780"/>
      <c r="G1" s="780"/>
      <c r="H1" s="780"/>
      <c r="I1" s="780"/>
      <c r="J1" s="780"/>
      <c r="K1" s="780"/>
      <c r="L1" s="780"/>
      <c r="M1" s="780"/>
      <c r="N1" s="780"/>
      <c r="O1" s="780"/>
      <c r="P1" s="532"/>
      <c r="Q1" s="532"/>
      <c r="R1" s="532"/>
    </row>
    <row r="2" spans="1:20" x14ac:dyDescent="0.25">
      <c r="A2" s="780" t="str">
        <f>'Information Sheet'!B10</f>
        <v>Gloucester</v>
      </c>
      <c r="B2" s="780"/>
      <c r="C2" s="780"/>
      <c r="D2" s="780"/>
      <c r="E2" s="780"/>
      <c r="F2" s="780"/>
      <c r="G2" s="780"/>
      <c r="H2" s="780"/>
      <c r="I2" s="780"/>
      <c r="J2" s="780"/>
      <c r="K2" s="780"/>
      <c r="L2" s="780"/>
      <c r="M2" s="780"/>
      <c r="N2" s="780"/>
      <c r="O2" s="780"/>
      <c r="P2" s="532"/>
      <c r="Q2" s="532"/>
      <c r="R2" s="532"/>
    </row>
    <row r="3" spans="1:20" x14ac:dyDescent="0.25">
      <c r="E3" s="96"/>
      <c r="F3" s="96"/>
      <c r="G3" s="96"/>
      <c r="H3" s="777" t="s">
        <v>911</v>
      </c>
      <c r="I3" s="777"/>
      <c r="J3" s="777"/>
    </row>
    <row r="4" spans="1:20" ht="15" customHeight="1" x14ac:dyDescent="0.25">
      <c r="E4" s="776" t="s">
        <v>277</v>
      </c>
      <c r="F4" s="776"/>
      <c r="G4" s="776"/>
      <c r="H4" s="778"/>
      <c r="I4" s="778"/>
      <c r="J4" s="778"/>
      <c r="L4" s="523"/>
      <c r="M4" s="213"/>
      <c r="N4" s="213"/>
      <c r="O4" s="213"/>
      <c r="P4" s="213"/>
      <c r="Q4" s="213"/>
      <c r="R4" s="213"/>
      <c r="S4" s="213"/>
      <c r="T4" s="213"/>
    </row>
    <row r="5" spans="1:20" ht="105.75" thickBot="1" x14ac:dyDescent="0.3">
      <c r="A5" s="275"/>
      <c r="B5" s="275" t="s">
        <v>278</v>
      </c>
      <c r="C5" s="275" t="s">
        <v>279</v>
      </c>
      <c r="D5" s="276" t="s">
        <v>280</v>
      </c>
      <c r="E5" s="277" t="s">
        <v>281</v>
      </c>
      <c r="F5" s="277" t="s">
        <v>282</v>
      </c>
      <c r="G5" s="278" t="s">
        <v>283</v>
      </c>
      <c r="H5" s="275" t="s">
        <v>284</v>
      </c>
      <c r="I5" s="275" t="s">
        <v>285</v>
      </c>
      <c r="J5" s="279" t="s">
        <v>286</v>
      </c>
      <c r="K5" s="275" t="s">
        <v>287</v>
      </c>
      <c r="L5" s="276" t="s">
        <v>288</v>
      </c>
      <c r="M5" s="513"/>
      <c r="N5" s="513"/>
      <c r="O5" s="513"/>
      <c r="P5" s="513"/>
      <c r="Q5" s="513"/>
      <c r="R5" s="513"/>
      <c r="S5" s="213"/>
      <c r="T5" s="213"/>
    </row>
    <row r="6" spans="1:20" x14ac:dyDescent="0.25">
      <c r="A6" s="92">
        <v>1</v>
      </c>
      <c r="B6" s="49" t="s">
        <v>1000</v>
      </c>
      <c r="C6" s="49" t="s">
        <v>984</v>
      </c>
      <c r="D6" s="50" t="s">
        <v>982</v>
      </c>
      <c r="E6" s="13" t="s">
        <v>796</v>
      </c>
      <c r="F6" s="13"/>
      <c r="G6" s="51"/>
      <c r="H6" s="539">
        <v>0</v>
      </c>
      <c r="I6" s="539">
        <v>0</v>
      </c>
      <c r="J6" s="540">
        <v>550</v>
      </c>
      <c r="K6" s="168"/>
      <c r="L6" s="520">
        <f>SUM(H6:K6)</f>
        <v>550</v>
      </c>
      <c r="M6" s="514"/>
      <c r="N6" s="514"/>
      <c r="O6" s="515"/>
      <c r="P6" s="516"/>
      <c r="Q6" s="516"/>
      <c r="R6" s="517"/>
      <c r="S6" s="213"/>
      <c r="T6" s="213"/>
    </row>
    <row r="7" spans="1:20" x14ac:dyDescent="0.25">
      <c r="A7" s="92">
        <v>2</v>
      </c>
      <c r="B7" s="49" t="s">
        <v>1007</v>
      </c>
      <c r="C7" s="49" t="s">
        <v>1013</v>
      </c>
      <c r="D7" s="52" t="s">
        <v>982</v>
      </c>
      <c r="E7" s="13" t="s">
        <v>796</v>
      </c>
      <c r="F7" s="13"/>
      <c r="G7" s="53"/>
      <c r="H7" s="11">
        <v>0</v>
      </c>
      <c r="I7" s="11">
        <v>0</v>
      </c>
      <c r="J7" s="541">
        <v>550</v>
      </c>
      <c r="K7" s="168"/>
      <c r="L7" s="520">
        <f t="shared" ref="L7:L20" si="0">SUM(H7:K7)</f>
        <v>550</v>
      </c>
      <c r="M7" s="518"/>
      <c r="N7" s="518"/>
      <c r="O7" s="515"/>
      <c r="P7" s="516"/>
      <c r="Q7" s="516"/>
      <c r="R7" s="517"/>
      <c r="S7" s="213"/>
      <c r="T7" s="213"/>
    </row>
    <row r="8" spans="1:20" x14ac:dyDescent="0.25">
      <c r="A8" s="92">
        <v>3</v>
      </c>
      <c r="B8" s="49" t="s">
        <v>1006</v>
      </c>
      <c r="C8" s="49" t="s">
        <v>695</v>
      </c>
      <c r="D8" s="52" t="s">
        <v>982</v>
      </c>
      <c r="E8" s="13" t="s">
        <v>796</v>
      </c>
      <c r="F8" s="13"/>
      <c r="G8" s="53"/>
      <c r="H8" s="11">
        <v>0</v>
      </c>
      <c r="I8" s="11">
        <v>0</v>
      </c>
      <c r="J8" s="541">
        <v>550</v>
      </c>
      <c r="K8" s="168"/>
      <c r="L8" s="520">
        <f t="shared" si="0"/>
        <v>550</v>
      </c>
      <c r="M8" s="518"/>
      <c r="N8" s="518"/>
      <c r="O8" s="515"/>
      <c r="P8" s="516"/>
      <c r="Q8" s="516"/>
      <c r="R8" s="517"/>
      <c r="S8" s="213"/>
      <c r="T8" s="213"/>
    </row>
    <row r="9" spans="1:20" x14ac:dyDescent="0.25">
      <c r="A9" s="92">
        <v>4</v>
      </c>
      <c r="B9" s="49" t="s">
        <v>1014</v>
      </c>
      <c r="C9" s="49" t="s">
        <v>696</v>
      </c>
      <c r="D9" s="52" t="s">
        <v>982</v>
      </c>
      <c r="E9" s="13" t="s">
        <v>796</v>
      </c>
      <c r="F9" s="13"/>
      <c r="G9" s="53"/>
      <c r="H9" s="11">
        <v>0</v>
      </c>
      <c r="I9" s="11">
        <v>0</v>
      </c>
      <c r="J9" s="541">
        <v>550</v>
      </c>
      <c r="K9" s="168"/>
      <c r="L9" s="520">
        <f t="shared" si="0"/>
        <v>550</v>
      </c>
      <c r="M9" s="518"/>
      <c r="N9" s="518"/>
      <c r="O9" s="515"/>
      <c r="P9" s="516"/>
      <c r="Q9" s="516"/>
      <c r="R9" s="517"/>
      <c r="S9" s="213"/>
      <c r="T9" s="213"/>
    </row>
    <row r="10" spans="1:20" x14ac:dyDescent="0.25">
      <c r="A10" s="92">
        <v>5</v>
      </c>
      <c r="B10" s="49" t="s">
        <v>1008</v>
      </c>
      <c r="C10" s="49" t="s">
        <v>281</v>
      </c>
      <c r="D10" s="52" t="s">
        <v>982</v>
      </c>
      <c r="E10" s="13" t="s">
        <v>796</v>
      </c>
      <c r="F10" s="13"/>
      <c r="G10" s="53"/>
      <c r="H10" s="11">
        <v>0</v>
      </c>
      <c r="I10" s="11">
        <v>0</v>
      </c>
      <c r="J10" s="541">
        <v>550</v>
      </c>
      <c r="K10" s="168"/>
      <c r="L10" s="520">
        <f t="shared" si="0"/>
        <v>550</v>
      </c>
      <c r="M10" s="518"/>
      <c r="N10" s="518"/>
      <c r="O10" s="515"/>
      <c r="P10" s="516"/>
      <c r="Q10" s="516"/>
      <c r="R10" s="517"/>
      <c r="S10" s="213"/>
      <c r="T10" s="213"/>
    </row>
    <row r="11" spans="1:20" x14ac:dyDescent="0.25">
      <c r="A11" s="92">
        <v>6</v>
      </c>
      <c r="B11" s="49"/>
      <c r="C11" s="49"/>
      <c r="D11" s="52"/>
      <c r="E11" s="13"/>
      <c r="F11" s="13"/>
      <c r="G11" s="53"/>
      <c r="H11" s="168"/>
      <c r="I11" s="168"/>
      <c r="J11" s="206"/>
      <c r="K11" s="168"/>
      <c r="L11" s="520">
        <f t="shared" si="0"/>
        <v>0</v>
      </c>
      <c r="M11" s="518"/>
      <c r="N11" s="518"/>
      <c r="O11" s="515"/>
      <c r="P11" s="516"/>
      <c r="Q11" s="516"/>
      <c r="R11" s="517"/>
      <c r="S11" s="213"/>
      <c r="T11" s="213"/>
    </row>
    <row r="12" spans="1:20" x14ac:dyDescent="0.25">
      <c r="A12" s="92">
        <v>7</v>
      </c>
      <c r="B12" s="49"/>
      <c r="C12" s="49"/>
      <c r="D12" s="52"/>
      <c r="E12" s="13"/>
      <c r="F12" s="13"/>
      <c r="G12" s="53"/>
      <c r="H12" s="168"/>
      <c r="I12" s="168"/>
      <c r="J12" s="206"/>
      <c r="K12" s="168"/>
      <c r="L12" s="520">
        <f t="shared" si="0"/>
        <v>0</v>
      </c>
      <c r="M12" s="518"/>
      <c r="N12" s="518"/>
      <c r="O12" s="515"/>
      <c r="P12" s="516"/>
      <c r="Q12" s="516"/>
      <c r="R12" s="517"/>
      <c r="S12" s="213"/>
      <c r="T12" s="213"/>
    </row>
    <row r="13" spans="1:20" x14ac:dyDescent="0.25">
      <c r="A13" s="92">
        <v>8</v>
      </c>
      <c r="B13" s="49"/>
      <c r="C13" s="49"/>
      <c r="D13" s="52"/>
      <c r="E13" s="13"/>
      <c r="F13" s="13"/>
      <c r="G13" s="53"/>
      <c r="H13" s="168"/>
      <c r="I13" s="168"/>
      <c r="J13" s="206"/>
      <c r="K13" s="168"/>
      <c r="L13" s="520">
        <f t="shared" si="0"/>
        <v>0</v>
      </c>
      <c r="M13" s="518"/>
      <c r="N13" s="518"/>
      <c r="O13" s="515"/>
      <c r="P13" s="516"/>
      <c r="Q13" s="516"/>
      <c r="R13" s="517"/>
      <c r="S13" s="213"/>
      <c r="T13" s="213"/>
    </row>
    <row r="14" spans="1:20" x14ac:dyDescent="0.25">
      <c r="A14" s="92">
        <v>9</v>
      </c>
      <c r="B14" s="49"/>
      <c r="C14" s="49"/>
      <c r="D14" s="52"/>
      <c r="E14" s="13"/>
      <c r="F14" s="13"/>
      <c r="G14" s="53"/>
      <c r="H14" s="168"/>
      <c r="I14" s="168"/>
      <c r="J14" s="206"/>
      <c r="K14" s="168"/>
      <c r="L14" s="520">
        <f t="shared" si="0"/>
        <v>0</v>
      </c>
      <c r="M14" s="518"/>
      <c r="N14" s="518"/>
      <c r="O14" s="515"/>
      <c r="P14" s="516"/>
      <c r="Q14" s="516"/>
      <c r="R14" s="517"/>
      <c r="S14" s="213"/>
      <c r="T14" s="213"/>
    </row>
    <row r="15" spans="1:20" x14ac:dyDescent="0.25">
      <c r="A15" s="92">
        <v>10</v>
      </c>
      <c r="B15" s="49"/>
      <c r="C15" s="49"/>
      <c r="D15" s="52"/>
      <c r="E15" s="13"/>
      <c r="F15" s="13"/>
      <c r="G15" s="53"/>
      <c r="H15" s="168"/>
      <c r="I15" s="168"/>
      <c r="J15" s="206"/>
      <c r="K15" s="168"/>
      <c r="L15" s="520">
        <f t="shared" si="0"/>
        <v>0</v>
      </c>
      <c r="M15" s="518"/>
      <c r="N15" s="518"/>
      <c r="O15" s="515"/>
      <c r="P15" s="516"/>
      <c r="Q15" s="516"/>
      <c r="R15" s="517"/>
      <c r="S15" s="213"/>
      <c r="T15" s="213"/>
    </row>
    <row r="16" spans="1:20" x14ac:dyDescent="0.25">
      <c r="A16" s="92">
        <v>11</v>
      </c>
      <c r="B16" s="49"/>
      <c r="C16" s="49"/>
      <c r="D16" s="52"/>
      <c r="E16" s="13"/>
      <c r="F16" s="13"/>
      <c r="G16" s="53"/>
      <c r="H16" s="168"/>
      <c r="I16" s="168"/>
      <c r="J16" s="206"/>
      <c r="K16" s="168"/>
      <c r="L16" s="520">
        <f t="shared" si="0"/>
        <v>0</v>
      </c>
      <c r="M16" s="518"/>
      <c r="N16" s="518"/>
      <c r="O16" s="515"/>
      <c r="P16" s="516"/>
      <c r="Q16" s="516"/>
      <c r="R16" s="517"/>
      <c r="S16" s="213"/>
      <c r="T16" s="213"/>
    </row>
    <row r="17" spans="1:20" x14ac:dyDescent="0.25">
      <c r="A17" s="92">
        <v>12</v>
      </c>
      <c r="B17" s="49"/>
      <c r="C17" s="49"/>
      <c r="D17" s="52"/>
      <c r="E17" s="13"/>
      <c r="F17" s="13"/>
      <c r="G17" s="53"/>
      <c r="H17" s="168"/>
      <c r="I17" s="168"/>
      <c r="J17" s="206"/>
      <c r="K17" s="168"/>
      <c r="L17" s="520">
        <f t="shared" si="0"/>
        <v>0</v>
      </c>
      <c r="M17" s="518"/>
      <c r="N17" s="518"/>
      <c r="O17" s="515"/>
      <c r="P17" s="516"/>
      <c r="Q17" s="516"/>
      <c r="R17" s="517"/>
      <c r="S17" s="213"/>
      <c r="T17" s="213"/>
    </row>
    <row r="18" spans="1:20" x14ac:dyDescent="0.25">
      <c r="A18" s="92">
        <v>13</v>
      </c>
      <c r="B18" s="49"/>
      <c r="C18" s="49"/>
      <c r="D18" s="52"/>
      <c r="E18" s="13"/>
      <c r="F18" s="13"/>
      <c r="G18" s="53"/>
      <c r="H18" s="168"/>
      <c r="I18" s="168"/>
      <c r="J18" s="206"/>
      <c r="K18" s="168"/>
      <c r="L18" s="520">
        <f t="shared" si="0"/>
        <v>0</v>
      </c>
      <c r="M18" s="518"/>
      <c r="N18" s="518"/>
      <c r="O18" s="515"/>
      <c r="P18" s="516"/>
      <c r="Q18" s="516"/>
      <c r="R18" s="517"/>
      <c r="S18" s="213"/>
      <c r="T18" s="213"/>
    </row>
    <row r="19" spans="1:20" x14ac:dyDescent="0.25">
      <c r="A19" s="92">
        <v>14</v>
      </c>
      <c r="B19" s="49"/>
      <c r="C19" s="49"/>
      <c r="D19" s="52"/>
      <c r="E19" s="13"/>
      <c r="F19" s="13"/>
      <c r="G19" s="53"/>
      <c r="H19" s="168"/>
      <c r="I19" s="168"/>
      <c r="J19" s="206"/>
      <c r="K19" s="168"/>
      <c r="L19" s="520">
        <f t="shared" si="0"/>
        <v>0</v>
      </c>
      <c r="M19" s="518"/>
      <c r="N19" s="518"/>
      <c r="O19" s="515"/>
      <c r="P19" s="516"/>
      <c r="Q19" s="516"/>
      <c r="R19" s="517"/>
      <c r="S19" s="213"/>
      <c r="T19" s="213"/>
    </row>
    <row r="20" spans="1:20" x14ac:dyDescent="0.25">
      <c r="A20" s="92">
        <v>15</v>
      </c>
      <c r="B20" s="524"/>
      <c r="C20" s="524"/>
      <c r="D20" s="525"/>
      <c r="E20" s="526"/>
      <c r="F20" s="526"/>
      <c r="G20" s="527"/>
      <c r="H20" s="171"/>
      <c r="I20" s="171"/>
      <c r="J20" s="207"/>
      <c r="K20" s="171"/>
      <c r="L20" s="521">
        <f t="shared" si="0"/>
        <v>0</v>
      </c>
      <c r="M20" s="518"/>
      <c r="N20" s="518"/>
      <c r="O20" s="515"/>
      <c r="P20" s="516"/>
      <c r="Q20" s="516"/>
      <c r="R20" s="517"/>
      <c r="S20" s="213"/>
      <c r="T20" s="213"/>
    </row>
    <row r="21" spans="1:20" ht="15.75" thickBot="1" x14ac:dyDescent="0.3">
      <c r="B21" s="92" t="s">
        <v>289</v>
      </c>
      <c r="H21" s="201">
        <f>SUM(H6:H20)</f>
        <v>0</v>
      </c>
      <c r="I21" s="201">
        <f t="shared" ref="I21:J21" si="1">SUM(I6:I20)</f>
        <v>0</v>
      </c>
      <c r="J21" s="201">
        <f t="shared" si="1"/>
        <v>2750</v>
      </c>
      <c r="K21" s="201">
        <f>SUM(K6:K20)</f>
        <v>0</v>
      </c>
      <c r="L21" s="522">
        <f>SUM(L6:L20)</f>
        <v>2750</v>
      </c>
      <c r="M21" s="519"/>
      <c r="N21" s="519"/>
      <c r="O21" s="519"/>
      <c r="P21" s="517"/>
      <c r="Q21" s="517"/>
      <c r="R21" s="517"/>
      <c r="S21" s="213"/>
      <c r="T21" s="213"/>
    </row>
    <row r="22" spans="1:20" ht="15.75" thickTop="1" x14ac:dyDescent="0.25"/>
    <row r="23" spans="1:20" ht="15" customHeight="1" x14ac:dyDescent="0.25">
      <c r="B23" s="779" t="s">
        <v>290</v>
      </c>
      <c r="C23" s="779"/>
      <c r="D23" s="779"/>
      <c r="E23" s="779"/>
      <c r="F23" s="779"/>
      <c r="G23" s="779"/>
      <c r="H23" s="779"/>
      <c r="I23" s="779"/>
      <c r="J23" s="779"/>
      <c r="K23" s="779"/>
      <c r="L23" s="779"/>
      <c r="M23" s="779"/>
      <c r="N23" s="538" t="s">
        <v>998</v>
      </c>
    </row>
    <row r="40" spans="1:16" x14ac:dyDescent="0.25">
      <c r="A40" s="775" t="s">
        <v>914</v>
      </c>
      <c r="B40" s="775"/>
      <c r="C40" s="775"/>
      <c r="D40" s="775"/>
      <c r="E40" s="775"/>
      <c r="F40" s="775"/>
      <c r="G40" s="775"/>
      <c r="H40" s="775"/>
      <c r="I40" s="775"/>
      <c r="J40" s="775"/>
      <c r="K40" s="775"/>
      <c r="L40" s="775"/>
      <c r="M40" s="775"/>
      <c r="N40" s="775"/>
      <c r="O40" s="775"/>
      <c r="P40" s="93"/>
    </row>
  </sheetData>
  <sheetProtection algorithmName="SHA-512" hashValue="Y/+rqCxeCmdYrDhf50MZy9M6BCHH6Hp0ACVfA2UfR4xveGzYHIumAIklSTtSHAB0T7Vq4yP/5mYqdCoYWQ3qNw==" saltValue="cD9Xd+Bpd809XtwAJp56sQ==" spinCount="100000" sheet="1" objects="1" scenarios="1"/>
  <mergeCells count="6">
    <mergeCell ref="A40:O40"/>
    <mergeCell ref="E4:G4"/>
    <mergeCell ref="H3:J4"/>
    <mergeCell ref="B23:M23"/>
    <mergeCell ref="A1:O1"/>
    <mergeCell ref="A2:O2"/>
  </mergeCells>
  <printOptions horizontalCentered="1"/>
  <pageMargins left="0.25" right="0.25" top="0.75" bottom="0.75" header="0.3" footer="0.3"/>
  <pageSetup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FFFF00"/>
  </sheetPr>
  <dimension ref="A1:I35"/>
  <sheetViews>
    <sheetView zoomScaleNormal="100" workbookViewId="0">
      <selection activeCell="D33" sqref="D33"/>
    </sheetView>
  </sheetViews>
  <sheetFormatPr defaultColWidth="9.140625" defaultRowHeight="15" x14ac:dyDescent="0.25"/>
  <cols>
    <col min="1" max="1" width="49" style="317" customWidth="1"/>
    <col min="2" max="2" width="16.28515625" style="318" bestFit="1" customWidth="1"/>
    <col min="3" max="3" width="13.28515625" style="318" customWidth="1"/>
    <col min="4" max="4" width="14" style="318" bestFit="1" customWidth="1"/>
    <col min="5" max="5" width="14.28515625" style="318" customWidth="1"/>
    <col min="6" max="6" width="13.42578125" style="318" bestFit="1" customWidth="1"/>
    <col min="7" max="7" width="12.85546875" style="318" customWidth="1"/>
    <col min="8" max="8" width="14" style="318" bestFit="1" customWidth="1"/>
    <col min="9" max="9" width="10.28515625" style="317" customWidth="1"/>
    <col min="10" max="16384" width="9.140625" style="92"/>
  </cols>
  <sheetData>
    <row r="1" spans="1:9" x14ac:dyDescent="0.25">
      <c r="A1" s="780" t="str">
        <f>'Information Sheet'!B9</f>
        <v>Franklin Township FD No. 5 (Gloucester)</v>
      </c>
      <c r="B1" s="780"/>
      <c r="C1" s="780"/>
      <c r="D1" s="780"/>
      <c r="E1" s="780"/>
      <c r="F1" s="780"/>
      <c r="G1" s="780"/>
      <c r="H1" s="780"/>
      <c r="I1" s="780"/>
    </row>
    <row r="2" spans="1:9" x14ac:dyDescent="0.25">
      <c r="A2" s="780" t="str">
        <f>'Information Sheet'!B10</f>
        <v>Gloucester</v>
      </c>
      <c r="B2" s="780"/>
      <c r="C2" s="780"/>
      <c r="D2" s="780"/>
      <c r="E2" s="780"/>
      <c r="F2" s="780"/>
      <c r="G2" s="780"/>
      <c r="H2" s="780"/>
      <c r="I2" s="780"/>
    </row>
    <row r="3" spans="1:9" x14ac:dyDescent="0.25">
      <c r="A3" s="92"/>
      <c r="B3" s="92"/>
      <c r="C3" s="100"/>
      <c r="D3" s="280"/>
      <c r="E3" s="101"/>
      <c r="F3" s="101"/>
      <c r="G3" s="102"/>
      <c r="H3" s="101"/>
      <c r="I3" s="101"/>
    </row>
    <row r="4" spans="1:9" ht="75" x14ac:dyDescent="0.25">
      <c r="A4" s="281"/>
      <c r="B4" s="282" t="s">
        <v>291</v>
      </c>
      <c r="C4" s="282" t="s">
        <v>292</v>
      </c>
      <c r="D4" s="282" t="s">
        <v>293</v>
      </c>
      <c r="E4" s="282" t="s">
        <v>294</v>
      </c>
      <c r="F4" s="282" t="s">
        <v>295</v>
      </c>
      <c r="G4" s="282" t="s">
        <v>296</v>
      </c>
      <c r="H4" s="282" t="s">
        <v>297</v>
      </c>
      <c r="I4" s="283" t="s">
        <v>298</v>
      </c>
    </row>
    <row r="5" spans="1:9" x14ac:dyDescent="0.25">
      <c r="A5" s="284"/>
      <c r="B5" s="285"/>
      <c r="C5" s="285"/>
      <c r="D5" s="285"/>
      <c r="E5" s="285"/>
      <c r="F5" s="285"/>
      <c r="G5" s="285"/>
      <c r="H5" s="285"/>
      <c r="I5" s="286"/>
    </row>
    <row r="6" spans="1:9" x14ac:dyDescent="0.25">
      <c r="A6" s="281" t="s">
        <v>299</v>
      </c>
      <c r="B6" s="287"/>
      <c r="C6" s="285"/>
      <c r="D6" s="285"/>
      <c r="E6" s="285"/>
      <c r="F6" s="285"/>
      <c r="G6" s="285"/>
      <c r="H6" s="285"/>
      <c r="I6" s="286"/>
    </row>
    <row r="7" spans="1:9" x14ac:dyDescent="0.25">
      <c r="A7" s="288" t="s">
        <v>300</v>
      </c>
      <c r="B7" s="54"/>
      <c r="C7" s="208"/>
      <c r="D7" s="289">
        <f>B7*C7</f>
        <v>0</v>
      </c>
      <c r="E7" s="54"/>
      <c r="F7" s="208"/>
      <c r="G7" s="289">
        <f>E7*F7</f>
        <v>0</v>
      </c>
      <c r="H7" s="290">
        <f>D7-G7</f>
        <v>0</v>
      </c>
      <c r="I7" s="291">
        <f>IFERROR(H7/G7,0)</f>
        <v>0</v>
      </c>
    </row>
    <row r="8" spans="1:9" x14ac:dyDescent="0.25">
      <c r="A8" s="288" t="s">
        <v>301</v>
      </c>
      <c r="B8" s="54"/>
      <c r="C8" s="208"/>
      <c r="D8" s="289">
        <f>B8*C8</f>
        <v>0</v>
      </c>
      <c r="E8" s="54"/>
      <c r="F8" s="208"/>
      <c r="G8" s="289">
        <f>E8*F8</f>
        <v>0</v>
      </c>
      <c r="H8" s="290">
        <f>D8-G8</f>
        <v>0</v>
      </c>
      <c r="I8" s="291">
        <f t="shared" ref="I8:I12" si="0">IFERROR(H8/G8,0)</f>
        <v>0</v>
      </c>
    </row>
    <row r="9" spans="1:9" x14ac:dyDescent="0.25">
      <c r="A9" s="288" t="s">
        <v>302</v>
      </c>
      <c r="B9" s="54"/>
      <c r="C9" s="208"/>
      <c r="D9" s="289">
        <f>B9*C9</f>
        <v>0</v>
      </c>
      <c r="E9" s="54"/>
      <c r="F9" s="208"/>
      <c r="G9" s="289">
        <f>E9*F9</f>
        <v>0</v>
      </c>
      <c r="H9" s="290">
        <f>D9-G9</f>
        <v>0</v>
      </c>
      <c r="I9" s="291">
        <f t="shared" si="0"/>
        <v>0</v>
      </c>
    </row>
    <row r="10" spans="1:9" x14ac:dyDescent="0.25">
      <c r="A10" s="288" t="s">
        <v>303</v>
      </c>
      <c r="B10" s="55"/>
      <c r="C10" s="208"/>
      <c r="D10" s="289">
        <f>B10*C10</f>
        <v>0</v>
      </c>
      <c r="E10" s="55"/>
      <c r="F10" s="208"/>
      <c r="G10" s="289">
        <f>E10*F10</f>
        <v>0</v>
      </c>
      <c r="H10" s="290">
        <f>D10-G10</f>
        <v>0</v>
      </c>
      <c r="I10" s="291">
        <f t="shared" si="0"/>
        <v>0</v>
      </c>
    </row>
    <row r="11" spans="1:9" x14ac:dyDescent="0.25">
      <c r="A11" s="288" t="s">
        <v>304</v>
      </c>
      <c r="B11" s="292"/>
      <c r="C11" s="293"/>
      <c r="D11" s="209"/>
      <c r="E11" s="292"/>
      <c r="F11" s="293"/>
      <c r="G11" s="209"/>
      <c r="H11" s="290">
        <f>D11-G11</f>
        <v>0</v>
      </c>
      <c r="I11" s="291">
        <f t="shared" si="0"/>
        <v>0</v>
      </c>
    </row>
    <row r="12" spans="1:9" x14ac:dyDescent="0.25">
      <c r="A12" s="288" t="s">
        <v>305</v>
      </c>
      <c r="B12" s="294">
        <f>SUM(B7:B11)</f>
        <v>0</v>
      </c>
      <c r="C12" s="293"/>
      <c r="D12" s="290">
        <f>SUM(D7:D11)</f>
        <v>0</v>
      </c>
      <c r="E12" s="294">
        <f t="shared" ref="E12:H12" si="1">SUM(E7:E11)</f>
        <v>0</v>
      </c>
      <c r="F12" s="293"/>
      <c r="G12" s="290">
        <f t="shared" si="1"/>
        <v>0</v>
      </c>
      <c r="H12" s="290">
        <f t="shared" si="1"/>
        <v>0</v>
      </c>
      <c r="I12" s="291">
        <f t="shared" si="0"/>
        <v>0</v>
      </c>
    </row>
    <row r="13" spans="1:9" x14ac:dyDescent="0.25">
      <c r="A13" s="295"/>
      <c r="B13" s="292"/>
      <c r="C13" s="296"/>
      <c r="D13" s="296"/>
      <c r="E13" s="292"/>
      <c r="F13" s="296"/>
      <c r="G13" s="296"/>
      <c r="H13" s="293"/>
      <c r="I13" s="291"/>
    </row>
    <row r="14" spans="1:9" x14ac:dyDescent="0.25">
      <c r="A14" s="281" t="s">
        <v>306</v>
      </c>
      <c r="B14" s="297"/>
      <c r="C14" s="298"/>
      <c r="D14" s="299"/>
      <c r="E14" s="297"/>
      <c r="F14" s="298"/>
      <c r="G14" s="299"/>
      <c r="H14" s="298"/>
      <c r="I14" s="291"/>
    </row>
    <row r="15" spans="1:9" x14ac:dyDescent="0.25">
      <c r="A15" s="288" t="s">
        <v>300</v>
      </c>
      <c r="B15" s="54"/>
      <c r="C15" s="208"/>
      <c r="D15" s="300">
        <f>B15*C15</f>
        <v>0</v>
      </c>
      <c r="E15" s="54"/>
      <c r="F15" s="208"/>
      <c r="G15" s="289">
        <f>E15*F15</f>
        <v>0</v>
      </c>
      <c r="H15" s="290">
        <f>D15-G15</f>
        <v>0</v>
      </c>
      <c r="I15" s="291">
        <f t="shared" ref="I15:I20" si="2">IFERROR(H15/G15,0)</f>
        <v>0</v>
      </c>
    </row>
    <row r="16" spans="1:9" x14ac:dyDescent="0.25">
      <c r="A16" s="288" t="s">
        <v>301</v>
      </c>
      <c r="B16" s="54"/>
      <c r="C16" s="208"/>
      <c r="D16" s="300">
        <f>B16*C16</f>
        <v>0</v>
      </c>
      <c r="E16" s="54"/>
      <c r="F16" s="208"/>
      <c r="G16" s="289">
        <f>E16*F16</f>
        <v>0</v>
      </c>
      <c r="H16" s="290">
        <f>D16-G16</f>
        <v>0</v>
      </c>
      <c r="I16" s="291">
        <f t="shared" si="2"/>
        <v>0</v>
      </c>
    </row>
    <row r="17" spans="1:9" x14ac:dyDescent="0.25">
      <c r="A17" s="288" t="s">
        <v>302</v>
      </c>
      <c r="B17" s="54"/>
      <c r="C17" s="208"/>
      <c r="D17" s="300">
        <f>B17*C17</f>
        <v>0</v>
      </c>
      <c r="E17" s="54"/>
      <c r="F17" s="208"/>
      <c r="G17" s="289">
        <f>E17*F17</f>
        <v>0</v>
      </c>
      <c r="H17" s="290">
        <f>D17-G17</f>
        <v>0</v>
      </c>
      <c r="I17" s="291">
        <f t="shared" si="2"/>
        <v>0</v>
      </c>
    </row>
    <row r="18" spans="1:9" x14ac:dyDescent="0.25">
      <c r="A18" s="288" t="s">
        <v>303</v>
      </c>
      <c r="B18" s="55"/>
      <c r="C18" s="208"/>
      <c r="D18" s="300">
        <f>B18*C18</f>
        <v>0</v>
      </c>
      <c r="E18" s="55"/>
      <c r="F18" s="208"/>
      <c r="G18" s="289">
        <f>E18*F18</f>
        <v>0</v>
      </c>
      <c r="H18" s="290">
        <f>D18-G18</f>
        <v>0</v>
      </c>
      <c r="I18" s="291">
        <f t="shared" si="2"/>
        <v>0</v>
      </c>
    </row>
    <row r="19" spans="1:9" x14ac:dyDescent="0.25">
      <c r="A19" s="288" t="s">
        <v>304</v>
      </c>
      <c r="B19" s="292"/>
      <c r="C19" s="293"/>
      <c r="D19" s="56"/>
      <c r="E19" s="292"/>
      <c r="F19" s="293"/>
      <c r="G19" s="209"/>
      <c r="H19" s="301">
        <f>D19-G19</f>
        <v>0</v>
      </c>
      <c r="I19" s="291">
        <f t="shared" si="2"/>
        <v>0</v>
      </c>
    </row>
    <row r="20" spans="1:9" x14ac:dyDescent="0.25">
      <c r="A20" s="288" t="s">
        <v>305</v>
      </c>
      <c r="B20" s="294">
        <f>SUM(B15:B19)</f>
        <v>0</v>
      </c>
      <c r="C20" s="293"/>
      <c r="D20" s="302">
        <f t="shared" ref="D20:E20" si="3">SUM(D15:D19)</f>
        <v>0</v>
      </c>
      <c r="E20" s="294">
        <f t="shared" si="3"/>
        <v>0</v>
      </c>
      <c r="F20" s="293"/>
      <c r="G20" s="290">
        <f t="shared" ref="G20:H20" si="4">SUM(G15:G19)</f>
        <v>0</v>
      </c>
      <c r="H20" s="290">
        <f t="shared" si="4"/>
        <v>0</v>
      </c>
      <c r="I20" s="291">
        <f t="shared" si="2"/>
        <v>0</v>
      </c>
    </row>
    <row r="21" spans="1:9" x14ac:dyDescent="0.25">
      <c r="A21" s="295"/>
      <c r="B21" s="292"/>
      <c r="C21" s="296"/>
      <c r="D21" s="296"/>
      <c r="E21" s="292"/>
      <c r="F21" s="296"/>
      <c r="G21" s="296"/>
      <c r="H21" s="293"/>
      <c r="I21" s="291"/>
    </row>
    <row r="22" spans="1:9" x14ac:dyDescent="0.25">
      <c r="A22" s="281" t="s">
        <v>307</v>
      </c>
      <c r="B22" s="297"/>
      <c r="C22" s="298"/>
      <c r="D22" s="299"/>
      <c r="E22" s="297"/>
      <c r="F22" s="298"/>
      <c r="G22" s="299"/>
      <c r="H22" s="298"/>
      <c r="I22" s="291"/>
    </row>
    <row r="23" spans="1:9" x14ac:dyDescent="0.25">
      <c r="A23" s="288" t="s">
        <v>300</v>
      </c>
      <c r="B23" s="54"/>
      <c r="C23" s="208"/>
      <c r="D23" s="289">
        <f>B23*C23</f>
        <v>0</v>
      </c>
      <c r="E23" s="54"/>
      <c r="F23" s="208"/>
      <c r="G23" s="289">
        <f>E23*F23</f>
        <v>0</v>
      </c>
      <c r="H23" s="290">
        <f>D23-G23</f>
        <v>0</v>
      </c>
      <c r="I23" s="291">
        <f t="shared" ref="I23:I28" si="5">IFERROR(H23/G23,0)</f>
        <v>0</v>
      </c>
    </row>
    <row r="24" spans="1:9" x14ac:dyDescent="0.25">
      <c r="A24" s="288" t="s">
        <v>301</v>
      </c>
      <c r="B24" s="54"/>
      <c r="C24" s="208"/>
      <c r="D24" s="289">
        <f>B24*C24</f>
        <v>0</v>
      </c>
      <c r="E24" s="54"/>
      <c r="F24" s="208"/>
      <c r="G24" s="289">
        <f>E24*F24</f>
        <v>0</v>
      </c>
      <c r="H24" s="290">
        <f>D24-G24</f>
        <v>0</v>
      </c>
      <c r="I24" s="291">
        <f t="shared" si="5"/>
        <v>0</v>
      </c>
    </row>
    <row r="25" spans="1:9" x14ac:dyDescent="0.25">
      <c r="A25" s="288" t="s">
        <v>302</v>
      </c>
      <c r="B25" s="54"/>
      <c r="C25" s="208"/>
      <c r="D25" s="289">
        <f>B25*C25</f>
        <v>0</v>
      </c>
      <c r="E25" s="54"/>
      <c r="F25" s="208"/>
      <c r="G25" s="289">
        <f>E25*F25</f>
        <v>0</v>
      </c>
      <c r="H25" s="290">
        <f>D25-G25</f>
        <v>0</v>
      </c>
      <c r="I25" s="291">
        <f t="shared" si="5"/>
        <v>0</v>
      </c>
    </row>
    <row r="26" spans="1:9" x14ac:dyDescent="0.25">
      <c r="A26" s="288" t="s">
        <v>303</v>
      </c>
      <c r="B26" s="55"/>
      <c r="C26" s="208"/>
      <c r="D26" s="289">
        <f>B26*C26</f>
        <v>0</v>
      </c>
      <c r="E26" s="55"/>
      <c r="F26" s="208"/>
      <c r="G26" s="289">
        <f>E26*F26</f>
        <v>0</v>
      </c>
      <c r="H26" s="290">
        <f>D26-G26</f>
        <v>0</v>
      </c>
      <c r="I26" s="291">
        <f t="shared" si="5"/>
        <v>0</v>
      </c>
    </row>
    <row r="27" spans="1:9" x14ac:dyDescent="0.25">
      <c r="A27" s="288" t="s">
        <v>304</v>
      </c>
      <c r="B27" s="292"/>
      <c r="C27" s="293"/>
      <c r="D27" s="209"/>
      <c r="E27" s="292"/>
      <c r="F27" s="293"/>
      <c r="G27" s="209"/>
      <c r="H27" s="301">
        <f>D27-G27</f>
        <v>0</v>
      </c>
      <c r="I27" s="291">
        <f t="shared" si="5"/>
        <v>0</v>
      </c>
    </row>
    <row r="28" spans="1:9" x14ac:dyDescent="0.25">
      <c r="A28" s="288" t="s">
        <v>305</v>
      </c>
      <c r="B28" s="294">
        <f>SUM(B23:B27)</f>
        <v>0</v>
      </c>
      <c r="C28" s="293"/>
      <c r="D28" s="290">
        <f t="shared" ref="D28:E28" si="6">SUM(D23:D27)</f>
        <v>0</v>
      </c>
      <c r="E28" s="294">
        <f t="shared" si="6"/>
        <v>0</v>
      </c>
      <c r="F28" s="293"/>
      <c r="G28" s="290">
        <f t="shared" ref="G28:H28" si="7">SUM(G23:G27)</f>
        <v>0</v>
      </c>
      <c r="H28" s="290">
        <f t="shared" si="7"/>
        <v>0</v>
      </c>
      <c r="I28" s="291">
        <f t="shared" si="5"/>
        <v>0</v>
      </c>
    </row>
    <row r="29" spans="1:9" x14ac:dyDescent="0.25">
      <c r="A29" s="295"/>
      <c r="B29" s="303"/>
      <c r="C29" s="304"/>
      <c r="D29" s="305"/>
      <c r="E29" s="306"/>
      <c r="F29" s="304"/>
      <c r="G29" s="305"/>
      <c r="H29" s="307"/>
      <c r="I29" s="291"/>
    </row>
    <row r="30" spans="1:9" ht="15.75" thickBot="1" x14ac:dyDescent="0.3">
      <c r="A30" s="308" t="s">
        <v>308</v>
      </c>
      <c r="B30" s="309">
        <f>+B28+B20+B12</f>
        <v>0</v>
      </c>
      <c r="C30" s="310"/>
      <c r="D30" s="311">
        <f>+D28+D20+D12</f>
        <v>0</v>
      </c>
      <c r="E30" s="312">
        <f>+E28+E20+E12</f>
        <v>0</v>
      </c>
      <c r="F30" s="310"/>
      <c r="G30" s="311">
        <f>+G28+G20+G12</f>
        <v>0</v>
      </c>
      <c r="H30" s="312">
        <f>+H28+H20+H12</f>
        <v>0</v>
      </c>
      <c r="I30" s="291">
        <f>IFERROR(H30/G30,0)</f>
        <v>0</v>
      </c>
    </row>
    <row r="31" spans="1:9" ht="15.75" thickTop="1" x14ac:dyDescent="0.25">
      <c r="A31" s="308"/>
      <c r="B31" s="313"/>
      <c r="C31" s="314"/>
      <c r="D31" s="313"/>
      <c r="E31" s="313"/>
      <c r="F31" s="314"/>
      <c r="G31" s="313"/>
      <c r="H31" s="313"/>
      <c r="I31" s="315"/>
    </row>
    <row r="32" spans="1:9" x14ac:dyDescent="0.25">
      <c r="A32" s="781" t="s">
        <v>309</v>
      </c>
      <c r="B32" s="781"/>
      <c r="C32" s="781"/>
      <c r="D32" s="82"/>
      <c r="E32" s="316"/>
      <c r="F32" s="316"/>
      <c r="G32" s="316"/>
      <c r="H32" s="315"/>
      <c r="I32" s="315"/>
    </row>
    <row r="33" spans="1:9" x14ac:dyDescent="0.25">
      <c r="A33" s="781" t="s">
        <v>310</v>
      </c>
      <c r="B33" s="781"/>
      <c r="C33" s="781"/>
      <c r="D33" s="82"/>
      <c r="E33" s="316"/>
      <c r="F33" s="316"/>
      <c r="G33" s="316"/>
      <c r="H33" s="315"/>
      <c r="I33" s="315"/>
    </row>
    <row r="34" spans="1:9" x14ac:dyDescent="0.25">
      <c r="A34" s="315"/>
      <c r="B34" s="316"/>
      <c r="C34" s="316"/>
      <c r="D34" s="316"/>
      <c r="E34" s="316"/>
      <c r="F34" s="316"/>
      <c r="G34" s="316"/>
      <c r="H34" s="316"/>
      <c r="I34" s="315"/>
    </row>
    <row r="35" spans="1:9" x14ac:dyDescent="0.25">
      <c r="A35" s="782" t="s">
        <v>915</v>
      </c>
      <c r="B35" s="783"/>
      <c r="C35" s="783"/>
      <c r="D35" s="783"/>
      <c r="E35" s="783"/>
      <c r="F35" s="783"/>
      <c r="G35" s="783"/>
      <c r="H35" s="783"/>
      <c r="I35" s="783"/>
    </row>
  </sheetData>
  <sheetProtection algorithmName="SHA-512" hashValue="cwg375PwCu+41hNRa62ezjVUhcz+SDkv5CAKLPzgIA9BsMVPABZFKbJtHm0ndqsYF6MvWjjghs9aeFOf6kc9xw==" saltValue="Wk0IvWg6SsUCG04yowXtBg==" spinCount="100000" sheet="1" objects="1" scenarios="1"/>
  <mergeCells count="5">
    <mergeCell ref="A1:I1"/>
    <mergeCell ref="A2:I2"/>
    <mergeCell ref="A32:C32"/>
    <mergeCell ref="A33:C33"/>
    <mergeCell ref="A35:I35"/>
  </mergeCells>
  <dataValidations count="1">
    <dataValidation type="list" allowBlank="1" showInputMessage="1" showErrorMessage="1" sqref="D32 D33" xr:uid="{00000000-0002-0000-1C00-000000000000}">
      <formula1>"Yes,No"</formula1>
    </dataValidation>
  </dataValidations>
  <printOptions horizontalCentered="1"/>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6">
    <tabColor rgb="FFFFC000"/>
  </sheetPr>
  <dimension ref="B1:D42"/>
  <sheetViews>
    <sheetView workbookViewId="0">
      <selection activeCell="E28" sqref="E28"/>
    </sheetView>
  </sheetViews>
  <sheetFormatPr defaultRowHeight="15" x14ac:dyDescent="0.25"/>
  <cols>
    <col min="2" max="2" width="59" bestFit="1" customWidth="1"/>
    <col min="3" max="4" width="25.85546875" customWidth="1"/>
  </cols>
  <sheetData>
    <row r="1" spans="2:4" ht="23.25" x14ac:dyDescent="0.35">
      <c r="B1" s="585" t="s">
        <v>833</v>
      </c>
      <c r="C1" s="585"/>
      <c r="D1" s="585"/>
    </row>
    <row r="3" spans="2:4" x14ac:dyDescent="0.25">
      <c r="C3" s="502" t="s">
        <v>856</v>
      </c>
      <c r="D3" s="502" t="s">
        <v>857</v>
      </c>
    </row>
    <row r="4" spans="2:4" x14ac:dyDescent="0.25">
      <c r="B4" s="3" t="s">
        <v>843</v>
      </c>
    </row>
    <row r="5" spans="2:4" x14ac:dyDescent="0.25">
      <c r="B5" t="s">
        <v>25</v>
      </c>
      <c r="C5">
        <f>'F-1 Budget Summary'!D24</f>
        <v>309318</v>
      </c>
      <c r="D5">
        <f>'F-1 Budget Summary'!F24</f>
        <v>299318</v>
      </c>
    </row>
    <row r="6" spans="2:4" x14ac:dyDescent="0.25">
      <c r="B6" t="s">
        <v>850</v>
      </c>
      <c r="C6">
        <f>'F-1 Budget Summary'!D22</f>
        <v>292774</v>
      </c>
      <c r="D6">
        <f>'F-1 Budget Summary'!F22</f>
        <v>280079</v>
      </c>
    </row>
    <row r="7" spans="2:4" x14ac:dyDescent="0.25">
      <c r="B7" t="s">
        <v>841</v>
      </c>
      <c r="C7">
        <f>'F-2 Revenues (Proposed)'!D9</f>
        <v>0</v>
      </c>
      <c r="D7">
        <f>'F-2 Revenues (Proposed)'!F9</f>
        <v>0</v>
      </c>
    </row>
    <row r="9" spans="2:4" x14ac:dyDescent="0.25">
      <c r="B9" s="3" t="s">
        <v>844</v>
      </c>
    </row>
    <row r="10" spans="2:4" x14ac:dyDescent="0.25">
      <c r="B10" t="s">
        <v>37</v>
      </c>
      <c r="C10">
        <f>'F-1 Budget Summary'!D48</f>
        <v>309318</v>
      </c>
      <c r="D10">
        <f>'F-1 Budget Summary'!F48</f>
        <v>299318</v>
      </c>
    </row>
    <row r="11" spans="2:4" x14ac:dyDescent="0.25">
      <c r="B11" t="s">
        <v>834</v>
      </c>
      <c r="C11">
        <f>'F-1 Budget Summary'!D30</f>
        <v>133930</v>
      </c>
      <c r="D11">
        <f>'F-1 Budget Summary'!F30</f>
        <v>133930</v>
      </c>
    </row>
    <row r="13" spans="2:4" x14ac:dyDescent="0.25">
      <c r="B13" t="s">
        <v>842</v>
      </c>
      <c r="C13">
        <f>'F-4 Salary &amp; Benefit Schedule'!D42</f>
        <v>0</v>
      </c>
    </row>
    <row r="14" spans="2:4" x14ac:dyDescent="0.25">
      <c r="B14" t="s">
        <v>862</v>
      </c>
      <c r="C14" s="6">
        <f>'F-4 Salary &amp; Benefit Schedule'!B42</f>
        <v>0</v>
      </c>
    </row>
    <row r="15" spans="2:4" x14ac:dyDescent="0.25">
      <c r="C15" s="6"/>
    </row>
    <row r="16" spans="2:4" x14ac:dyDescent="0.25">
      <c r="B16" t="s">
        <v>855</v>
      </c>
      <c r="C16">
        <f>'Page N-4 (2 of 2)'!L21</f>
        <v>2750</v>
      </c>
    </row>
    <row r="19" spans="2:4" x14ac:dyDescent="0.25">
      <c r="B19" s="3" t="s">
        <v>845</v>
      </c>
    </row>
    <row r="20" spans="2:4" x14ac:dyDescent="0.25">
      <c r="B20" t="s">
        <v>34</v>
      </c>
      <c r="C20">
        <f>'F-1 Budget Summary'!D42</f>
        <v>41435</v>
      </c>
      <c r="D20">
        <f>'F-1 Budget Summary'!F42</f>
        <v>41435</v>
      </c>
    </row>
    <row r="21" spans="2:4" x14ac:dyDescent="0.25">
      <c r="B21" t="s">
        <v>851</v>
      </c>
      <c r="C21">
        <f>'F-5 Capital Budget Proposed'!G25</f>
        <v>0</v>
      </c>
      <c r="D21">
        <f>'F-5 Capital Budget Proposed'!H25</f>
        <v>0</v>
      </c>
    </row>
    <row r="22" spans="2:4" x14ac:dyDescent="0.25">
      <c r="B22" t="s">
        <v>835</v>
      </c>
      <c r="C22">
        <f>'F-5 Capital Budget Proposed'!G26</f>
        <v>41435</v>
      </c>
      <c r="D22">
        <f>'F-5 Capital Budget Proposed'!H26</f>
        <v>41435</v>
      </c>
    </row>
    <row r="24" spans="2:4" x14ac:dyDescent="0.25">
      <c r="B24" s="3" t="s">
        <v>846</v>
      </c>
    </row>
    <row r="25" spans="2:4" x14ac:dyDescent="0.25">
      <c r="B25" t="s">
        <v>852</v>
      </c>
      <c r="C25">
        <f>'F-1 Budget Summary'!D44</f>
        <v>81747</v>
      </c>
      <c r="D25">
        <f>'F-1 Budget Summary'!F44</f>
        <v>79433</v>
      </c>
    </row>
    <row r="26" spans="2:4" x14ac:dyDescent="0.25">
      <c r="B26" t="s">
        <v>853</v>
      </c>
      <c r="C26">
        <f>'F-1 Budget Summary'!D46</f>
        <v>5426</v>
      </c>
      <c r="D26">
        <f>'F-1 Budget Summary'!F46</f>
        <v>7740</v>
      </c>
    </row>
    <row r="28" spans="2:4" x14ac:dyDescent="0.25">
      <c r="B28" t="s">
        <v>152</v>
      </c>
      <c r="C28" s="186">
        <f>'F-6 Debt Service - Principal'!Q35</f>
        <v>180679</v>
      </c>
    </row>
    <row r="29" spans="2:4" x14ac:dyDescent="0.25">
      <c r="B29" t="s">
        <v>854</v>
      </c>
      <c r="C29" s="186">
        <f>'F-7 Debt Service - Interest'!N35</f>
        <v>9073</v>
      </c>
    </row>
    <row r="31" spans="2:4" x14ac:dyDescent="0.25">
      <c r="B31" s="3" t="s">
        <v>836</v>
      </c>
    </row>
    <row r="32" spans="2:4" x14ac:dyDescent="0.25">
      <c r="B32" t="s">
        <v>840</v>
      </c>
      <c r="C32">
        <f>'F-2 Revenues (Proposed)'!D5</f>
        <v>15000</v>
      </c>
      <c r="D32">
        <f>'F-2 Revenues (Proposed)'!F5</f>
        <v>17695</v>
      </c>
    </row>
    <row r="33" spans="2:4" x14ac:dyDescent="0.25">
      <c r="B33" t="s">
        <v>837</v>
      </c>
      <c r="C33">
        <f>'F-8 Fund Balance'!D13</f>
        <v>86231</v>
      </c>
    </row>
    <row r="35" spans="2:4" x14ac:dyDescent="0.25">
      <c r="B35" t="s">
        <v>838</v>
      </c>
      <c r="C35">
        <f>'F-2 Revenues (Proposed)'!D6</f>
        <v>0</v>
      </c>
      <c r="D35">
        <f>'F-2 Revenues (Proposed)'!F6</f>
        <v>0</v>
      </c>
    </row>
    <row r="36" spans="2:4" x14ac:dyDescent="0.25">
      <c r="B36" t="s">
        <v>839</v>
      </c>
      <c r="C36">
        <f>'F-8 Fund Balance'!D23</f>
        <v>139494</v>
      </c>
    </row>
    <row r="38" spans="2:4" x14ac:dyDescent="0.25">
      <c r="B38" s="3" t="s">
        <v>849</v>
      </c>
    </row>
    <row r="39" spans="2:4" x14ac:dyDescent="0.25">
      <c r="B39" t="s">
        <v>847</v>
      </c>
      <c r="C39">
        <f>'Health Benefits (N-5)'!D30</f>
        <v>0</v>
      </c>
      <c r="D39">
        <f>'Health Benefits (N-5)'!G30</f>
        <v>0</v>
      </c>
    </row>
    <row r="40" spans="2:4" x14ac:dyDescent="0.25">
      <c r="B40" t="s">
        <v>863</v>
      </c>
      <c r="C40" s="504">
        <f>'Health Benefits (N-5)'!B30</f>
        <v>0</v>
      </c>
      <c r="D40">
        <f>'Health Benefits (N-5)'!E30</f>
        <v>0</v>
      </c>
    </row>
    <row r="42" spans="2:4" x14ac:dyDescent="0.25">
      <c r="B42" t="s">
        <v>848</v>
      </c>
      <c r="C42">
        <f>'TOTAL Accumulated Absences'!C25</f>
        <v>0</v>
      </c>
    </row>
  </sheetData>
  <sheetProtection algorithmName="SHA-512" hashValue="hScoq/n09j2yWWpthdEaGmd3sNFXz3RONuLjRqa7hLUrS6l41bpAFA2bTHjePFaWc4FpH2PxBgiiSPc8MGXj+Q==" saltValue="VNp3dCo2zd6d3pNU0JnlRQ==" spinCount="100000" sheet="1" objects="1" scenarios="1"/>
  <mergeCells count="1">
    <mergeCell ref="B1:D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FFFF00"/>
  </sheetPr>
  <dimension ref="A1:G27"/>
  <sheetViews>
    <sheetView zoomScaleNormal="100" workbookViewId="0">
      <selection activeCell="B6" sqref="B6"/>
    </sheetView>
  </sheetViews>
  <sheetFormatPr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84" t="str">
        <f>'Information Sheet'!B9</f>
        <v>Franklin Township FD No. 5 (Gloucester)</v>
      </c>
      <c r="B1" s="784"/>
      <c r="C1" s="784"/>
      <c r="D1" s="784"/>
      <c r="E1" s="784"/>
      <c r="F1" s="784"/>
    </row>
    <row r="2" spans="1:6" x14ac:dyDescent="0.25">
      <c r="A2" s="784" t="str">
        <f>'Information Sheet'!B10</f>
        <v>Gloucester</v>
      </c>
      <c r="B2" s="784"/>
      <c r="C2" s="784"/>
      <c r="D2" s="784"/>
      <c r="E2" s="784"/>
      <c r="F2" s="784"/>
    </row>
    <row r="4" spans="1:6" x14ac:dyDescent="0.25">
      <c r="A4" s="57" t="s">
        <v>311</v>
      </c>
      <c r="B4" s="58"/>
      <c r="C4" s="58"/>
      <c r="D4" s="58"/>
      <c r="E4" s="58"/>
      <c r="F4" s="58"/>
    </row>
    <row r="5" spans="1:6" x14ac:dyDescent="0.25">
      <c r="A5" s="59"/>
      <c r="B5" s="59"/>
      <c r="C5" s="59"/>
      <c r="D5" s="785" t="s">
        <v>312</v>
      </c>
      <c r="E5" s="785"/>
      <c r="F5" s="785"/>
    </row>
    <row r="6" spans="1:6" ht="80.25" thickBot="1" x14ac:dyDescent="0.3">
      <c r="A6" s="60" t="s">
        <v>313</v>
      </c>
      <c r="B6" s="61" t="str">
        <f>"Gross Days of Accumulated Compensated Absences at January 1, "&amp;'Information Sheet'!B11-1&amp;""</f>
        <v>Gross Days of Accumulated Compensated Absences at January 1, 2020</v>
      </c>
      <c r="C6" s="61" t="s">
        <v>314</v>
      </c>
      <c r="D6" s="62" t="s">
        <v>315</v>
      </c>
      <c r="E6" s="62" t="s">
        <v>316</v>
      </c>
      <c r="F6" s="62"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6" t="str">
        <f>"Total liability for accumulated compensated absences at January 1, "&amp;'Information Sheet'!B11-1&amp;" (this page only)"</f>
        <v>Total liability for accumulated compensated absences at January 1, 2020 (this page only)</v>
      </c>
      <c r="B25" s="786"/>
      <c r="C25" s="204">
        <f>SUM(C7:C24)</f>
        <v>0</v>
      </c>
      <c r="D25" s="68"/>
      <c r="E25" s="68"/>
      <c r="F25" s="68"/>
    </row>
    <row r="26" spans="1:7" ht="15.75" thickTop="1" x14ac:dyDescent="0.25">
      <c r="A26" s="787" t="s">
        <v>916</v>
      </c>
      <c r="B26" s="787"/>
      <c r="C26" s="787"/>
      <c r="D26" s="787"/>
      <c r="E26" s="787"/>
      <c r="F26" s="787"/>
      <c r="G26" s="787"/>
    </row>
    <row r="27" spans="1:7" x14ac:dyDescent="0.25">
      <c r="C27" s="69"/>
    </row>
  </sheetData>
  <sheetProtection algorithmName="SHA-512" hashValue="oybxysDUOB18p4qhwctIp2qCkzDWPPgzqrNshojqUGjQ8P9ibUI/+0cP+z9M4FRcUuyQv9cD+4O+LEVJ0aSJUQ==" saltValue="0KYg1+54mHNHs1pWbZACi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FFFF00"/>
  </sheetPr>
  <dimension ref="A1:G27"/>
  <sheetViews>
    <sheetView zoomScaleNormal="100" workbookViewId="0">
      <selection activeCell="A26" sqref="A26:G26"/>
    </sheetView>
  </sheetViews>
  <sheetFormatPr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84" t="str">
        <f>'Information Sheet'!B9</f>
        <v>Franklin Township FD No. 5 (Gloucester)</v>
      </c>
      <c r="B1" s="784"/>
      <c r="C1" s="784"/>
      <c r="D1" s="784"/>
      <c r="E1" s="784"/>
      <c r="F1" s="784"/>
    </row>
    <row r="2" spans="1:6" x14ac:dyDescent="0.25">
      <c r="A2" s="784" t="str">
        <f>'Information Sheet'!B10</f>
        <v>Gloucester</v>
      </c>
      <c r="B2" s="784"/>
      <c r="C2" s="784"/>
      <c r="D2" s="784"/>
      <c r="E2" s="784"/>
      <c r="F2" s="784"/>
    </row>
    <row r="4" spans="1:6" x14ac:dyDescent="0.25">
      <c r="A4" s="57" t="s">
        <v>311</v>
      </c>
      <c r="B4" s="58"/>
      <c r="C4" s="58"/>
      <c r="D4" s="58"/>
      <c r="E4" s="58"/>
      <c r="F4" s="58"/>
    </row>
    <row r="5" spans="1:6" x14ac:dyDescent="0.25">
      <c r="A5" s="59"/>
      <c r="B5" s="59"/>
      <c r="C5" s="59"/>
      <c r="D5" s="785" t="s">
        <v>312</v>
      </c>
      <c r="E5" s="785"/>
      <c r="F5" s="785"/>
    </row>
    <row r="6" spans="1:6" ht="80.25" thickBot="1" x14ac:dyDescent="0.3">
      <c r="A6" s="60" t="s">
        <v>313</v>
      </c>
      <c r="B6" s="61" t="str">
        <f>"Gross Days of Accumulated Compensated Absences at January 1, "&amp;'Information Sheet'!B11-1&amp;""</f>
        <v>Gross Days of Accumulated Compensated Absences at January 1, 2020</v>
      </c>
      <c r="C6" s="61" t="s">
        <v>314</v>
      </c>
      <c r="D6" s="62" t="s">
        <v>315</v>
      </c>
      <c r="E6" s="62" t="s">
        <v>316</v>
      </c>
      <c r="F6" s="62"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6" t="str">
        <f>"Total liability for accumulated compensated absences at January 1, "&amp;'Information Sheet'!B11-1&amp;" (this page only)"</f>
        <v>Total liability for accumulated compensated absences at January 1, 2020 (this page only)</v>
      </c>
      <c r="B25" s="786"/>
      <c r="C25" s="204">
        <f>SUM(C7:C24)</f>
        <v>0</v>
      </c>
      <c r="D25" s="68"/>
      <c r="E25" s="68"/>
      <c r="F25" s="68"/>
    </row>
    <row r="26" spans="1:7" ht="15.75" thickTop="1" x14ac:dyDescent="0.25">
      <c r="A26" s="787" t="s">
        <v>918</v>
      </c>
      <c r="B26" s="787"/>
      <c r="C26" s="787"/>
      <c r="D26" s="787"/>
      <c r="E26" s="787"/>
      <c r="F26" s="787"/>
      <c r="G26" s="787"/>
    </row>
    <row r="27" spans="1:7" x14ac:dyDescent="0.25">
      <c r="C27" s="69"/>
    </row>
  </sheetData>
  <sheetProtection algorithmName="SHA-512" hashValue="KqFZ85nZU1EDNlguecSHoatyO3HFs8Z0a/5hn87nzR3IYsv+onv9SddrXyXzjf44XHbMjAvUy3N1/4zRgQyu3w==" saltValue="DWmYoDdZQiugBCE3iq1R/Q=="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FFFF00"/>
  </sheetPr>
  <dimension ref="A1:G27"/>
  <sheetViews>
    <sheetView zoomScaleNormal="100" workbookViewId="0">
      <selection activeCell="A26" sqref="A26:G26"/>
    </sheetView>
  </sheetViews>
  <sheetFormatPr defaultColWidth="9.140625" defaultRowHeight="15" x14ac:dyDescent="0.25"/>
  <cols>
    <col min="1" max="1" width="43.28515625" style="92" customWidth="1"/>
    <col min="2" max="2" width="26.5703125" style="92" customWidth="1"/>
    <col min="3" max="3" width="14.28515625" style="92" bestFit="1" customWidth="1"/>
    <col min="4" max="4" width="9.42578125" style="92" bestFit="1" customWidth="1"/>
    <col min="5" max="5" width="3.7109375" style="92" bestFit="1" customWidth="1"/>
    <col min="6" max="6" width="9.42578125" style="92" bestFit="1" customWidth="1"/>
    <col min="7" max="16384" width="9.140625" style="92"/>
  </cols>
  <sheetData>
    <row r="1" spans="1:6" x14ac:dyDescent="0.25">
      <c r="A1" s="780" t="str">
        <f>'Information Sheet'!B9</f>
        <v>Franklin Township FD No. 5 (Gloucester)</v>
      </c>
      <c r="B1" s="780"/>
      <c r="C1" s="780"/>
      <c r="D1" s="780"/>
      <c r="E1" s="780"/>
      <c r="F1" s="780"/>
    </row>
    <row r="2" spans="1:6" x14ac:dyDescent="0.25">
      <c r="A2" s="780" t="str">
        <f>'Information Sheet'!B10</f>
        <v>Gloucester</v>
      </c>
      <c r="B2" s="780"/>
      <c r="C2" s="780"/>
      <c r="D2" s="780"/>
      <c r="E2" s="780"/>
      <c r="F2" s="780"/>
    </row>
    <row r="4" spans="1:6" x14ac:dyDescent="0.25">
      <c r="A4" s="135" t="s">
        <v>311</v>
      </c>
      <c r="B4" s="136"/>
      <c r="C4" s="136"/>
      <c r="D4" s="136"/>
      <c r="E4" s="136"/>
      <c r="F4" s="136"/>
    </row>
    <row r="5" spans="1:6" x14ac:dyDescent="0.25">
      <c r="A5" s="137"/>
      <c r="B5" s="137"/>
      <c r="C5" s="137"/>
      <c r="D5" s="788" t="s">
        <v>312</v>
      </c>
      <c r="E5" s="788"/>
      <c r="F5" s="788"/>
    </row>
    <row r="6" spans="1:6" ht="80.25" thickBot="1" x14ac:dyDescent="0.3">
      <c r="A6" s="138" t="s">
        <v>313</v>
      </c>
      <c r="B6" s="139" t="str">
        <f>"Gross Days of Accumulated Compensated Absences at January 1, "&amp;'Information Sheet'!B11-1&amp;""</f>
        <v>Gross Days of Accumulated Compensated Absences at January 1, 2020</v>
      </c>
      <c r="C6" s="139" t="s">
        <v>314</v>
      </c>
      <c r="D6" s="140" t="s">
        <v>315</v>
      </c>
      <c r="E6" s="140" t="s">
        <v>316</v>
      </c>
      <c r="F6" s="140"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9" t="str">
        <f>"Total liability for accumulated compensated absences at January 1, "&amp;'Information Sheet'!B11-1&amp;" (this page only)"</f>
        <v>Total liability for accumulated compensated absences at January 1, 2020 (this page only)</v>
      </c>
      <c r="B25" s="789"/>
      <c r="C25" s="205">
        <f>SUM(C7:C24)</f>
        <v>0</v>
      </c>
      <c r="D25" s="141"/>
      <c r="E25" s="141"/>
      <c r="F25" s="141"/>
    </row>
    <row r="26" spans="1:7" ht="15.75" thickTop="1" x14ac:dyDescent="0.25">
      <c r="A26" s="775" t="s">
        <v>919</v>
      </c>
      <c r="B26" s="775"/>
      <c r="C26" s="775"/>
      <c r="D26" s="775"/>
      <c r="E26" s="775"/>
      <c r="F26" s="775"/>
      <c r="G26" s="775"/>
    </row>
    <row r="27" spans="1:7" x14ac:dyDescent="0.25">
      <c r="C27" s="142"/>
    </row>
  </sheetData>
  <sheetProtection algorithmName="SHA-512" hashValue="zK+dB+z/Vd1IVQcDNMV6m7gqzyMxUsFpX7x6emSGFkRjwYkZEBUw922bXsLZN9OinZVZ2+awTV11hb+mEhdu5Q==" saltValue="ViWDQ2prwswb1q2p0nnkY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FFFF00"/>
  </sheetPr>
  <dimension ref="A1:G27"/>
  <sheetViews>
    <sheetView zoomScaleNormal="100" workbookViewId="0">
      <selection activeCell="A26" sqref="A26:G26"/>
    </sheetView>
  </sheetViews>
  <sheetFormatPr defaultColWidth="9.140625" defaultRowHeight="15" x14ac:dyDescent="0.25"/>
  <cols>
    <col min="1" max="1" width="43.28515625" style="92" customWidth="1"/>
    <col min="2" max="2" width="26.5703125" style="92" customWidth="1"/>
    <col min="3" max="3" width="14.28515625" style="92" bestFit="1" customWidth="1"/>
    <col min="4" max="4" width="9.42578125" style="92" bestFit="1" customWidth="1"/>
    <col min="5" max="5" width="3.7109375" style="92" bestFit="1" customWidth="1"/>
    <col min="6" max="6" width="9.42578125" style="92" bestFit="1" customWidth="1"/>
    <col min="7" max="16384" width="9.140625" style="92"/>
  </cols>
  <sheetData>
    <row r="1" spans="1:6" x14ac:dyDescent="0.25">
      <c r="A1" s="780" t="str">
        <f>'Information Sheet'!B9</f>
        <v>Franklin Township FD No. 5 (Gloucester)</v>
      </c>
      <c r="B1" s="780"/>
      <c r="C1" s="780"/>
      <c r="D1" s="780"/>
      <c r="E1" s="780"/>
      <c r="F1" s="780"/>
    </row>
    <row r="2" spans="1:6" x14ac:dyDescent="0.25">
      <c r="A2" s="780" t="str">
        <f>'Information Sheet'!B10</f>
        <v>Gloucester</v>
      </c>
      <c r="B2" s="780"/>
      <c r="C2" s="780"/>
      <c r="D2" s="780"/>
      <c r="E2" s="780"/>
      <c r="F2" s="780"/>
    </row>
    <row r="4" spans="1:6" x14ac:dyDescent="0.25">
      <c r="A4" s="135" t="s">
        <v>311</v>
      </c>
      <c r="B4" s="136"/>
      <c r="C4" s="136"/>
      <c r="D4" s="136"/>
      <c r="E4" s="136"/>
      <c r="F4" s="136"/>
    </row>
    <row r="5" spans="1:6" x14ac:dyDescent="0.25">
      <c r="A5" s="137"/>
      <c r="B5" s="137"/>
      <c r="C5" s="137"/>
      <c r="D5" s="788" t="s">
        <v>312</v>
      </c>
      <c r="E5" s="788"/>
      <c r="F5" s="788"/>
    </row>
    <row r="6" spans="1:6" ht="80.25" thickBot="1" x14ac:dyDescent="0.3">
      <c r="A6" s="138" t="s">
        <v>313</v>
      </c>
      <c r="B6" s="139" t="str">
        <f>"Gross Days of Accumulated Compensated Absences at January 1, "&amp;'Information Sheet'!B11-1&amp;""</f>
        <v>Gross Days of Accumulated Compensated Absences at January 1, 2020</v>
      </c>
      <c r="C6" s="139" t="s">
        <v>314</v>
      </c>
      <c r="D6" s="140" t="s">
        <v>315</v>
      </c>
      <c r="E6" s="140" t="s">
        <v>316</v>
      </c>
      <c r="F6" s="140"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9" t="str">
        <f>"Total liability for accumulated compensated absences at January 1, "&amp;'Information Sheet'!B11-1&amp;" (this page only)"</f>
        <v>Total liability for accumulated compensated absences at January 1, 2020 (this page only)</v>
      </c>
      <c r="B25" s="789"/>
      <c r="C25" s="205">
        <f>SUM(C7:C24)</f>
        <v>0</v>
      </c>
      <c r="D25" s="141"/>
      <c r="E25" s="141"/>
      <c r="F25" s="141"/>
    </row>
    <row r="26" spans="1:7" ht="15.75" thickTop="1" x14ac:dyDescent="0.25">
      <c r="A26" s="775" t="s">
        <v>920</v>
      </c>
      <c r="B26" s="775"/>
      <c r="C26" s="775"/>
      <c r="D26" s="775"/>
      <c r="E26" s="775"/>
      <c r="F26" s="775"/>
      <c r="G26" s="775"/>
    </row>
    <row r="27" spans="1:7" x14ac:dyDescent="0.25">
      <c r="C27" s="142"/>
    </row>
  </sheetData>
  <sheetProtection algorithmName="SHA-512" hashValue="bXGkte4yUfFMniqk04jMYSltUbsy9LPJPMYCl8jIoLfYJ58bildLEMVW7cKaENvoQ5U6qGIlbOgmxo0lU/2PpA==" saltValue="/shAYCANwbvcZ7NUJL4/l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FFFF00"/>
  </sheetPr>
  <dimension ref="A1:G27"/>
  <sheetViews>
    <sheetView zoomScaleNormal="100" workbookViewId="0">
      <selection activeCell="A26" sqref="A26:G26"/>
    </sheetView>
  </sheetViews>
  <sheetFormatPr defaultColWidth="9.140625" defaultRowHeight="15" x14ac:dyDescent="0.25"/>
  <cols>
    <col min="1" max="1" width="43.28515625" style="92" customWidth="1"/>
    <col min="2" max="2" width="26.5703125" style="92" customWidth="1"/>
    <col min="3" max="3" width="14.28515625" style="92" bestFit="1" customWidth="1"/>
    <col min="4" max="4" width="9.42578125" style="92" bestFit="1" customWidth="1"/>
    <col min="5" max="5" width="3.7109375" style="92" bestFit="1" customWidth="1"/>
    <col min="6" max="6" width="9.42578125" style="92" bestFit="1" customWidth="1"/>
    <col min="7" max="16384" width="9.140625" style="92"/>
  </cols>
  <sheetData>
    <row r="1" spans="1:6" x14ac:dyDescent="0.25">
      <c r="A1" s="780" t="str">
        <f>'Information Sheet'!B9</f>
        <v>Franklin Township FD No. 5 (Gloucester)</v>
      </c>
      <c r="B1" s="780"/>
      <c r="C1" s="780"/>
      <c r="D1" s="780"/>
      <c r="E1" s="780"/>
      <c r="F1" s="780"/>
    </row>
    <row r="2" spans="1:6" x14ac:dyDescent="0.25">
      <c r="A2" s="780" t="str">
        <f>'Information Sheet'!B10</f>
        <v>Gloucester</v>
      </c>
      <c r="B2" s="780"/>
      <c r="C2" s="780"/>
      <c r="D2" s="780"/>
      <c r="E2" s="780"/>
      <c r="F2" s="780"/>
    </row>
    <row r="4" spans="1:6" x14ac:dyDescent="0.25">
      <c r="A4" s="135" t="s">
        <v>311</v>
      </c>
      <c r="B4" s="136"/>
      <c r="C4" s="136"/>
      <c r="D4" s="136"/>
      <c r="E4" s="136"/>
      <c r="F4" s="136"/>
    </row>
    <row r="5" spans="1:6" x14ac:dyDescent="0.25">
      <c r="A5" s="137"/>
      <c r="B5" s="137"/>
      <c r="C5" s="137"/>
      <c r="D5" s="788" t="s">
        <v>312</v>
      </c>
      <c r="E5" s="788"/>
      <c r="F5" s="788"/>
    </row>
    <row r="6" spans="1:6" ht="80.25" thickBot="1" x14ac:dyDescent="0.3">
      <c r="A6" s="138" t="s">
        <v>313</v>
      </c>
      <c r="B6" s="139" t="str">
        <f>"Gross Days of Accumulated Compensated Absences at January 1, "&amp;'Information Sheet'!B11-1&amp;""</f>
        <v>Gross Days of Accumulated Compensated Absences at January 1, 2020</v>
      </c>
      <c r="C6" s="139" t="s">
        <v>314</v>
      </c>
      <c r="D6" s="140" t="s">
        <v>315</v>
      </c>
      <c r="E6" s="140" t="s">
        <v>316</v>
      </c>
      <c r="F6" s="140"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9" t="str">
        <f>"Total liability for accumulated compensated absences at January 1, "&amp;'Information Sheet'!B11-1&amp;" (this page only)"</f>
        <v>Total liability for accumulated compensated absences at January 1, 2020 (this page only)</v>
      </c>
      <c r="B25" s="789"/>
      <c r="C25" s="205">
        <f>SUM(C7:C24)</f>
        <v>0</v>
      </c>
      <c r="D25" s="141"/>
      <c r="E25" s="141"/>
      <c r="F25" s="141"/>
    </row>
    <row r="26" spans="1:7" ht="15.75" thickTop="1" x14ac:dyDescent="0.25">
      <c r="A26" s="775" t="s">
        <v>921</v>
      </c>
      <c r="B26" s="775"/>
      <c r="C26" s="775"/>
      <c r="D26" s="775"/>
      <c r="E26" s="775"/>
      <c r="F26" s="775"/>
      <c r="G26" s="775"/>
    </row>
    <row r="27" spans="1:7" x14ac:dyDescent="0.25">
      <c r="C27" s="142"/>
    </row>
  </sheetData>
  <sheetProtection algorithmName="SHA-512" hashValue="nzM/ejOlNd5rrMw6ZY2tEB90R+b9iBlrE+u5ftErRvLxOn9wUu83j9p/L60rdOi1JRjYkYTLMpqm6oMCtVxXAA==" saltValue="knBXUSRvTEfhITbai00VTQ=="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FFFF00"/>
  </sheetPr>
  <dimension ref="A1:G26"/>
  <sheetViews>
    <sheetView topLeftCell="A13" zoomScaleNormal="100" workbookViewId="0">
      <selection activeCell="A26" sqref="A26:G26"/>
    </sheetView>
  </sheetViews>
  <sheetFormatPr defaultColWidth="9.140625" defaultRowHeight="15" x14ac:dyDescent="0.25"/>
  <cols>
    <col min="1" max="1" width="43.28515625" style="92" customWidth="1"/>
    <col min="2" max="2" width="26.5703125" style="92" customWidth="1"/>
    <col min="3" max="3" width="14.28515625" style="92" bestFit="1" customWidth="1"/>
    <col min="4" max="4" width="9.42578125" style="92" bestFit="1" customWidth="1"/>
    <col min="5" max="5" width="3.7109375" style="92" bestFit="1" customWidth="1"/>
    <col min="6" max="6" width="9.42578125" style="92" bestFit="1" customWidth="1"/>
    <col min="7" max="16384" width="9.140625" style="92"/>
  </cols>
  <sheetData>
    <row r="1" spans="1:6" x14ac:dyDescent="0.25">
      <c r="A1" s="780" t="str">
        <f>'Information Sheet'!B9</f>
        <v>Franklin Township FD No. 5 (Gloucester)</v>
      </c>
      <c r="B1" s="780"/>
      <c r="C1" s="780"/>
      <c r="D1" s="780"/>
      <c r="E1" s="780"/>
      <c r="F1" s="780"/>
    </row>
    <row r="2" spans="1:6" x14ac:dyDescent="0.25">
      <c r="A2" s="780" t="str">
        <f>'Information Sheet'!B10</f>
        <v>Gloucester</v>
      </c>
      <c r="B2" s="780"/>
      <c r="C2" s="780"/>
      <c r="D2" s="780"/>
      <c r="E2" s="780"/>
      <c r="F2" s="780"/>
    </row>
    <row r="3" spans="1:6" ht="12" customHeight="1" x14ac:dyDescent="0.25"/>
    <row r="4" spans="1:6" x14ac:dyDescent="0.25">
      <c r="A4" s="135" t="s">
        <v>311</v>
      </c>
      <c r="B4" s="136"/>
      <c r="C4" s="136"/>
      <c r="D4" s="136"/>
      <c r="E4" s="136"/>
      <c r="F4" s="136"/>
    </row>
    <row r="5" spans="1:6" ht="12.75" customHeight="1" x14ac:dyDescent="0.25">
      <c r="A5" s="137"/>
      <c r="B5" s="137"/>
      <c r="C5" s="137"/>
      <c r="D5" s="788" t="s">
        <v>312</v>
      </c>
      <c r="E5" s="788"/>
      <c r="F5" s="788"/>
    </row>
    <row r="6" spans="1:6" ht="116.25" thickBot="1" x14ac:dyDescent="0.3">
      <c r="A6" s="138" t="s">
        <v>313</v>
      </c>
      <c r="B6" s="139" t="str">
        <f>"Gross Days of Accumulated Compensated Absences at January 1, "&amp;'Information Sheet'!B11-1&amp;""</f>
        <v>Gross Days of Accumulated Compensated Absences at January 1, 2020</v>
      </c>
      <c r="C6" s="139" t="s">
        <v>314</v>
      </c>
      <c r="D6" s="140" t="s">
        <v>315</v>
      </c>
      <c r="E6" s="140" t="s">
        <v>316</v>
      </c>
      <c r="F6" s="140"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9" t="str">
        <f>"Total liability for accumulated compensated absences at January 1, "&amp;'Information Sheet'!B11-1&amp;" (this page only)"</f>
        <v>Total liability for accumulated compensated absences at January 1, 2020 (this page only)</v>
      </c>
      <c r="B25" s="789"/>
      <c r="C25" s="205">
        <f>SUM(C7:C24)</f>
        <v>0</v>
      </c>
      <c r="D25" s="141"/>
      <c r="E25" s="141"/>
      <c r="F25" s="141"/>
    </row>
    <row r="26" spans="1:7" ht="15.75" thickTop="1" x14ac:dyDescent="0.25">
      <c r="A26" s="775" t="s">
        <v>922</v>
      </c>
      <c r="B26" s="775"/>
      <c r="C26" s="775"/>
      <c r="D26" s="775"/>
      <c r="E26" s="775"/>
      <c r="F26" s="775"/>
      <c r="G26" s="775"/>
    </row>
  </sheetData>
  <sheetProtection algorithmName="SHA-512" hashValue="KUsGQLm+kLMcYKMS0IhKDqjlwN1yoHtrWX3IUzwlJXTqi/4gzm/FtHQ8XXCZmPVu4+CZbAX7btTvTpb1WFhmpQ==" saltValue="qJp7WIl0CnbCrtFXH0Jy6w=="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FFFF00"/>
  </sheetPr>
  <dimension ref="A1:G27"/>
  <sheetViews>
    <sheetView zoomScaleNormal="100" workbookViewId="0">
      <selection activeCell="A26" sqref="A26:G26"/>
    </sheetView>
  </sheetViews>
  <sheetFormatPr defaultColWidth="9.140625" defaultRowHeight="15" x14ac:dyDescent="0.25"/>
  <cols>
    <col min="1" max="1" width="43.28515625" style="92" customWidth="1"/>
    <col min="2" max="2" width="26.5703125" style="92" customWidth="1"/>
    <col min="3" max="3" width="14.28515625" style="92" bestFit="1" customWidth="1"/>
    <col min="4" max="4" width="9.42578125" style="92" bestFit="1" customWidth="1"/>
    <col min="5" max="5" width="3.7109375" style="92" bestFit="1" customWidth="1"/>
    <col min="6" max="6" width="9.42578125" style="92" bestFit="1" customWidth="1"/>
    <col min="7" max="16384" width="9.140625" style="92"/>
  </cols>
  <sheetData>
    <row r="1" spans="1:6" x14ac:dyDescent="0.25">
      <c r="A1" s="780" t="str">
        <f>'Information Sheet'!B9</f>
        <v>Franklin Township FD No. 5 (Gloucester)</v>
      </c>
      <c r="B1" s="780"/>
      <c r="C1" s="780"/>
      <c r="D1" s="780"/>
      <c r="E1" s="780"/>
      <c r="F1" s="780"/>
    </row>
    <row r="2" spans="1:6" x14ac:dyDescent="0.25">
      <c r="A2" s="780" t="str">
        <f>'Information Sheet'!B10</f>
        <v>Gloucester</v>
      </c>
      <c r="B2" s="780"/>
      <c r="C2" s="780"/>
      <c r="D2" s="780"/>
      <c r="E2" s="780"/>
      <c r="F2" s="780"/>
    </row>
    <row r="4" spans="1:6" x14ac:dyDescent="0.25">
      <c r="A4" s="135" t="s">
        <v>311</v>
      </c>
      <c r="B4" s="136"/>
      <c r="C4" s="136"/>
      <c r="D4" s="136"/>
      <c r="E4" s="136"/>
      <c r="F4" s="136"/>
    </row>
    <row r="5" spans="1:6" x14ac:dyDescent="0.25">
      <c r="A5" s="137"/>
      <c r="B5" s="137"/>
      <c r="C5" s="137"/>
      <c r="D5" s="788" t="s">
        <v>312</v>
      </c>
      <c r="E5" s="788"/>
      <c r="F5" s="788"/>
    </row>
    <row r="6" spans="1:6" ht="80.25" thickBot="1" x14ac:dyDescent="0.3">
      <c r="A6" s="138" t="s">
        <v>313</v>
      </c>
      <c r="B6" s="139" t="str">
        <f>"Gross Days of Accumulated Compensated Absences at January 1, "&amp;'Information Sheet'!B11-1&amp;""</f>
        <v>Gross Days of Accumulated Compensated Absences at January 1, 2020</v>
      </c>
      <c r="C6" s="139" t="s">
        <v>314</v>
      </c>
      <c r="D6" s="140" t="s">
        <v>315</v>
      </c>
      <c r="E6" s="140" t="s">
        <v>316</v>
      </c>
      <c r="F6" s="140"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9" t="str">
        <f>"Total liability for accumulated compensated absences at January 1, "&amp;'Information Sheet'!B11-1&amp;" (this page only)"</f>
        <v>Total liability for accumulated compensated absences at January 1, 2020 (this page only)</v>
      </c>
      <c r="B25" s="789"/>
      <c r="C25" s="205">
        <f>SUM(C7:C24)</f>
        <v>0</v>
      </c>
      <c r="D25" s="141"/>
      <c r="E25" s="141"/>
      <c r="F25" s="141"/>
    </row>
    <row r="26" spans="1:7" ht="15.75" thickTop="1" x14ac:dyDescent="0.25">
      <c r="A26" s="775" t="s">
        <v>923</v>
      </c>
      <c r="B26" s="775"/>
      <c r="C26" s="775"/>
      <c r="D26" s="775"/>
      <c r="E26" s="775"/>
      <c r="F26" s="775"/>
      <c r="G26" s="775"/>
    </row>
    <row r="27" spans="1:7" x14ac:dyDescent="0.25">
      <c r="C27" s="142"/>
    </row>
  </sheetData>
  <sheetProtection algorithmName="SHA-512" hashValue="7CcCENv5f/FUCah/XNeaaViB9c0t/YgJaV+U9tIqA+q4Sgn3vcihueLU+REUQxrrx4RjDSWangQGKjH9IzTRsw==" saltValue="t/8mn/f0qeN5pIHhPPymew=="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rgb="FFFFFF00"/>
  </sheetPr>
  <dimension ref="A1:G27"/>
  <sheetViews>
    <sheetView topLeftCell="A10" zoomScaleNormal="100" workbookViewId="0">
      <selection activeCell="A26" sqref="A26:G26"/>
    </sheetView>
  </sheetViews>
  <sheetFormatPr defaultColWidth="9.140625" defaultRowHeight="15" x14ac:dyDescent="0.25"/>
  <cols>
    <col min="1" max="1" width="43.28515625" style="92" customWidth="1"/>
    <col min="2" max="2" width="26.5703125" style="92" customWidth="1"/>
    <col min="3" max="3" width="14.28515625" style="92" bestFit="1" customWidth="1"/>
    <col min="4" max="4" width="9.42578125" style="92" bestFit="1" customWidth="1"/>
    <col min="5" max="5" width="3.7109375" style="92" bestFit="1" customWidth="1"/>
    <col min="6" max="6" width="9.42578125" style="92" bestFit="1" customWidth="1"/>
    <col min="7" max="16384" width="9.140625" style="92"/>
  </cols>
  <sheetData>
    <row r="1" spans="1:6" x14ac:dyDescent="0.25">
      <c r="A1" s="780" t="str">
        <f>'Information Sheet'!B9</f>
        <v>Franklin Township FD No. 5 (Gloucester)</v>
      </c>
      <c r="B1" s="780"/>
      <c r="C1" s="780"/>
      <c r="D1" s="780"/>
      <c r="E1" s="780"/>
      <c r="F1" s="780"/>
    </row>
    <row r="2" spans="1:6" x14ac:dyDescent="0.25">
      <c r="A2" s="780" t="str">
        <f>'Information Sheet'!B10</f>
        <v>Gloucester</v>
      </c>
      <c r="B2" s="780"/>
      <c r="C2" s="780"/>
      <c r="D2" s="780"/>
      <c r="E2" s="780"/>
      <c r="F2" s="780"/>
    </row>
    <row r="4" spans="1:6" x14ac:dyDescent="0.25">
      <c r="A4" s="135" t="s">
        <v>311</v>
      </c>
      <c r="B4" s="136"/>
      <c r="C4" s="136"/>
      <c r="D4" s="136"/>
      <c r="E4" s="136"/>
      <c r="F4" s="136"/>
    </row>
    <row r="5" spans="1:6" x14ac:dyDescent="0.25">
      <c r="A5" s="137"/>
      <c r="B5" s="137"/>
      <c r="C5" s="137"/>
      <c r="D5" s="788" t="s">
        <v>312</v>
      </c>
      <c r="E5" s="788"/>
      <c r="F5" s="788"/>
    </row>
    <row r="6" spans="1:6" ht="116.25" thickBot="1" x14ac:dyDescent="0.3">
      <c r="A6" s="138" t="s">
        <v>313</v>
      </c>
      <c r="B6" s="139" t="str">
        <f>"Gross Days of Accumulated Compensated Absences at January 1, "&amp;'Information Sheet'!B11-1&amp;""</f>
        <v>Gross Days of Accumulated Compensated Absences at January 1, 2020</v>
      </c>
      <c r="C6" s="139" t="s">
        <v>314</v>
      </c>
      <c r="D6" s="140" t="s">
        <v>315</v>
      </c>
      <c r="E6" s="140" t="s">
        <v>316</v>
      </c>
      <c r="F6" s="140" t="s">
        <v>317</v>
      </c>
    </row>
    <row r="7" spans="1:6" x14ac:dyDescent="0.25">
      <c r="A7" s="63"/>
      <c r="B7" s="64"/>
      <c r="C7" s="202"/>
      <c r="D7" s="79"/>
      <c r="E7" s="79"/>
      <c r="F7" s="79"/>
    </row>
    <row r="8" spans="1:6" x14ac:dyDescent="0.25">
      <c r="A8" s="65"/>
      <c r="B8" s="66"/>
      <c r="C8" s="203"/>
      <c r="D8" s="80"/>
      <c r="E8" s="80"/>
      <c r="F8" s="80"/>
    </row>
    <row r="9" spans="1:6" x14ac:dyDescent="0.25">
      <c r="A9" s="65"/>
      <c r="B9" s="66"/>
      <c r="C9" s="203"/>
      <c r="D9" s="80"/>
      <c r="E9" s="80"/>
      <c r="F9" s="80"/>
    </row>
    <row r="10" spans="1:6" x14ac:dyDescent="0.25">
      <c r="A10" s="65"/>
      <c r="B10" s="66"/>
      <c r="C10" s="203"/>
      <c r="D10" s="80"/>
      <c r="E10" s="80"/>
      <c r="F10" s="80"/>
    </row>
    <row r="11" spans="1:6" x14ac:dyDescent="0.25">
      <c r="A11" s="65"/>
      <c r="B11" s="66"/>
      <c r="C11" s="203"/>
      <c r="D11" s="80"/>
      <c r="E11" s="80"/>
      <c r="F11" s="80"/>
    </row>
    <row r="12" spans="1:6" x14ac:dyDescent="0.25">
      <c r="A12" s="65"/>
      <c r="B12" s="66"/>
      <c r="C12" s="203"/>
      <c r="D12" s="80"/>
      <c r="E12" s="80"/>
      <c r="F12" s="80"/>
    </row>
    <row r="13" spans="1:6" x14ac:dyDescent="0.25">
      <c r="A13" s="65"/>
      <c r="B13" s="66"/>
      <c r="C13" s="203"/>
      <c r="D13" s="80"/>
      <c r="E13" s="80"/>
      <c r="F13" s="80"/>
    </row>
    <row r="14" spans="1:6" x14ac:dyDescent="0.25">
      <c r="A14" s="65"/>
      <c r="B14" s="66"/>
      <c r="C14" s="203"/>
      <c r="D14" s="80"/>
      <c r="E14" s="80"/>
      <c r="F14" s="80"/>
    </row>
    <row r="15" spans="1:6" x14ac:dyDescent="0.25">
      <c r="A15" s="65"/>
      <c r="B15" s="66"/>
      <c r="C15" s="203"/>
      <c r="D15" s="80"/>
      <c r="E15" s="80"/>
      <c r="F15" s="80"/>
    </row>
    <row r="16" spans="1:6" x14ac:dyDescent="0.25">
      <c r="A16" s="65"/>
      <c r="B16" s="66"/>
      <c r="C16" s="203"/>
      <c r="D16" s="80"/>
      <c r="E16" s="80"/>
      <c r="F16" s="80"/>
    </row>
    <row r="17" spans="1:7" x14ac:dyDescent="0.25">
      <c r="A17" s="65"/>
      <c r="B17" s="66"/>
      <c r="C17" s="203"/>
      <c r="D17" s="80"/>
      <c r="E17" s="80"/>
      <c r="F17" s="80"/>
    </row>
    <row r="18" spans="1:7" x14ac:dyDescent="0.25">
      <c r="A18" s="65"/>
      <c r="B18" s="66"/>
      <c r="C18" s="203"/>
      <c r="D18" s="80"/>
      <c r="E18" s="80"/>
      <c r="F18" s="80"/>
    </row>
    <row r="19" spans="1:7" x14ac:dyDescent="0.25">
      <c r="A19" s="65"/>
      <c r="B19" s="66"/>
      <c r="C19" s="203"/>
      <c r="D19" s="80"/>
      <c r="E19" s="80"/>
      <c r="F19" s="80"/>
    </row>
    <row r="20" spans="1:7" x14ac:dyDescent="0.25">
      <c r="A20" s="65"/>
      <c r="B20" s="66"/>
      <c r="C20" s="203"/>
      <c r="D20" s="80"/>
      <c r="E20" s="80"/>
      <c r="F20" s="80"/>
    </row>
    <row r="21" spans="1:7" x14ac:dyDescent="0.25">
      <c r="A21" s="65"/>
      <c r="B21" s="66"/>
      <c r="C21" s="203"/>
      <c r="D21" s="80"/>
      <c r="E21" s="80"/>
      <c r="F21" s="80"/>
    </row>
    <row r="22" spans="1:7" x14ac:dyDescent="0.25">
      <c r="A22" s="65"/>
      <c r="B22" s="66"/>
      <c r="C22" s="203"/>
      <c r="D22" s="80"/>
      <c r="E22" s="80"/>
      <c r="F22" s="80"/>
    </row>
    <row r="23" spans="1:7" x14ac:dyDescent="0.25">
      <c r="A23" s="65"/>
      <c r="B23" s="66"/>
      <c r="C23" s="203"/>
      <c r="D23" s="80"/>
      <c r="E23" s="80"/>
      <c r="F23" s="80"/>
    </row>
    <row r="24" spans="1:7" x14ac:dyDescent="0.25">
      <c r="A24" s="67"/>
      <c r="B24" s="67"/>
      <c r="C24" s="203"/>
      <c r="D24" s="81"/>
      <c r="E24" s="81"/>
      <c r="F24" s="81"/>
    </row>
    <row r="25" spans="1:7" ht="15.75" thickBot="1" x14ac:dyDescent="0.3">
      <c r="A25" s="789" t="str">
        <f>"Total liability for accumulated compensated absences at January 1, "&amp;'Information Sheet'!B11-1&amp;" (all pages)"</f>
        <v>Total liability for accumulated compensated absences at January 1, 2020 (all pages)</v>
      </c>
      <c r="B25" s="789"/>
      <c r="C25" s="205">
        <f>SUM(C7:C24)+'Accumulated Absences (N-6)'!C25+'Accumulated Absences (N-6) (2)'!C25+'Accumulated Absences (N-6) (3)'!C25+'Accumulated Absences (N-6) (4)'!C25+'Accumulated Absences (N-6) (5)'!C25+'Accumulated Absences (N-6) (6)'!C25+'Accumulated Absences (N-6) (7)'!C25</f>
        <v>0</v>
      </c>
      <c r="D25" s="141"/>
      <c r="E25" s="141"/>
      <c r="F25" s="141"/>
    </row>
    <row r="26" spans="1:7" ht="15.75" thickTop="1" x14ac:dyDescent="0.25">
      <c r="A26" s="775" t="s">
        <v>917</v>
      </c>
      <c r="B26" s="775"/>
      <c r="C26" s="775"/>
      <c r="D26" s="775"/>
      <c r="E26" s="775"/>
      <c r="F26" s="775"/>
      <c r="G26" s="775"/>
    </row>
    <row r="27" spans="1:7" x14ac:dyDescent="0.25">
      <c r="C27" s="142"/>
    </row>
  </sheetData>
  <sheetProtection algorithmName="SHA-512" hashValue="GOuodGESL2csWzWxJQ1rr+I4YhjXg2SGk5DQn7vuXKZ7EXuwQhqLc6uUolBEwgJGo512HzlszYoMK6P/ZXbpPg==" saltValue="WkLLyAZqK3yfAm522T4cN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rgb="FF92D050"/>
  </sheetPr>
  <dimension ref="A1:F14"/>
  <sheetViews>
    <sheetView zoomScaleNormal="100" workbookViewId="0">
      <selection activeCell="F5" sqref="F5"/>
    </sheetView>
  </sheetViews>
  <sheetFormatPr defaultColWidth="9.140625" defaultRowHeight="12.75" x14ac:dyDescent="0.25"/>
  <cols>
    <col min="1" max="1" width="31.42578125" style="83" customWidth="1"/>
    <col min="2" max="2" width="19.28515625" style="83" customWidth="1"/>
    <col min="3" max="16384" width="9.140625" style="83"/>
  </cols>
  <sheetData>
    <row r="1" spans="1:6" ht="24.95" customHeight="1" x14ac:dyDescent="0.25"/>
    <row r="2" spans="1:6" ht="24.95" customHeight="1" x14ac:dyDescent="0.25"/>
    <row r="13" spans="1:6" ht="22.5" x14ac:dyDescent="0.25">
      <c r="A13" s="597" t="str">
        <f>""&amp;'KEY INPUTS'!B1&amp;" FIRE DISTRICT BUDGET"</f>
        <v>2021 FIRE DISTRICT BUDGET</v>
      </c>
      <c r="B13" s="597"/>
      <c r="C13" s="597"/>
      <c r="D13" s="597"/>
      <c r="E13" s="597"/>
      <c r="F13" s="597"/>
    </row>
    <row r="14" spans="1:6" ht="22.5" x14ac:dyDescent="0.25">
      <c r="A14" s="597" t="s">
        <v>483</v>
      </c>
      <c r="B14" s="597"/>
      <c r="C14" s="597"/>
      <c r="D14" s="597"/>
      <c r="E14" s="597"/>
      <c r="F14" s="597"/>
    </row>
  </sheetData>
  <sheetProtection password="CAF9" sheet="1" objects="1" scenarios="1"/>
  <mergeCells count="2">
    <mergeCell ref="A13:F13"/>
    <mergeCell ref="A14:F14"/>
  </mergeCells>
  <printOptions horizontalCentered="1"/>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
    <tabColor rgb="FF92D050"/>
  </sheetPr>
  <dimension ref="A1:C45"/>
  <sheetViews>
    <sheetView topLeftCell="A10" zoomScaleNormal="100" workbookViewId="0">
      <selection activeCell="B19" sqref="B19"/>
    </sheetView>
  </sheetViews>
  <sheetFormatPr defaultColWidth="9.140625" defaultRowHeight="15" x14ac:dyDescent="0.25"/>
  <cols>
    <col min="1" max="1" width="54.7109375" style="92" customWidth="1"/>
    <col min="2" max="2" width="44.7109375" style="92" customWidth="1"/>
    <col min="3" max="3" width="12.42578125" style="92" customWidth="1"/>
    <col min="4" max="16384" width="9.140625" style="92"/>
  </cols>
  <sheetData>
    <row r="1" spans="1:3" x14ac:dyDescent="0.25">
      <c r="A1" s="124" t="s">
        <v>0</v>
      </c>
      <c r="B1" s="125"/>
      <c r="C1" s="125"/>
    </row>
    <row r="2" spans="1:3" ht="36.75" customHeight="1" x14ac:dyDescent="0.25">
      <c r="A2" s="790" t="s">
        <v>1</v>
      </c>
      <c r="B2" s="790"/>
      <c r="C2" s="790"/>
    </row>
    <row r="3" spans="1:3" ht="15" customHeight="1" x14ac:dyDescent="0.25">
      <c r="A3" s="790"/>
      <c r="B3" s="790"/>
      <c r="C3" s="790"/>
    </row>
    <row r="4" spans="1:3" ht="41.25" customHeight="1" x14ac:dyDescent="0.25">
      <c r="A4" s="790" t="s">
        <v>12</v>
      </c>
      <c r="B4" s="790"/>
      <c r="C4" s="790"/>
    </row>
    <row r="5" spans="1:3" x14ac:dyDescent="0.25">
      <c r="A5" s="793"/>
      <c r="B5" s="793"/>
      <c r="C5" s="793"/>
    </row>
    <row r="6" spans="1:3" x14ac:dyDescent="0.25">
      <c r="A6" s="126"/>
      <c r="B6" s="126"/>
      <c r="C6" s="126"/>
    </row>
    <row r="7" spans="1:3" x14ac:dyDescent="0.25">
      <c r="A7" s="794"/>
      <c r="B7" s="794"/>
      <c r="C7" s="794"/>
    </row>
    <row r="8" spans="1:3" ht="15.75" thickBot="1" x14ac:dyDescent="0.3"/>
    <row r="9" spans="1:3" ht="15.75" thickBot="1" x14ac:dyDescent="0.3">
      <c r="A9" s="155" t="s">
        <v>2</v>
      </c>
      <c r="B9" s="127" t="str">
        <f>'KEY INPUTS'!B2</f>
        <v>Franklin Township FD No. 5 (Gloucester)</v>
      </c>
      <c r="C9" s="128"/>
    </row>
    <row r="10" spans="1:3" ht="15.75" thickBot="1" x14ac:dyDescent="0.3">
      <c r="A10" s="156" t="s">
        <v>3</v>
      </c>
      <c r="B10" s="129" t="str">
        <f>'KEY INPUTS'!B3</f>
        <v>Gloucester</v>
      </c>
      <c r="C10" s="128"/>
    </row>
    <row r="11" spans="1:3" ht="15.75" thickBot="1" x14ac:dyDescent="0.3">
      <c r="A11" s="157" t="s">
        <v>318</v>
      </c>
      <c r="B11" s="130">
        <f>'KEY INPUTS'!B1</f>
        <v>2021</v>
      </c>
      <c r="C11" s="128"/>
    </row>
    <row r="12" spans="1:3" ht="15.75" thickBot="1" x14ac:dyDescent="0.3">
      <c r="A12" s="128"/>
      <c r="B12" s="131"/>
      <c r="C12" s="128"/>
    </row>
    <row r="13" spans="1:3" x14ac:dyDescent="0.25">
      <c r="A13" s="791" t="s">
        <v>4</v>
      </c>
      <c r="B13" s="792"/>
    </row>
    <row r="14" spans="1:3" x14ac:dyDescent="0.25">
      <c r="A14" s="132" t="str">
        <f>""&amp;B11-1&amp;" Adopted Budget - Amount to be Raised by Taxation"</f>
        <v>2020 Adopted Budget - Amount to be Raised by Taxation</v>
      </c>
      <c r="B14" s="158">
        <v>280079</v>
      </c>
    </row>
    <row r="15" spans="1:3" x14ac:dyDescent="0.25">
      <c r="A15" s="132" t="str">
        <f>"Cap Bank Available from "&amp;B11-3&amp;" (See Levy Cap Certification)"</f>
        <v>Cap Bank Available from 2018 (See Levy Cap Certification)</v>
      </c>
      <c r="B15" s="159"/>
    </row>
    <row r="16" spans="1:3" x14ac:dyDescent="0.25">
      <c r="A16" s="132" t="str">
        <f>"Cap Bank Available from "&amp;B11-2&amp;" (See Levy Cap Certification)"</f>
        <v>Cap Bank Available from 2019 (See Levy Cap Certification)</v>
      </c>
      <c r="B16" s="159">
        <v>14994</v>
      </c>
    </row>
    <row r="17" spans="1:2" x14ac:dyDescent="0.25">
      <c r="A17" s="132" t="str">
        <f>"Cap Bank Available from "&amp;B11-1&amp;" (See Levy Cap Certification)"</f>
        <v>Cap Bank Available from 2020 (See Levy Cap Certification)</v>
      </c>
      <c r="B17" s="159">
        <v>658</v>
      </c>
    </row>
    <row r="18" spans="1:2" x14ac:dyDescent="0.25">
      <c r="A18" s="132" t="str">
        <f>"Cap Bank Used from "&amp;B11-3&amp;""</f>
        <v>Cap Bank Used from 2018</v>
      </c>
      <c r="B18" s="159">
        <v>5837.58</v>
      </c>
    </row>
    <row r="19" spans="1:2" x14ac:dyDescent="0.25">
      <c r="A19" s="132" t="str">
        <f>"Cap Bank Used from "&amp;B11-2&amp;""</f>
        <v>Cap Bank Used from 2019</v>
      </c>
      <c r="B19" s="159"/>
    </row>
    <row r="20" spans="1:2" x14ac:dyDescent="0.25">
      <c r="A20" s="132" t="str">
        <f>"Cap Bank Used from "&amp;B11-1&amp;""</f>
        <v>Cap Bank Used from 2020</v>
      </c>
      <c r="B20" s="159">
        <v>0</v>
      </c>
    </row>
    <row r="21" spans="1:2" x14ac:dyDescent="0.25">
      <c r="A21" s="133" t="s">
        <v>5</v>
      </c>
      <c r="B21" s="159"/>
    </row>
    <row r="22" spans="1:2" x14ac:dyDescent="0.25">
      <c r="A22" s="133" t="s">
        <v>6</v>
      </c>
      <c r="B22" s="159"/>
    </row>
    <row r="23" spans="1:2" ht="30" x14ac:dyDescent="0.25">
      <c r="A23" s="132" t="s">
        <v>7</v>
      </c>
      <c r="B23" s="160"/>
    </row>
    <row r="24" spans="1:2" x14ac:dyDescent="0.25">
      <c r="A24" s="133" t="s">
        <v>8</v>
      </c>
      <c r="B24" s="160">
        <v>178263100</v>
      </c>
    </row>
    <row r="25" spans="1:2" ht="30" x14ac:dyDescent="0.25">
      <c r="A25" s="132" t="s">
        <v>9</v>
      </c>
      <c r="B25" s="159">
        <v>799900</v>
      </c>
    </row>
    <row r="26" spans="1:2" x14ac:dyDescent="0.25">
      <c r="A26" s="132" t="s">
        <v>10</v>
      </c>
      <c r="B26" s="70">
        <v>0.157</v>
      </c>
    </row>
    <row r="27" spans="1:2" ht="15.75" thickBot="1" x14ac:dyDescent="0.3">
      <c r="A27" s="134" t="s">
        <v>11</v>
      </c>
      <c r="B27" s="503">
        <f>IFERROR(('F-1 Budget Summary'!D22/(B24+B25)*100),"-")</f>
        <v>0.16350334798367055</v>
      </c>
    </row>
    <row r="45" spans="1:3" x14ac:dyDescent="0.25">
      <c r="A45" s="775" t="s">
        <v>943</v>
      </c>
      <c r="B45" s="775"/>
      <c r="C45" s="775"/>
    </row>
  </sheetData>
  <sheetProtection algorithmName="SHA-512" hashValue="lJmTnhVbZmzL+7c49bxop391gVriapJUNh41oYQIIFLNqES6O4+a80X1ZjCwlr0zUTE13RRuho/9m/Vy2Bcnmg==" saltValue="DtwEe0Agbjk1VPwWzfsS+w==" spinCount="100000" sheet="1" objects="1" scenarios="1"/>
  <mergeCells count="7">
    <mergeCell ref="A2:C2"/>
    <mergeCell ref="A4:C4"/>
    <mergeCell ref="A45:C45"/>
    <mergeCell ref="A13:B13"/>
    <mergeCell ref="A3:C3"/>
    <mergeCell ref="A5:C5"/>
    <mergeCell ref="A7:C7"/>
  </mergeCells>
  <dataValidations count="1">
    <dataValidation type="decimal" operator="greaterThanOrEqual" allowBlank="1" showInputMessage="1" showErrorMessage="1" error="This cell must contain a positive number. " sqref="B23" xr:uid="{00000000-0002-0000-2600-000000000000}">
      <formula1>0</formula1>
    </dataValidation>
  </dataValidations>
  <printOptions horizontalCentered="1"/>
  <pageMargins left="0.25" right="0.25"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7">
    <tabColor rgb="FFC00000"/>
  </sheetPr>
  <dimension ref="A1:L17"/>
  <sheetViews>
    <sheetView zoomScaleNormal="100" workbookViewId="0">
      <selection activeCell="D25" sqref="D25"/>
    </sheetView>
  </sheetViews>
  <sheetFormatPr defaultColWidth="9.140625" defaultRowHeight="15" x14ac:dyDescent="0.25"/>
  <cols>
    <col min="1" max="1" width="2.85546875" style="92" bestFit="1" customWidth="1"/>
    <col min="2" max="2" width="104.140625" style="92" customWidth="1"/>
    <col min="3" max="3" width="13.28515625" style="92" customWidth="1"/>
    <col min="4" max="11" width="9.140625" style="92"/>
    <col min="12" max="12" width="10.85546875" style="92" bestFit="1" customWidth="1"/>
    <col min="13" max="16384" width="9.140625" style="92"/>
  </cols>
  <sheetData>
    <row r="1" spans="1:12" ht="21" x14ac:dyDescent="0.35">
      <c r="B1" s="505" t="s">
        <v>955</v>
      </c>
    </row>
    <row r="2" spans="1:12" x14ac:dyDescent="0.25">
      <c r="L2" s="95" t="s">
        <v>956</v>
      </c>
    </row>
    <row r="3" spans="1:12" x14ac:dyDescent="0.25">
      <c r="A3" s="92" t="s">
        <v>864</v>
      </c>
      <c r="B3" s="506" t="s">
        <v>877</v>
      </c>
      <c r="L3" s="95" t="s">
        <v>967</v>
      </c>
    </row>
    <row r="4" spans="1:12" x14ac:dyDescent="0.25">
      <c r="A4" s="92" t="s">
        <v>865</v>
      </c>
      <c r="B4" s="506" t="s">
        <v>866</v>
      </c>
    </row>
    <row r="5" spans="1:12" x14ac:dyDescent="0.25">
      <c r="A5" s="92" t="s">
        <v>867</v>
      </c>
      <c r="B5" s="506" t="s">
        <v>868</v>
      </c>
    </row>
    <row r="6" spans="1:12" x14ac:dyDescent="0.25">
      <c r="A6" s="92" t="s">
        <v>869</v>
      </c>
      <c r="B6" s="506" t="s">
        <v>878</v>
      </c>
    </row>
    <row r="7" spans="1:12" x14ac:dyDescent="0.25">
      <c r="A7" s="92" t="s">
        <v>870</v>
      </c>
      <c r="B7" s="506" t="s">
        <v>879</v>
      </c>
    </row>
    <row r="8" spans="1:12" ht="45" x14ac:dyDescent="0.25">
      <c r="A8" s="92" t="s">
        <v>871</v>
      </c>
      <c r="B8" s="506" t="s">
        <v>880</v>
      </c>
    </row>
    <row r="9" spans="1:12" ht="30" x14ac:dyDescent="0.25">
      <c r="A9" s="92" t="s">
        <v>872</v>
      </c>
      <c r="B9" s="506" t="s">
        <v>964</v>
      </c>
    </row>
    <row r="10" spans="1:12" x14ac:dyDescent="0.25">
      <c r="A10" s="92" t="s">
        <v>874</v>
      </c>
      <c r="B10" s="506" t="s">
        <v>873</v>
      </c>
    </row>
    <row r="11" spans="1:12" ht="45" x14ac:dyDescent="0.25">
      <c r="A11" s="92" t="s">
        <v>875</v>
      </c>
      <c r="B11" s="506" t="s">
        <v>958</v>
      </c>
    </row>
    <row r="12" spans="1:12" x14ac:dyDescent="0.25">
      <c r="B12" s="533" t="s">
        <v>960</v>
      </c>
    </row>
    <row r="13" spans="1:12" ht="45" x14ac:dyDescent="0.25">
      <c r="A13" s="92" t="s">
        <v>876</v>
      </c>
      <c r="B13" s="506" t="s">
        <v>959</v>
      </c>
    </row>
    <row r="14" spans="1:12" x14ac:dyDescent="0.25">
      <c r="B14" s="533" t="s">
        <v>960</v>
      </c>
    </row>
    <row r="15" spans="1:12" ht="30" x14ac:dyDescent="0.25">
      <c r="A15" s="92" t="s">
        <v>962</v>
      </c>
      <c r="B15" s="506" t="s">
        <v>965</v>
      </c>
    </row>
    <row r="16" spans="1:12" x14ac:dyDescent="0.25">
      <c r="A16" s="92" t="s">
        <v>963</v>
      </c>
      <c r="B16" s="506" t="s">
        <v>947</v>
      </c>
    </row>
    <row r="17" spans="2:2" x14ac:dyDescent="0.25">
      <c r="B17" s="533" t="s">
        <v>957</v>
      </c>
    </row>
  </sheetData>
  <sheetProtection algorithmName="SHA-512" hashValue="Zb6NgrrZec6bru6wFeSZTytTff7tQLlGApm18ksUFLYd9eo0grfGW1fsJ2xkGloMwfQjDDNxtOoy4a+DrK1zOA==" saltValue="bxtQDCDBNV80Nk4jRCcYtw==" spinCount="100000" sheet="1" objects="1" scenarios="1"/>
  <hyperlinks>
    <hyperlink ref="B17" r:id="rId1" xr:uid="{00000000-0004-0000-0300-000000000000}"/>
    <hyperlink ref="B12" r:id="rId2" xr:uid="{00000000-0004-0000-0300-000001000000}"/>
    <hyperlink ref="B14" r:id="rId3" xr:uid="{00000000-0004-0000-0300-000002000000}"/>
  </hyperlinks>
  <pageMargins left="0.7" right="0.7" top="0.75" bottom="0.75" header="0.3" footer="0.3"/>
  <pageSetup orientation="landscape"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tabColor rgb="FF92D050"/>
  </sheetPr>
  <dimension ref="A1:O52"/>
  <sheetViews>
    <sheetView zoomScaleNormal="100" workbookViewId="0">
      <selection activeCell="D6" sqref="D6"/>
    </sheetView>
  </sheetViews>
  <sheetFormatPr defaultColWidth="7.140625" defaultRowHeight="15" x14ac:dyDescent="0.25"/>
  <cols>
    <col min="1" max="1" width="1.7109375" customWidth="1"/>
    <col min="2" max="2" width="3.42578125" customWidth="1"/>
    <col min="3" max="3" width="47.7109375" customWidth="1"/>
    <col min="4" max="4" width="15.42578125" customWidth="1"/>
    <col min="5" max="5" width="1" customWidth="1"/>
    <col min="6" max="6" width="15.42578125" customWidth="1"/>
    <col min="7" max="7" width="1" customWidth="1"/>
    <col min="8" max="8" width="15.42578125" customWidth="1"/>
    <col min="9" max="9" width="12" customWidth="1"/>
  </cols>
  <sheetData>
    <row r="1" spans="1:15" x14ac:dyDescent="0.25">
      <c r="A1" s="784" t="str">
        <f>'Information Sheet'!B9</f>
        <v>Franklin Township FD No. 5 (Gloucester)</v>
      </c>
      <c r="B1" s="784"/>
      <c r="C1" s="784"/>
      <c r="D1" s="784"/>
      <c r="E1" s="784"/>
      <c r="F1" s="784"/>
      <c r="G1" s="784"/>
      <c r="H1" s="784"/>
      <c r="I1" s="784"/>
    </row>
    <row r="2" spans="1:15" x14ac:dyDescent="0.25">
      <c r="A2" s="795" t="str">
        <f>'Information Sheet'!B10</f>
        <v>Gloucester</v>
      </c>
      <c r="B2" s="795"/>
      <c r="C2" s="795"/>
      <c r="D2" s="795"/>
      <c r="E2" s="795"/>
      <c r="F2" s="795"/>
      <c r="G2" s="795"/>
      <c r="H2" s="795"/>
      <c r="I2" s="795"/>
    </row>
    <row r="3" spans="1:15" ht="60" x14ac:dyDescent="0.25">
      <c r="D3" s="1" t="str">
        <f>""&amp;'Information Sheet'!B11&amp;" Proposed Budget"</f>
        <v>2021 Proposed Budget</v>
      </c>
      <c r="F3" s="1" t="str">
        <f>""&amp;'Information Sheet'!B11-1&amp;" Adopted Budget"</f>
        <v>2020 Adopted Budget</v>
      </c>
      <c r="G3" s="2"/>
      <c r="H3" s="1" t="s">
        <v>13</v>
      </c>
      <c r="I3" s="1" t="s">
        <v>14</v>
      </c>
    </row>
    <row r="4" spans="1:15" x14ac:dyDescent="0.25">
      <c r="A4" s="3" t="s">
        <v>15</v>
      </c>
      <c r="B4" s="3"/>
      <c r="C4" s="3"/>
      <c r="I4" s="4"/>
    </row>
    <row r="5" spans="1:15" x14ac:dyDescent="0.25">
      <c r="I5" s="4"/>
    </row>
    <row r="6" spans="1:15" x14ac:dyDescent="0.25">
      <c r="B6" t="s">
        <v>16</v>
      </c>
      <c r="D6" s="161">
        <f>'F-2 Revenues (Proposed)'!D7</f>
        <v>15000</v>
      </c>
      <c r="E6" s="5"/>
      <c r="F6" s="161">
        <f>'F-2 Revenues (Proposed)'!F7</f>
        <v>17695</v>
      </c>
      <c r="G6" s="5"/>
      <c r="H6" s="161">
        <f>D6-F6</f>
        <v>-2695</v>
      </c>
      <c r="I6" s="4">
        <f>IFERROR(H6/F6,0)</f>
        <v>-0.15230291042667421</v>
      </c>
    </row>
    <row r="7" spans="1:15" x14ac:dyDescent="0.25">
      <c r="D7" s="5"/>
      <c r="E7" s="5"/>
      <c r="F7" s="5"/>
      <c r="G7" s="5"/>
      <c r="H7" s="5"/>
      <c r="I7" s="4"/>
    </row>
    <row r="8" spans="1:15" x14ac:dyDescent="0.25">
      <c r="B8" t="s">
        <v>17</v>
      </c>
      <c r="D8" s="161">
        <f>'F-2 Revenues (Proposed)'!D17</f>
        <v>0</v>
      </c>
      <c r="E8" s="6"/>
      <c r="F8" s="161">
        <f>'F-2 Revenues (Proposed)'!F17</f>
        <v>0</v>
      </c>
      <c r="G8" s="6"/>
      <c r="H8" s="161">
        <f>D8-F8</f>
        <v>0</v>
      </c>
      <c r="I8" s="4">
        <f>IFERROR(H8/F8,0)</f>
        <v>0</v>
      </c>
    </row>
    <row r="9" spans="1:15" x14ac:dyDescent="0.25">
      <c r="D9" s="6"/>
      <c r="E9" s="6"/>
      <c r="F9" s="6"/>
      <c r="G9" s="6"/>
      <c r="H9" s="6"/>
      <c r="I9" s="4"/>
    </row>
    <row r="10" spans="1:15" x14ac:dyDescent="0.25">
      <c r="B10" t="s">
        <v>18</v>
      </c>
      <c r="D10" s="161">
        <f>'F-2 Revenues (Proposed)'!D23</f>
        <v>0</v>
      </c>
      <c r="E10" s="6"/>
      <c r="F10" s="161">
        <f>'F-2 Revenues (Proposed)'!F23</f>
        <v>0</v>
      </c>
      <c r="G10" s="6"/>
      <c r="H10" s="161">
        <f>D10-F10</f>
        <v>0</v>
      </c>
      <c r="I10" s="4">
        <f>IFERROR(H10/F10,0)</f>
        <v>0</v>
      </c>
    </row>
    <row r="11" spans="1:15" x14ac:dyDescent="0.25">
      <c r="D11" s="6"/>
      <c r="E11" s="6"/>
      <c r="F11" s="6"/>
      <c r="G11" s="6"/>
      <c r="H11" s="6"/>
      <c r="I11" s="4"/>
    </row>
    <row r="12" spans="1:15" x14ac:dyDescent="0.25">
      <c r="B12" t="s">
        <v>19</v>
      </c>
      <c r="D12" s="161">
        <f>'F-2 Revenues (Proposed)'!D29</f>
        <v>0</v>
      </c>
      <c r="E12" s="6"/>
      <c r="F12" s="161">
        <f>'F-2 Revenues (Proposed)'!F29</f>
        <v>0</v>
      </c>
      <c r="G12" s="6"/>
      <c r="H12" s="161">
        <f>D12-F12</f>
        <v>0</v>
      </c>
      <c r="I12" s="4">
        <f>IFERROR(H12/F12,0)</f>
        <v>0</v>
      </c>
    </row>
    <row r="13" spans="1:15" x14ac:dyDescent="0.25">
      <c r="D13" s="6"/>
      <c r="E13" s="6"/>
      <c r="F13" s="6"/>
      <c r="G13" s="6"/>
      <c r="H13" s="6"/>
      <c r="I13" s="4"/>
      <c r="O13" s="4"/>
    </row>
    <row r="14" spans="1:15" x14ac:dyDescent="0.25">
      <c r="B14" t="s">
        <v>20</v>
      </c>
      <c r="D14" s="161">
        <f>'F-2 Revenues (Proposed)'!D35</f>
        <v>0</v>
      </c>
      <c r="E14" s="6"/>
      <c r="F14" s="161">
        <f>'F-2 Revenues (Proposed)'!F35</f>
        <v>0</v>
      </c>
      <c r="G14" s="6"/>
      <c r="H14" s="161">
        <f>D14-F14</f>
        <v>0</v>
      </c>
      <c r="I14" s="4">
        <f>IFERROR(H14/F14,0)</f>
        <v>0</v>
      </c>
    </row>
    <row r="15" spans="1:15" x14ac:dyDescent="0.25">
      <c r="D15" s="6"/>
      <c r="E15" s="6"/>
      <c r="F15" s="6"/>
      <c r="G15" s="6"/>
      <c r="H15" s="6"/>
      <c r="I15" s="4"/>
    </row>
    <row r="16" spans="1:15" x14ac:dyDescent="0.25">
      <c r="B16" t="s">
        <v>21</v>
      </c>
      <c r="D16" s="161">
        <f>'F-2 Revenues (Proposed)'!D43</f>
        <v>1544</v>
      </c>
      <c r="E16" s="6"/>
      <c r="F16" s="161">
        <f>'F-2 Revenues (Proposed)'!F43</f>
        <v>1544</v>
      </c>
      <c r="G16" s="6"/>
      <c r="H16" s="161">
        <f t="shared" ref="H16:H18" si="0">D16-F16</f>
        <v>0</v>
      </c>
      <c r="I16" s="4">
        <f>IFERROR(H16/F16,0)</f>
        <v>0</v>
      </c>
    </row>
    <row r="17" spans="1:9" x14ac:dyDescent="0.25">
      <c r="D17" s="6"/>
      <c r="E17" s="6"/>
      <c r="F17" s="6"/>
      <c r="G17" s="6"/>
      <c r="H17" s="6"/>
      <c r="I17" s="4"/>
    </row>
    <row r="18" spans="1:9" x14ac:dyDescent="0.25">
      <c r="B18" t="s">
        <v>22</v>
      </c>
      <c r="D18" s="162">
        <f>'F-2 Revenues (Proposed)'!D57</f>
        <v>0</v>
      </c>
      <c r="E18" s="6"/>
      <c r="F18" s="162">
        <f>'F-2 Revenues (Proposed)'!F57</f>
        <v>0</v>
      </c>
      <c r="G18" s="6"/>
      <c r="H18" s="162">
        <f t="shared" si="0"/>
        <v>0</v>
      </c>
      <c r="I18" s="4">
        <f>IFERROR(H18/F18,0)</f>
        <v>0</v>
      </c>
    </row>
    <row r="19" spans="1:9" x14ac:dyDescent="0.25">
      <c r="D19" s="6"/>
      <c r="E19" s="6"/>
      <c r="F19" s="6"/>
      <c r="G19" s="6"/>
      <c r="I19" s="4"/>
    </row>
    <row r="20" spans="1:9" x14ac:dyDescent="0.25">
      <c r="C20" t="s">
        <v>23</v>
      </c>
      <c r="D20" s="161">
        <f>SUM(D6:D18)</f>
        <v>16544</v>
      </c>
      <c r="E20" s="6"/>
      <c r="F20" s="161">
        <f>SUM(F6:F18)</f>
        <v>19239</v>
      </c>
      <c r="G20" s="6"/>
      <c r="H20" s="161">
        <f>D20-F20</f>
        <v>-2695</v>
      </c>
      <c r="I20" s="4">
        <f>IFERROR(H20/F20,0)</f>
        <v>-0.1400800457404231</v>
      </c>
    </row>
    <row r="21" spans="1:9" x14ac:dyDescent="0.25">
      <c r="D21" s="6"/>
      <c r="E21" s="6"/>
      <c r="F21" s="6"/>
      <c r="G21" s="6"/>
      <c r="H21" s="6"/>
      <c r="I21" s="4"/>
    </row>
    <row r="22" spans="1:9" x14ac:dyDescent="0.25">
      <c r="B22" t="s">
        <v>24</v>
      </c>
      <c r="D22" s="162">
        <f>'F-3 Appropriations (Proposed)'!D65-'F-2 Revenues (Proposed)'!D58</f>
        <v>292774</v>
      </c>
      <c r="E22" s="6"/>
      <c r="F22" s="162">
        <f>'F-3 Appropriations (Proposed)'!F65-'F-2 Revenues (Proposed)'!F58</f>
        <v>280079</v>
      </c>
      <c r="G22" s="6"/>
      <c r="H22" s="162">
        <f>D22-F22</f>
        <v>12695</v>
      </c>
      <c r="I22" s="4">
        <f>IFERROR(H22/F22,0)</f>
        <v>4.5326497166870774E-2</v>
      </c>
    </row>
    <row r="23" spans="1:9" x14ac:dyDescent="0.25">
      <c r="D23" s="6"/>
      <c r="E23" s="6"/>
      <c r="F23" s="6"/>
      <c r="G23" s="6"/>
      <c r="I23" s="4"/>
    </row>
    <row r="24" spans="1:9" x14ac:dyDescent="0.25">
      <c r="C24" t="s">
        <v>25</v>
      </c>
      <c r="D24" s="162">
        <f>+D20+D22</f>
        <v>309318</v>
      </c>
      <c r="E24" s="6"/>
      <c r="F24" s="162">
        <f>F20+F22</f>
        <v>299318</v>
      </c>
      <c r="G24" s="6"/>
      <c r="H24" s="162">
        <f>D24-F24</f>
        <v>10000</v>
      </c>
      <c r="I24" s="4">
        <f>IFERROR(H24/F24,0)</f>
        <v>3.3409283771774503E-2</v>
      </c>
    </row>
    <row r="25" spans="1:9" x14ac:dyDescent="0.25">
      <c r="D25" s="6"/>
      <c r="E25" s="6"/>
      <c r="F25" s="6"/>
      <c r="G25" s="6"/>
      <c r="I25" s="4"/>
    </row>
    <row r="26" spans="1:9" x14ac:dyDescent="0.25">
      <c r="A26" s="3" t="s">
        <v>26</v>
      </c>
      <c r="B26" s="3"/>
      <c r="C26" s="3"/>
      <c r="D26" s="6"/>
      <c r="E26" s="6"/>
      <c r="F26" s="6"/>
      <c r="G26" s="6"/>
      <c r="I26" s="4"/>
    </row>
    <row r="27" spans="1:9" x14ac:dyDescent="0.25">
      <c r="D27" s="6"/>
      <c r="E27" s="6"/>
      <c r="F27" s="6"/>
      <c r="G27" s="6"/>
      <c r="I27" s="4"/>
    </row>
    <row r="28" spans="1:9" x14ac:dyDescent="0.25">
      <c r="B28" t="s">
        <v>27</v>
      </c>
      <c r="D28" s="161">
        <f>'F-3 Appropriations (Proposed)'!D18</f>
        <v>30680</v>
      </c>
      <c r="E28" s="6"/>
      <c r="F28" s="161">
        <f>'F-3 Appropriations (Proposed)'!F18</f>
        <v>20680</v>
      </c>
      <c r="G28" s="6"/>
      <c r="H28" s="161">
        <f>D28-F28</f>
        <v>10000</v>
      </c>
      <c r="I28" s="4">
        <f>IFERROR(H28/F28,0)</f>
        <v>0.48355899419729209</v>
      </c>
    </row>
    <row r="29" spans="1:9" x14ac:dyDescent="0.25">
      <c r="D29" s="6"/>
      <c r="E29" s="6"/>
      <c r="F29" s="6"/>
      <c r="G29" s="6"/>
      <c r="H29" s="6"/>
      <c r="I29" s="4"/>
    </row>
    <row r="30" spans="1:9" x14ac:dyDescent="0.25">
      <c r="B30" t="s">
        <v>28</v>
      </c>
      <c r="D30" s="161">
        <f>'F-3 Appropriations (Proposed)'!D32</f>
        <v>133930</v>
      </c>
      <c r="E30" s="6"/>
      <c r="F30" s="161">
        <f>'F-3 Appropriations (Proposed)'!F32</f>
        <v>133930</v>
      </c>
      <c r="G30" s="6"/>
      <c r="H30" s="161">
        <f t="shared" ref="H30:H46" si="1">D30-F30</f>
        <v>0</v>
      </c>
      <c r="I30" s="4">
        <f>IFERROR(H30/F30,0)</f>
        <v>0</v>
      </c>
    </row>
    <row r="31" spans="1:9" x14ac:dyDescent="0.25">
      <c r="D31" s="6"/>
      <c r="E31" s="6"/>
      <c r="F31" s="6"/>
      <c r="G31" s="6"/>
      <c r="H31" s="6"/>
      <c r="I31" s="4"/>
    </row>
    <row r="32" spans="1:9" x14ac:dyDescent="0.25">
      <c r="B32" t="s">
        <v>29</v>
      </c>
      <c r="D32" s="161">
        <f>'F-3 Appropriations (Proposed)'!D46</f>
        <v>0</v>
      </c>
      <c r="E32" s="6"/>
      <c r="F32" s="161">
        <f>'F-3 Appropriations (Proposed)'!F46</f>
        <v>0</v>
      </c>
      <c r="G32" s="6"/>
      <c r="H32" s="161">
        <f t="shared" si="1"/>
        <v>0</v>
      </c>
      <c r="I32" s="4">
        <f>IFERROR(H32/F32,0)</f>
        <v>0</v>
      </c>
    </row>
    <row r="33" spans="2:9" x14ac:dyDescent="0.25">
      <c r="C33" t="s">
        <v>30</v>
      </c>
      <c r="D33" s="6"/>
      <c r="E33" s="6"/>
      <c r="F33" s="6"/>
      <c r="G33" s="6"/>
      <c r="H33" s="6"/>
      <c r="I33" s="4"/>
    </row>
    <row r="34" spans="2:9" x14ac:dyDescent="0.25">
      <c r="B34" s="796" t="s">
        <v>861</v>
      </c>
      <c r="C34" s="796"/>
      <c r="D34" s="161">
        <f>'F-3 Appropriations (Proposed)'!D51</f>
        <v>0</v>
      </c>
      <c r="E34" s="6"/>
      <c r="F34" s="161">
        <f>'F-3 Appropriations (Proposed)'!F51</f>
        <v>0</v>
      </c>
      <c r="G34" s="6"/>
      <c r="H34" s="161">
        <f t="shared" si="1"/>
        <v>0</v>
      </c>
      <c r="I34" s="4">
        <f>IFERROR(H34/F34,0)</f>
        <v>0</v>
      </c>
    </row>
    <row r="35" spans="2:9" x14ac:dyDescent="0.25">
      <c r="D35" s="6"/>
      <c r="E35" s="6"/>
      <c r="F35" s="6"/>
      <c r="G35" s="6"/>
      <c r="H35" s="6"/>
      <c r="I35" s="4"/>
    </row>
    <row r="36" spans="2:9" x14ac:dyDescent="0.25">
      <c r="B36" t="s">
        <v>31</v>
      </c>
      <c r="D36" s="161">
        <f>'F-3 Appropriations (Proposed)'!D59</f>
        <v>0</v>
      </c>
      <c r="E36" s="6"/>
      <c r="F36" s="161">
        <f>'F-3 Appropriations (Proposed)'!F59</f>
        <v>0</v>
      </c>
      <c r="G36" s="6"/>
      <c r="H36" s="161">
        <f t="shared" si="1"/>
        <v>0</v>
      </c>
      <c r="I36" s="4">
        <f>IFERROR(H36/F36,0)</f>
        <v>0</v>
      </c>
    </row>
    <row r="37" spans="2:9" x14ac:dyDescent="0.25">
      <c r="D37" s="6"/>
      <c r="E37" s="6"/>
      <c r="F37" s="6"/>
      <c r="G37" s="6"/>
      <c r="H37" s="6"/>
      <c r="I37" s="4"/>
    </row>
    <row r="38" spans="2:9" x14ac:dyDescent="0.25">
      <c r="B38" t="s">
        <v>32</v>
      </c>
      <c r="D38" s="161">
        <f>'F-3 Appropriations (Proposed)'!D60</f>
        <v>0</v>
      </c>
      <c r="E38" s="6"/>
      <c r="F38" s="161">
        <f>'F-3 Appropriations (Proposed)'!F60</f>
        <v>0</v>
      </c>
      <c r="G38" s="6"/>
      <c r="H38" s="161">
        <f t="shared" si="1"/>
        <v>0</v>
      </c>
      <c r="I38" s="4">
        <f>IFERROR(H38/F38,0)</f>
        <v>0</v>
      </c>
    </row>
    <row r="39" spans="2:9" x14ac:dyDescent="0.25">
      <c r="D39" s="6"/>
      <c r="E39" s="6"/>
      <c r="F39" s="6"/>
      <c r="G39" s="6"/>
      <c r="H39" s="6"/>
      <c r="I39" s="4"/>
    </row>
    <row r="40" spans="2:9" x14ac:dyDescent="0.25">
      <c r="B40" s="797" t="s">
        <v>33</v>
      </c>
      <c r="C40" s="797"/>
      <c r="D40" s="161">
        <f>'F-3 Appropriations (Proposed)'!D61</f>
        <v>16100</v>
      </c>
      <c r="E40" s="6"/>
      <c r="F40" s="161">
        <f>'F-3 Appropriations (Proposed)'!F61</f>
        <v>16100</v>
      </c>
      <c r="G40" s="6"/>
      <c r="H40" s="161">
        <f t="shared" si="1"/>
        <v>0</v>
      </c>
      <c r="I40" s="4">
        <f>IFERROR(H40/F40,0)</f>
        <v>0</v>
      </c>
    </row>
    <row r="41" spans="2:9" x14ac:dyDescent="0.25">
      <c r="D41" s="6"/>
      <c r="E41" s="6"/>
      <c r="F41" s="6"/>
      <c r="G41" s="6"/>
      <c r="H41" s="6"/>
      <c r="I41" s="4"/>
    </row>
    <row r="42" spans="2:9" x14ac:dyDescent="0.25">
      <c r="B42" t="s">
        <v>34</v>
      </c>
      <c r="D42" s="161">
        <f>'F-3 Appropriations (Proposed)'!D62</f>
        <v>41435</v>
      </c>
      <c r="E42" s="6"/>
      <c r="F42" s="161">
        <f>'F-3 Appropriations (Proposed)'!F62</f>
        <v>41435</v>
      </c>
      <c r="G42" s="6"/>
      <c r="H42" s="161">
        <f t="shared" si="1"/>
        <v>0</v>
      </c>
      <c r="I42" s="4">
        <f>IFERROR(H42/F42,0)</f>
        <v>0</v>
      </c>
    </row>
    <row r="43" spans="2:9" x14ac:dyDescent="0.25">
      <c r="D43" s="6"/>
      <c r="E43" s="6"/>
      <c r="F43" s="6"/>
      <c r="G43" s="6"/>
      <c r="H43" s="6"/>
      <c r="I43" s="4"/>
    </row>
    <row r="44" spans="2:9" x14ac:dyDescent="0.25">
      <c r="B44" s="797" t="s">
        <v>35</v>
      </c>
      <c r="C44" s="797"/>
      <c r="D44" s="161">
        <f>'F-3 Appropriations (Proposed)'!D63</f>
        <v>81747</v>
      </c>
      <c r="E44" s="6"/>
      <c r="F44" s="161">
        <f>'F-3 Appropriations (Proposed)'!F63</f>
        <v>79433</v>
      </c>
      <c r="G44" s="6"/>
      <c r="H44" s="161">
        <f t="shared" si="1"/>
        <v>2314</v>
      </c>
      <c r="I44" s="4">
        <f>IFERROR(H44/F44,0)</f>
        <v>2.9131469288582831E-2</v>
      </c>
    </row>
    <row r="45" spans="2:9" x14ac:dyDescent="0.25">
      <c r="D45" s="6"/>
      <c r="E45" s="6"/>
      <c r="F45" s="6"/>
      <c r="G45" s="6"/>
      <c r="H45" s="6"/>
      <c r="I45" s="4"/>
    </row>
    <row r="46" spans="2:9" x14ac:dyDescent="0.25">
      <c r="B46" t="s">
        <v>36</v>
      </c>
      <c r="D46" s="162">
        <f>'F-3 Appropriations (Proposed)'!D64</f>
        <v>5426</v>
      </c>
      <c r="E46" s="6"/>
      <c r="F46" s="162">
        <f>'F-3 Appropriations (Proposed)'!F64</f>
        <v>7740</v>
      </c>
      <c r="G46" s="6"/>
      <c r="H46" s="162">
        <f t="shared" si="1"/>
        <v>-2314</v>
      </c>
      <c r="I46" s="4">
        <f>IFERROR(H46/F46,0)</f>
        <v>-0.29896640826873383</v>
      </c>
    </row>
    <row r="47" spans="2:9" ht="8.4499999999999993" customHeight="1" x14ac:dyDescent="0.25">
      <c r="D47" s="6"/>
      <c r="E47" s="6"/>
      <c r="F47" s="6"/>
      <c r="G47" s="6"/>
      <c r="H47" s="6"/>
      <c r="I47" s="4"/>
    </row>
    <row r="48" spans="2:9" x14ac:dyDescent="0.25">
      <c r="C48" s="7" t="s">
        <v>37</v>
      </c>
      <c r="D48" s="162">
        <f>SUM(D28:D46)</f>
        <v>309318</v>
      </c>
      <c r="E48" s="6"/>
      <c r="F48" s="162">
        <f>SUM(F28:F46)</f>
        <v>299318</v>
      </c>
      <c r="G48" s="6"/>
      <c r="H48" s="162">
        <f>D48-F48</f>
        <v>10000</v>
      </c>
      <c r="I48" s="4">
        <f>IFERROR(H48/F48,0)</f>
        <v>3.3409283771774503E-2</v>
      </c>
    </row>
    <row r="49" spans="1:9" ht="8.4499999999999993" customHeight="1" x14ac:dyDescent="0.25">
      <c r="D49" s="6"/>
      <c r="E49" s="6"/>
      <c r="F49" s="6"/>
      <c r="G49" s="6"/>
      <c r="I49" s="4"/>
    </row>
    <row r="50" spans="1:9" ht="15.75" thickBot="1" x14ac:dyDescent="0.3">
      <c r="A50" s="3" t="s">
        <v>38</v>
      </c>
      <c r="D50" s="163">
        <f>D24-D48</f>
        <v>0</v>
      </c>
      <c r="F50" s="163">
        <f>F24-F48</f>
        <v>0</v>
      </c>
      <c r="G50" s="5"/>
      <c r="H50" s="163">
        <f>D50-F50</f>
        <v>0</v>
      </c>
      <c r="I50" s="4">
        <f>IFERROR(H50/F50,0)</f>
        <v>0</v>
      </c>
    </row>
    <row r="51" spans="1:9" ht="15.75" thickTop="1" x14ac:dyDescent="0.25"/>
    <row r="52" spans="1:9" x14ac:dyDescent="0.25">
      <c r="A52" s="787" t="s">
        <v>942</v>
      </c>
      <c r="B52" s="787"/>
      <c r="C52" s="787"/>
      <c r="D52" s="787"/>
      <c r="E52" s="787"/>
      <c r="F52" s="787"/>
      <c r="G52" s="787"/>
      <c r="H52" s="787"/>
      <c r="I52" s="787"/>
    </row>
  </sheetData>
  <sheetProtection algorithmName="SHA-512" hashValue="Q5DF2mAeORAk1z8y3LZjuFNYvliTotWtcLLxQM/YCey5SzywCDq9c/RM4m9vmetLJ+JZh2hbn8VpXRCTIZhi3w==" saltValue="Lxg0pmoA85IvkwMADMbqUw==" spinCount="100000" sheet="1" objects="1" scenarios="1"/>
  <mergeCells count="6">
    <mergeCell ref="A52:I52"/>
    <mergeCell ref="A1:I1"/>
    <mergeCell ref="A2:I2"/>
    <mergeCell ref="B34:C34"/>
    <mergeCell ref="B40:C40"/>
    <mergeCell ref="B44:C44"/>
  </mergeCells>
  <printOptions horizontalCentered="1"/>
  <pageMargins left="0.25" right="0.25" top="0.75" bottom="0.75" header="0.3" footer="0.3"/>
  <pageSetup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92D050"/>
  </sheetPr>
  <dimension ref="A1:O60"/>
  <sheetViews>
    <sheetView zoomScaleNormal="100" workbookViewId="0">
      <selection activeCell="D5" sqref="D5"/>
    </sheetView>
  </sheetViews>
  <sheetFormatPr defaultRowHeight="15" x14ac:dyDescent="0.25"/>
  <cols>
    <col min="1" max="1" width="3" customWidth="1"/>
    <col min="2" max="2" width="2.7109375" customWidth="1"/>
    <col min="3" max="3" width="52" customWidth="1"/>
    <col min="4" max="4" width="15.7109375" customWidth="1"/>
    <col min="5" max="5" width="1.85546875" customWidth="1"/>
    <col min="6" max="6" width="16" bestFit="1" customWidth="1"/>
    <col min="7" max="7" width="2" customWidth="1"/>
    <col min="8" max="8" width="15.140625" bestFit="1" customWidth="1"/>
    <col min="9" max="9" width="11.7109375" customWidth="1"/>
    <col min="12" max="12" width="14.5703125" style="38" hidden="1" customWidth="1"/>
  </cols>
  <sheetData>
    <row r="1" spans="1:15" x14ac:dyDescent="0.25">
      <c r="A1" s="784" t="str">
        <f>'Information Sheet'!B9</f>
        <v>Franklin Township FD No. 5 (Gloucester)</v>
      </c>
      <c r="B1" s="784"/>
      <c r="C1" s="784"/>
      <c r="D1" s="784"/>
      <c r="E1" s="784"/>
      <c r="F1" s="784"/>
      <c r="G1" s="784"/>
      <c r="H1" s="784"/>
      <c r="I1" s="784"/>
    </row>
    <row r="2" spans="1:15" x14ac:dyDescent="0.25">
      <c r="A2" s="784" t="str">
        <f>'Information Sheet'!B10</f>
        <v>Gloucester</v>
      </c>
      <c r="B2" s="784"/>
      <c r="C2" s="784"/>
      <c r="D2" s="784"/>
      <c r="E2" s="784"/>
      <c r="F2" s="784"/>
      <c r="G2" s="784"/>
      <c r="H2" s="784"/>
      <c r="I2" s="784"/>
    </row>
    <row r="3" spans="1:15" ht="60" x14ac:dyDescent="0.25">
      <c r="D3" s="1" t="str">
        <f>""&amp;'Information Sheet'!B11&amp;" Proposed Budget"</f>
        <v>2021 Proposed Budget</v>
      </c>
      <c r="F3" s="1" t="str">
        <f>""&amp;'Information Sheet'!B11-1&amp;" Adopted Budget"</f>
        <v>2020 Adopted Budget</v>
      </c>
      <c r="G3" s="1"/>
      <c r="H3" s="1" t="s">
        <v>39</v>
      </c>
      <c r="I3" s="1" t="s">
        <v>14</v>
      </c>
      <c r="L3" s="489" t="s">
        <v>827</v>
      </c>
    </row>
    <row r="4" spans="1:15" x14ac:dyDescent="0.25">
      <c r="A4" s="9" t="s">
        <v>40</v>
      </c>
      <c r="I4" s="4"/>
    </row>
    <row r="5" spans="1:15" x14ac:dyDescent="0.25">
      <c r="B5" t="s">
        <v>41</v>
      </c>
      <c r="D5" s="161">
        <f>'F-8 Fund Balance'!D10</f>
        <v>15000</v>
      </c>
      <c r="E5" s="5"/>
      <c r="F5" s="165">
        <v>17695</v>
      </c>
      <c r="G5" s="5"/>
      <c r="H5" s="161">
        <f>D5-F5</f>
        <v>-2695</v>
      </c>
      <c r="I5" s="4">
        <f>IFERROR(H5/F5,0)</f>
        <v>-0.15230291042667421</v>
      </c>
      <c r="L5" s="38" t="str">
        <f>IF(AND(F5="",D5&gt;0),"Yes","No")</f>
        <v>No</v>
      </c>
    </row>
    <row r="6" spans="1:15" x14ac:dyDescent="0.25">
      <c r="B6" t="s">
        <v>42</v>
      </c>
      <c r="D6" s="162">
        <f>'F-8 Fund Balance'!D21+'F-8 Fund Balance'!D22</f>
        <v>0</v>
      </c>
      <c r="E6" s="6"/>
      <c r="F6" s="166"/>
      <c r="G6" s="6"/>
      <c r="H6" s="162">
        <f>D6-F6</f>
        <v>0</v>
      </c>
      <c r="I6" s="4">
        <f t="shared" ref="I6:I7" si="0">IFERROR(H6/F6,0)</f>
        <v>0</v>
      </c>
      <c r="L6" s="38" t="str">
        <f>IF(AND(F6="",D6&gt;0),"Yes","No")</f>
        <v>No</v>
      </c>
    </row>
    <row r="7" spans="1:15" x14ac:dyDescent="0.25">
      <c r="C7" t="s">
        <v>16</v>
      </c>
      <c r="D7" s="164">
        <f>SUM(D5:D6)</f>
        <v>15000</v>
      </c>
      <c r="E7" s="6"/>
      <c r="F7" s="164">
        <f>SUM(F5:F6)</f>
        <v>17695</v>
      </c>
      <c r="G7" s="6"/>
      <c r="H7" s="164">
        <f>D7-F7</f>
        <v>-2695</v>
      </c>
      <c r="I7" s="4">
        <f t="shared" si="0"/>
        <v>-0.15230291042667421</v>
      </c>
    </row>
    <row r="8" spans="1:15" x14ac:dyDescent="0.25">
      <c r="A8" s="9" t="s">
        <v>43</v>
      </c>
      <c r="D8" s="6"/>
      <c r="E8" s="6"/>
      <c r="F8" s="6"/>
      <c r="G8" s="6"/>
      <c r="I8" s="4"/>
    </row>
    <row r="9" spans="1:15" x14ac:dyDescent="0.25">
      <c r="B9" t="s">
        <v>44</v>
      </c>
      <c r="D9" s="165"/>
      <c r="E9" s="6"/>
      <c r="F9" s="165">
        <v>0</v>
      </c>
      <c r="G9" s="6"/>
      <c r="H9" s="161">
        <f>D9-F9</f>
        <v>0</v>
      </c>
      <c r="I9" s="4">
        <f t="shared" ref="I9:I43" si="1">IFERROR(H9/F9,0)</f>
        <v>0</v>
      </c>
      <c r="L9" s="38" t="str">
        <f t="shared" ref="L9:L16" si="2">IF(AND(F9="",D9&gt;0),"Yes","No")</f>
        <v>No</v>
      </c>
    </row>
    <row r="10" spans="1:15" x14ac:dyDescent="0.25">
      <c r="B10" t="s">
        <v>45</v>
      </c>
      <c r="D10" s="165"/>
      <c r="E10" s="6"/>
      <c r="F10" s="165"/>
      <c r="G10" s="6"/>
      <c r="H10" s="161">
        <f t="shared" ref="H10:H16" si="3">D10-F10</f>
        <v>0</v>
      </c>
      <c r="I10" s="4">
        <f t="shared" si="1"/>
        <v>0</v>
      </c>
      <c r="L10" s="38" t="str">
        <f t="shared" si="2"/>
        <v>No</v>
      </c>
    </row>
    <row r="11" spans="1:15" x14ac:dyDescent="0.25">
      <c r="B11" t="s">
        <v>46</v>
      </c>
      <c r="D11" s="165"/>
      <c r="E11" s="6"/>
      <c r="F11" s="165"/>
      <c r="G11" s="6"/>
      <c r="H11" s="161">
        <f t="shared" si="3"/>
        <v>0</v>
      </c>
      <c r="I11" s="4">
        <f>IFERROR(H11/F11,0)</f>
        <v>0</v>
      </c>
      <c r="L11" s="38" t="str">
        <f t="shared" si="2"/>
        <v>No</v>
      </c>
    </row>
    <row r="12" spans="1:15" x14ac:dyDescent="0.25">
      <c r="B12" t="s">
        <v>47</v>
      </c>
      <c r="D12" s="165"/>
      <c r="E12" s="6"/>
      <c r="F12" s="165"/>
      <c r="G12" s="6"/>
      <c r="H12" s="161">
        <f t="shared" si="3"/>
        <v>0</v>
      </c>
      <c r="I12" s="4">
        <f t="shared" si="1"/>
        <v>0</v>
      </c>
      <c r="L12" s="38" t="str">
        <f t="shared" si="2"/>
        <v>No</v>
      </c>
      <c r="O12" s="342"/>
    </row>
    <row r="13" spans="1:15" x14ac:dyDescent="0.25">
      <c r="B13" t="s">
        <v>48</v>
      </c>
      <c r="D13" s="165"/>
      <c r="E13" s="6"/>
      <c r="F13" s="165"/>
      <c r="G13" s="6"/>
      <c r="H13" s="161">
        <f t="shared" si="3"/>
        <v>0</v>
      </c>
      <c r="I13" s="4">
        <f t="shared" si="1"/>
        <v>0</v>
      </c>
      <c r="L13" s="38" t="str">
        <f t="shared" si="2"/>
        <v>No</v>
      </c>
    </row>
    <row r="14" spans="1:15" x14ac:dyDescent="0.25">
      <c r="B14" t="s">
        <v>49</v>
      </c>
      <c r="D14" s="165"/>
      <c r="E14" s="6"/>
      <c r="F14" s="165"/>
      <c r="G14" s="6"/>
      <c r="H14" s="161">
        <f t="shared" si="3"/>
        <v>0</v>
      </c>
      <c r="I14" s="4">
        <f t="shared" si="1"/>
        <v>0</v>
      </c>
      <c r="L14" s="38" t="str">
        <f t="shared" si="2"/>
        <v>No</v>
      </c>
    </row>
    <row r="15" spans="1:15" x14ac:dyDescent="0.25">
      <c r="B15" t="s">
        <v>50</v>
      </c>
      <c r="D15" s="165"/>
      <c r="E15" s="6"/>
      <c r="F15" s="165"/>
      <c r="G15" s="6"/>
      <c r="H15" s="161">
        <f t="shared" si="3"/>
        <v>0</v>
      </c>
      <c r="I15" s="4">
        <f t="shared" si="1"/>
        <v>0</v>
      </c>
      <c r="L15" s="38" t="str">
        <f t="shared" si="2"/>
        <v>No</v>
      </c>
    </row>
    <row r="16" spans="1:15" x14ac:dyDescent="0.25">
      <c r="B16" t="s">
        <v>51</v>
      </c>
      <c r="D16" s="166"/>
      <c r="E16" s="6"/>
      <c r="F16" s="166"/>
      <c r="G16" s="6"/>
      <c r="H16" s="161">
        <f t="shared" si="3"/>
        <v>0</v>
      </c>
      <c r="I16" s="4">
        <f t="shared" si="1"/>
        <v>0</v>
      </c>
      <c r="L16" s="38" t="str">
        <f t="shared" si="2"/>
        <v>No</v>
      </c>
    </row>
    <row r="17" spans="1:12" x14ac:dyDescent="0.25">
      <c r="C17" t="s">
        <v>17</v>
      </c>
      <c r="D17" s="164">
        <f>SUM(D9:D16)</f>
        <v>0</v>
      </c>
      <c r="E17" s="6"/>
      <c r="F17" s="164">
        <f>SUM(F9:F16)</f>
        <v>0</v>
      </c>
      <c r="G17" s="6"/>
      <c r="H17" s="164">
        <f>D17-F17</f>
        <v>0</v>
      </c>
      <c r="I17" s="4">
        <f t="shared" si="1"/>
        <v>0</v>
      </c>
    </row>
    <row r="18" spans="1:12" x14ac:dyDescent="0.25">
      <c r="A18" s="9" t="s">
        <v>52</v>
      </c>
      <c r="D18" s="6"/>
      <c r="E18" s="6"/>
      <c r="F18" s="6"/>
      <c r="G18" s="6"/>
      <c r="I18" s="4"/>
      <c r="L18" s="38" t="str">
        <f t="shared" ref="L18:L22" si="4">IF(AND(F18="",D18&gt;0),"Yes","No")</f>
        <v>No</v>
      </c>
    </row>
    <row r="19" spans="1:12" x14ac:dyDescent="0.25">
      <c r="B19" s="798" t="s">
        <v>53</v>
      </c>
      <c r="C19" s="798"/>
      <c r="D19" s="165"/>
      <c r="E19" s="6"/>
      <c r="F19" s="165"/>
      <c r="G19" s="6"/>
      <c r="H19" s="161">
        <f>D19-F19</f>
        <v>0</v>
      </c>
      <c r="I19" s="4">
        <f t="shared" si="1"/>
        <v>0</v>
      </c>
      <c r="L19" s="38" t="str">
        <f t="shared" si="4"/>
        <v>No</v>
      </c>
    </row>
    <row r="20" spans="1:12" x14ac:dyDescent="0.25">
      <c r="B20" s="403" t="s">
        <v>54</v>
      </c>
      <c r="C20" s="403"/>
      <c r="D20" s="165"/>
      <c r="E20" s="6"/>
      <c r="F20" s="165"/>
      <c r="G20" s="6"/>
      <c r="H20" s="161">
        <f t="shared" ref="H20:H22" si="5">D20-F20</f>
        <v>0</v>
      </c>
      <c r="I20" s="4">
        <f t="shared" si="1"/>
        <v>0</v>
      </c>
      <c r="L20" s="38" t="str">
        <f t="shared" si="4"/>
        <v>No</v>
      </c>
    </row>
    <row r="21" spans="1:12" x14ac:dyDescent="0.25">
      <c r="B21" s="798" t="s">
        <v>55</v>
      </c>
      <c r="C21" s="798"/>
      <c r="D21" s="165"/>
      <c r="E21" s="6"/>
      <c r="F21" s="165"/>
      <c r="G21" s="6"/>
      <c r="H21" s="161">
        <f t="shared" si="5"/>
        <v>0</v>
      </c>
      <c r="I21" s="4">
        <f t="shared" si="1"/>
        <v>0</v>
      </c>
      <c r="L21" s="38" t="str">
        <f t="shared" si="4"/>
        <v>No</v>
      </c>
    </row>
    <row r="22" spans="1:12" x14ac:dyDescent="0.25">
      <c r="B22" s="798" t="s">
        <v>56</v>
      </c>
      <c r="C22" s="798"/>
      <c r="D22" s="166"/>
      <c r="E22" s="6"/>
      <c r="F22" s="166"/>
      <c r="G22" s="6"/>
      <c r="H22" s="162">
        <f t="shared" si="5"/>
        <v>0</v>
      </c>
      <c r="I22" s="4">
        <f t="shared" si="1"/>
        <v>0</v>
      </c>
      <c r="L22" s="38" t="str">
        <f t="shared" si="4"/>
        <v>No</v>
      </c>
    </row>
    <row r="23" spans="1:12" x14ac:dyDescent="0.25">
      <c r="C23" t="s">
        <v>18</v>
      </c>
      <c r="D23" s="164">
        <f>SUM(D19:D22)</f>
        <v>0</v>
      </c>
      <c r="E23" s="6"/>
      <c r="F23" s="164">
        <f>SUM(F19:F22)</f>
        <v>0</v>
      </c>
      <c r="G23" s="6"/>
      <c r="H23" s="164">
        <f>D23-F23</f>
        <v>0</v>
      </c>
      <c r="I23" s="4">
        <f t="shared" si="1"/>
        <v>0</v>
      </c>
    </row>
    <row r="24" spans="1:12" x14ac:dyDescent="0.25">
      <c r="A24" s="9" t="s">
        <v>57</v>
      </c>
      <c r="D24" s="6"/>
      <c r="E24" s="6"/>
      <c r="F24" s="6"/>
      <c r="G24" s="6"/>
      <c r="I24" s="4"/>
    </row>
    <row r="25" spans="1:12" x14ac:dyDescent="0.25">
      <c r="B25" s="798" t="s">
        <v>969</v>
      </c>
      <c r="C25" s="798"/>
      <c r="D25" s="165">
        <v>0</v>
      </c>
      <c r="E25" s="6"/>
      <c r="F25" s="165">
        <v>0</v>
      </c>
      <c r="G25" s="6"/>
      <c r="H25" s="161">
        <f>D25-F25</f>
        <v>0</v>
      </c>
      <c r="I25" s="4">
        <f t="shared" si="1"/>
        <v>0</v>
      </c>
      <c r="L25" s="38" t="str">
        <f t="shared" ref="L25:L28" si="6">IF(AND(F25="",D25&gt;0),"Yes","No")</f>
        <v>No</v>
      </c>
    </row>
    <row r="26" spans="1:12" x14ac:dyDescent="0.25">
      <c r="B26" s="798" t="s">
        <v>58</v>
      </c>
      <c r="C26" s="798"/>
      <c r="D26" s="165"/>
      <c r="E26" s="6"/>
      <c r="F26" s="165"/>
      <c r="G26" s="6"/>
      <c r="H26" s="161">
        <f t="shared" ref="H26:H28" si="7">D26-F26</f>
        <v>0</v>
      </c>
      <c r="I26" s="4">
        <f t="shared" si="1"/>
        <v>0</v>
      </c>
      <c r="L26" s="38" t="str">
        <f t="shared" si="6"/>
        <v>No</v>
      </c>
    </row>
    <row r="27" spans="1:12" x14ac:dyDescent="0.25">
      <c r="B27" s="798" t="s">
        <v>59</v>
      </c>
      <c r="C27" s="798"/>
      <c r="D27" s="165"/>
      <c r="E27" s="6"/>
      <c r="F27" s="165"/>
      <c r="G27" s="6"/>
      <c r="H27" s="161">
        <f t="shared" si="7"/>
        <v>0</v>
      </c>
      <c r="I27" s="4">
        <f t="shared" si="1"/>
        <v>0</v>
      </c>
      <c r="L27" s="38" t="str">
        <f t="shared" si="6"/>
        <v>No</v>
      </c>
    </row>
    <row r="28" spans="1:12" x14ac:dyDescent="0.25">
      <c r="B28" s="798" t="s">
        <v>60</v>
      </c>
      <c r="C28" s="798"/>
      <c r="D28" s="166"/>
      <c r="E28" s="6"/>
      <c r="F28" s="166"/>
      <c r="G28" s="6"/>
      <c r="H28" s="161">
        <f t="shared" si="7"/>
        <v>0</v>
      </c>
      <c r="I28" s="4">
        <f t="shared" si="1"/>
        <v>0</v>
      </c>
      <c r="L28" s="38" t="str">
        <f t="shared" si="6"/>
        <v>No</v>
      </c>
    </row>
    <row r="29" spans="1:12" x14ac:dyDescent="0.25">
      <c r="C29" t="s">
        <v>19</v>
      </c>
      <c r="D29" s="164">
        <f>SUM(D25:D28)</f>
        <v>0</v>
      </c>
      <c r="E29" s="6"/>
      <c r="F29" s="164">
        <f>SUM(F25:F28)</f>
        <v>0</v>
      </c>
      <c r="G29" s="6"/>
      <c r="H29" s="164">
        <f>D29-F29</f>
        <v>0</v>
      </c>
      <c r="I29" s="4">
        <f t="shared" si="1"/>
        <v>0</v>
      </c>
    </row>
    <row r="30" spans="1:12" x14ac:dyDescent="0.25">
      <c r="A30" s="9" t="s">
        <v>61</v>
      </c>
      <c r="D30" s="6"/>
      <c r="E30" s="6"/>
      <c r="F30" s="6"/>
      <c r="G30" s="6"/>
      <c r="I30" s="4"/>
    </row>
    <row r="31" spans="1:12" x14ac:dyDescent="0.25">
      <c r="B31" s="798" t="s">
        <v>718</v>
      </c>
      <c r="C31" s="798"/>
      <c r="D31" s="165"/>
      <c r="E31" s="6"/>
      <c r="F31" s="165"/>
      <c r="G31" s="6"/>
      <c r="H31" s="161">
        <f>D31-F31</f>
        <v>0</v>
      </c>
      <c r="I31" s="4">
        <f t="shared" si="1"/>
        <v>0</v>
      </c>
      <c r="L31" s="38" t="str">
        <f t="shared" ref="L31:L34" si="8">IF(AND(F31="",D31&gt;0),"Yes","No")</f>
        <v>No</v>
      </c>
    </row>
    <row r="32" spans="1:12" x14ac:dyDescent="0.25">
      <c r="B32" s="798" t="s">
        <v>62</v>
      </c>
      <c r="C32" s="798"/>
      <c r="D32" s="165"/>
      <c r="E32" s="6"/>
      <c r="F32" s="165"/>
      <c r="G32" s="6"/>
      <c r="H32" s="161">
        <f t="shared" ref="H32:H34" si="9">D32-F32</f>
        <v>0</v>
      </c>
      <c r="I32" s="4">
        <f t="shared" si="1"/>
        <v>0</v>
      </c>
      <c r="L32" s="38" t="str">
        <f t="shared" si="8"/>
        <v>No</v>
      </c>
    </row>
    <row r="33" spans="1:12" x14ac:dyDescent="0.25">
      <c r="B33" s="798" t="s">
        <v>63</v>
      </c>
      <c r="C33" s="798"/>
      <c r="D33" s="165"/>
      <c r="E33" s="6"/>
      <c r="F33" s="165"/>
      <c r="G33" s="6"/>
      <c r="H33" s="161">
        <f t="shared" si="9"/>
        <v>0</v>
      </c>
      <c r="I33" s="4">
        <f t="shared" si="1"/>
        <v>0</v>
      </c>
      <c r="L33" s="38" t="str">
        <f t="shared" si="8"/>
        <v>No</v>
      </c>
    </row>
    <row r="34" spans="1:12" x14ac:dyDescent="0.25">
      <c r="B34" s="798" t="s">
        <v>64</v>
      </c>
      <c r="C34" s="798"/>
      <c r="D34" s="166"/>
      <c r="E34" s="6"/>
      <c r="F34" s="166"/>
      <c r="G34" s="6"/>
      <c r="H34" s="161">
        <f t="shared" si="9"/>
        <v>0</v>
      </c>
      <c r="I34" s="4">
        <f t="shared" si="1"/>
        <v>0</v>
      </c>
      <c r="L34" s="38" t="str">
        <f t="shared" si="8"/>
        <v>No</v>
      </c>
    </row>
    <row r="35" spans="1:12" x14ac:dyDescent="0.25">
      <c r="C35" t="s">
        <v>65</v>
      </c>
      <c r="D35" s="164">
        <f>SUM(D31:D34)</f>
        <v>0</v>
      </c>
      <c r="E35" s="6"/>
      <c r="F35" s="164">
        <f>SUM(F31:F34)</f>
        <v>0</v>
      </c>
      <c r="G35" s="6"/>
      <c r="H35" s="164">
        <f>D35-F35</f>
        <v>0</v>
      </c>
      <c r="I35" s="4">
        <f t="shared" si="1"/>
        <v>0</v>
      </c>
    </row>
    <row r="36" spans="1:12" x14ac:dyDescent="0.25">
      <c r="A36" s="9" t="s">
        <v>66</v>
      </c>
      <c r="D36" s="6"/>
      <c r="E36" s="6"/>
      <c r="F36" s="6"/>
      <c r="G36" s="6"/>
      <c r="I36" s="4"/>
    </row>
    <row r="37" spans="1:12" x14ac:dyDescent="0.25">
      <c r="B37" s="796" t="s">
        <v>67</v>
      </c>
      <c r="C37" s="796"/>
      <c r="D37" s="165">
        <v>1544</v>
      </c>
      <c r="E37" s="6"/>
      <c r="F37" s="165">
        <v>1544</v>
      </c>
      <c r="G37" s="6"/>
      <c r="H37" s="161">
        <f>D37-F37</f>
        <v>0</v>
      </c>
      <c r="I37" s="4">
        <f t="shared" si="1"/>
        <v>0</v>
      </c>
      <c r="L37" s="38" t="str">
        <f t="shared" ref="L37:L42" si="10">IF(AND(F37="",D37&gt;0),"Yes","No")</f>
        <v>No</v>
      </c>
    </row>
    <row r="38" spans="1:12" x14ac:dyDescent="0.25">
      <c r="B38" s="798" t="s">
        <v>719</v>
      </c>
      <c r="C38" s="798"/>
      <c r="D38" s="165"/>
      <c r="E38" s="6"/>
      <c r="F38" s="165"/>
      <c r="G38" s="6"/>
      <c r="H38" s="161">
        <f t="shared" ref="H38:H42" si="11">D38-F38</f>
        <v>0</v>
      </c>
      <c r="I38" s="4">
        <f t="shared" si="1"/>
        <v>0</v>
      </c>
      <c r="L38" s="38" t="str">
        <f t="shared" si="10"/>
        <v>No</v>
      </c>
    </row>
    <row r="39" spans="1:12" x14ac:dyDescent="0.25">
      <c r="B39" s="798" t="s">
        <v>720</v>
      </c>
      <c r="C39" s="798"/>
      <c r="D39" s="165"/>
      <c r="E39" s="6"/>
      <c r="F39" s="165"/>
      <c r="G39" s="6"/>
      <c r="H39" s="161">
        <f t="shared" si="11"/>
        <v>0</v>
      </c>
      <c r="I39" s="4">
        <f t="shared" si="1"/>
        <v>0</v>
      </c>
      <c r="L39" s="38" t="str">
        <f t="shared" si="10"/>
        <v>No</v>
      </c>
    </row>
    <row r="40" spans="1:12" x14ac:dyDescent="0.25">
      <c r="B40" s="798" t="s">
        <v>68</v>
      </c>
      <c r="C40" s="798"/>
      <c r="D40" s="165"/>
      <c r="E40" s="6"/>
      <c r="F40" s="165"/>
      <c r="G40" s="6"/>
      <c r="H40" s="161">
        <f t="shared" si="11"/>
        <v>0</v>
      </c>
      <c r="I40" s="4">
        <f t="shared" si="1"/>
        <v>0</v>
      </c>
      <c r="L40" s="38" t="str">
        <f t="shared" si="10"/>
        <v>No</v>
      </c>
    </row>
    <row r="41" spans="1:12" x14ac:dyDescent="0.25">
      <c r="B41" s="798" t="s">
        <v>69</v>
      </c>
      <c r="C41" s="798"/>
      <c r="D41" s="165"/>
      <c r="E41" s="6"/>
      <c r="F41" s="165"/>
      <c r="G41" s="6"/>
      <c r="H41" s="161">
        <f t="shared" si="11"/>
        <v>0</v>
      </c>
      <c r="I41" s="4">
        <f t="shared" si="1"/>
        <v>0</v>
      </c>
      <c r="L41" s="38" t="str">
        <f t="shared" si="10"/>
        <v>No</v>
      </c>
    </row>
    <row r="42" spans="1:12" x14ac:dyDescent="0.25">
      <c r="B42" s="798" t="s">
        <v>70</v>
      </c>
      <c r="C42" s="798"/>
      <c r="D42" s="166"/>
      <c r="E42" s="6"/>
      <c r="F42" s="166"/>
      <c r="G42" s="6"/>
      <c r="H42" s="162">
        <f t="shared" si="11"/>
        <v>0</v>
      </c>
      <c r="I42" s="4">
        <f t="shared" si="1"/>
        <v>0</v>
      </c>
      <c r="L42" s="38" t="str">
        <f t="shared" si="10"/>
        <v>No</v>
      </c>
    </row>
    <row r="43" spans="1:12" x14ac:dyDescent="0.25">
      <c r="C43" t="s">
        <v>21</v>
      </c>
      <c r="D43" s="164">
        <f>SUM(D37:D42)</f>
        <v>1544</v>
      </c>
      <c r="E43" s="6"/>
      <c r="F43" s="164">
        <f>SUM(F37:F42)</f>
        <v>1544</v>
      </c>
      <c r="G43" s="6"/>
      <c r="H43" s="164">
        <f>D43-F43</f>
        <v>0</v>
      </c>
      <c r="I43" s="4">
        <f t="shared" si="1"/>
        <v>0</v>
      </c>
    </row>
    <row r="44" spans="1:12" x14ac:dyDescent="0.25">
      <c r="A44" s="9" t="s">
        <v>71</v>
      </c>
      <c r="D44" s="6"/>
      <c r="E44" s="6"/>
      <c r="F44" s="6"/>
      <c r="G44" s="6"/>
      <c r="I44" s="4"/>
    </row>
    <row r="45" spans="1:12" x14ac:dyDescent="0.25">
      <c r="B45" s="12" t="s">
        <v>72</v>
      </c>
      <c r="D45" s="6"/>
      <c r="E45" s="6"/>
      <c r="F45" s="6"/>
      <c r="G45" s="6"/>
      <c r="H45" s="6"/>
      <c r="I45" s="4"/>
    </row>
    <row r="46" spans="1:12" x14ac:dyDescent="0.25">
      <c r="C46" t="s">
        <v>73</v>
      </c>
      <c r="D46" s="165"/>
      <c r="E46" s="6"/>
      <c r="F46" s="165"/>
      <c r="G46" s="6"/>
      <c r="H46" s="161">
        <f>D46-F46</f>
        <v>0</v>
      </c>
      <c r="I46" s="4">
        <f t="shared" ref="I46:I50" si="12">IFERROR(H46/F46,0)</f>
        <v>0</v>
      </c>
      <c r="L46" s="38" t="str">
        <f t="shared" ref="L46:L49" si="13">IF(AND(F46="",D46&gt;0),"Yes","No")</f>
        <v>No</v>
      </c>
    </row>
    <row r="47" spans="1:12" x14ac:dyDescent="0.25">
      <c r="C47" t="s">
        <v>74</v>
      </c>
      <c r="D47" s="165"/>
      <c r="E47" s="6"/>
      <c r="F47" s="165"/>
      <c r="G47" s="6"/>
      <c r="H47" s="161">
        <f t="shared" ref="H47:H49" si="14">D47-F47</f>
        <v>0</v>
      </c>
      <c r="I47" s="4">
        <f t="shared" si="12"/>
        <v>0</v>
      </c>
      <c r="L47" s="38" t="str">
        <f t="shared" si="13"/>
        <v>No</v>
      </c>
    </row>
    <row r="48" spans="1:12" x14ac:dyDescent="0.25">
      <c r="C48" t="s">
        <v>75</v>
      </c>
      <c r="D48" s="165"/>
      <c r="E48" s="6"/>
      <c r="F48" s="165"/>
      <c r="G48" s="6"/>
      <c r="H48" s="161">
        <f t="shared" si="14"/>
        <v>0</v>
      </c>
      <c r="I48" s="4">
        <f t="shared" si="12"/>
        <v>0</v>
      </c>
      <c r="L48" s="38" t="str">
        <f t="shared" si="13"/>
        <v>No</v>
      </c>
    </row>
    <row r="49" spans="1:12" x14ac:dyDescent="0.25">
      <c r="C49" t="s">
        <v>76</v>
      </c>
      <c r="D49" s="166"/>
      <c r="E49" s="6"/>
      <c r="F49" s="166"/>
      <c r="G49" s="6"/>
      <c r="H49" s="162">
        <f t="shared" si="14"/>
        <v>0</v>
      </c>
      <c r="I49" s="4">
        <f t="shared" si="12"/>
        <v>0</v>
      </c>
      <c r="L49" s="38" t="str">
        <f t="shared" si="13"/>
        <v>No</v>
      </c>
    </row>
    <row r="50" spans="1:12" x14ac:dyDescent="0.25">
      <c r="C50" t="s">
        <v>77</v>
      </c>
      <c r="D50" s="164">
        <f>SUM(D46:D49)</f>
        <v>0</v>
      </c>
      <c r="E50" s="6"/>
      <c r="F50" s="164">
        <f>SUM(F46:F49)</f>
        <v>0</v>
      </c>
      <c r="G50" s="6"/>
      <c r="H50" s="164">
        <f>D50-F50</f>
        <v>0</v>
      </c>
      <c r="I50" s="4">
        <f t="shared" si="12"/>
        <v>0</v>
      </c>
    </row>
    <row r="51" spans="1:12" x14ac:dyDescent="0.25">
      <c r="A51" s="9"/>
      <c r="B51" s="799" t="s">
        <v>78</v>
      </c>
      <c r="C51" s="799"/>
      <c r="D51" s="6"/>
      <c r="E51" s="6"/>
      <c r="F51" s="6"/>
      <c r="G51" s="6"/>
      <c r="I51" s="4"/>
    </row>
    <row r="52" spans="1:12" x14ac:dyDescent="0.25">
      <c r="C52" s="13" t="s">
        <v>79</v>
      </c>
      <c r="D52" s="165"/>
      <c r="E52" s="6"/>
      <c r="F52" s="165"/>
      <c r="G52" s="6"/>
      <c r="H52" s="161">
        <f>D52-F52</f>
        <v>0</v>
      </c>
      <c r="I52" s="4">
        <f t="shared" ref="I52:I58" si="15">IFERROR(H52/F52,0)</f>
        <v>0</v>
      </c>
      <c r="L52" s="38" t="str">
        <f t="shared" ref="L52:L55" si="16">IF(AND(F52="",D52&gt;0),"Yes","No")</f>
        <v>No</v>
      </c>
    </row>
    <row r="53" spans="1:12" x14ac:dyDescent="0.25">
      <c r="C53" s="13" t="s">
        <v>80</v>
      </c>
      <c r="D53" s="165"/>
      <c r="E53" s="6"/>
      <c r="F53" s="165"/>
      <c r="G53" s="6"/>
      <c r="H53" s="161">
        <f t="shared" ref="H53:H55" si="17">D53-F53</f>
        <v>0</v>
      </c>
      <c r="I53" s="4">
        <f t="shared" si="15"/>
        <v>0</v>
      </c>
      <c r="L53" s="38" t="str">
        <f t="shared" si="16"/>
        <v>No</v>
      </c>
    </row>
    <row r="54" spans="1:12" x14ac:dyDescent="0.25">
      <c r="C54" s="13" t="s">
        <v>81</v>
      </c>
      <c r="D54" s="165"/>
      <c r="E54" s="6"/>
      <c r="F54" s="165"/>
      <c r="G54" s="6"/>
      <c r="H54" s="161">
        <f t="shared" si="17"/>
        <v>0</v>
      </c>
      <c r="I54" s="4">
        <f t="shared" si="15"/>
        <v>0</v>
      </c>
      <c r="L54" s="38" t="str">
        <f t="shared" si="16"/>
        <v>No</v>
      </c>
    </row>
    <row r="55" spans="1:12" x14ac:dyDescent="0.25">
      <c r="C55" s="13" t="s">
        <v>82</v>
      </c>
      <c r="D55" s="166"/>
      <c r="E55" s="6"/>
      <c r="F55" s="166"/>
      <c r="G55" s="6"/>
      <c r="H55" s="161">
        <f t="shared" si="17"/>
        <v>0</v>
      </c>
      <c r="I55" s="4">
        <f t="shared" si="15"/>
        <v>0</v>
      </c>
      <c r="L55" s="38" t="str">
        <f t="shared" si="16"/>
        <v>No</v>
      </c>
    </row>
    <row r="56" spans="1:12" x14ac:dyDescent="0.25">
      <c r="C56" t="s">
        <v>83</v>
      </c>
      <c r="D56" s="164">
        <f>SUM(D52:D55)</f>
        <v>0</v>
      </c>
      <c r="E56" s="6"/>
      <c r="F56" s="164">
        <f>SUM(F52:F55)</f>
        <v>0</v>
      </c>
      <c r="G56" s="6"/>
      <c r="H56" s="164">
        <f>D56-F56</f>
        <v>0</v>
      </c>
      <c r="I56" s="4">
        <f t="shared" si="15"/>
        <v>0</v>
      </c>
    </row>
    <row r="57" spans="1:12" x14ac:dyDescent="0.25">
      <c r="C57" t="s">
        <v>84</v>
      </c>
      <c r="D57" s="164">
        <f>D56+D50</f>
        <v>0</v>
      </c>
      <c r="E57" s="6"/>
      <c r="F57" s="164">
        <f>F56+F50</f>
        <v>0</v>
      </c>
      <c r="G57" s="6"/>
      <c r="H57" s="164">
        <f>D57-F57</f>
        <v>0</v>
      </c>
      <c r="I57" s="4">
        <f t="shared" si="15"/>
        <v>0</v>
      </c>
    </row>
    <row r="58" spans="1:12" ht="15.75" thickBot="1" x14ac:dyDescent="0.3">
      <c r="A58" s="3" t="s">
        <v>85</v>
      </c>
      <c r="D58" s="167">
        <f>D57+D43+D35+D29+D23+D17+D7</f>
        <v>16544</v>
      </c>
      <c r="E58" s="5"/>
      <c r="F58" s="167">
        <f>F57+F43+F35+F29+F23+F17+F7</f>
        <v>19239</v>
      </c>
      <c r="G58" s="5"/>
      <c r="H58" s="167">
        <f t="shared" ref="H58" si="18">H57+H43+H35+H29+H23+H17+H7</f>
        <v>-2695</v>
      </c>
      <c r="I58" s="4">
        <f t="shared" si="15"/>
        <v>-0.1400800457404231</v>
      </c>
    </row>
    <row r="59" spans="1:12" ht="15.75" thickTop="1" x14ac:dyDescent="0.25"/>
    <row r="60" spans="1:12" x14ac:dyDescent="0.25">
      <c r="A60" s="787" t="s">
        <v>941</v>
      </c>
      <c r="B60" s="787"/>
      <c r="C60" s="787"/>
      <c r="D60" s="787"/>
      <c r="E60" s="787"/>
      <c r="F60" s="787"/>
      <c r="G60" s="787"/>
      <c r="H60" s="787"/>
      <c r="I60" s="787"/>
    </row>
  </sheetData>
  <sheetProtection algorithmName="SHA-512" hashValue="qJsw05+DSLaaGzu+ylldmseFnCFa4IW6utywuloL/tiWThexbrRVVkrurFCGLnuf7qF8/k8X9rfc6so2nsrF7Q==" saltValue="yHnJ8xnxa+uT2sUBj97M0w==" spinCount="100000" sheet="1" objects="1" scenarios="1"/>
  <mergeCells count="21">
    <mergeCell ref="A60:I60"/>
    <mergeCell ref="B51:C51"/>
    <mergeCell ref="B33:C33"/>
    <mergeCell ref="B34:C34"/>
    <mergeCell ref="B37:C37"/>
    <mergeCell ref="B38:C38"/>
    <mergeCell ref="B39:C39"/>
    <mergeCell ref="B42:C42"/>
    <mergeCell ref="B40:C40"/>
    <mergeCell ref="B41:C41"/>
    <mergeCell ref="B32:C32"/>
    <mergeCell ref="A1:I1"/>
    <mergeCell ref="A2:I2"/>
    <mergeCell ref="B19:C19"/>
    <mergeCell ref="B21:C21"/>
    <mergeCell ref="B22:C22"/>
    <mergeCell ref="B25:C25"/>
    <mergeCell ref="B26:C26"/>
    <mergeCell ref="B27:C27"/>
    <mergeCell ref="B28:C28"/>
    <mergeCell ref="B31:C31"/>
  </mergeCells>
  <phoneticPr fontId="59" type="noConversion"/>
  <printOptions horizontalCentered="1"/>
  <pageMargins left="0.25" right="0.25" top="0.25" bottom="0.25" header="0.3" footer="0.3"/>
  <pageSetup scale="8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tabColor rgb="FF92D050"/>
  </sheetPr>
  <dimension ref="A1:E51"/>
  <sheetViews>
    <sheetView zoomScaleNormal="100" workbookViewId="0">
      <selection activeCell="J40" sqref="J40"/>
    </sheetView>
  </sheetViews>
  <sheetFormatPr defaultColWidth="9.140625" defaultRowHeight="12.75" x14ac:dyDescent="0.25"/>
  <cols>
    <col min="1" max="1" width="26.7109375" style="83" customWidth="1"/>
    <col min="2" max="3" width="20.28515625" style="83" customWidth="1"/>
    <col min="4" max="4" width="17.140625" style="83" customWidth="1"/>
    <col min="5" max="5" width="14.42578125" style="83" customWidth="1"/>
    <col min="6" max="16384" width="9.140625" style="83"/>
  </cols>
  <sheetData>
    <row r="1" spans="1:5" ht="24.95" customHeight="1" x14ac:dyDescent="0.25">
      <c r="A1" s="802" t="s">
        <v>754</v>
      </c>
      <c r="B1" s="802"/>
      <c r="C1" s="802"/>
      <c r="D1" s="802"/>
      <c r="E1" s="802"/>
    </row>
    <row r="2" spans="1:5" ht="23.25" x14ac:dyDescent="0.25">
      <c r="A2" s="802" t="s">
        <v>755</v>
      </c>
      <c r="B2" s="802"/>
      <c r="C2" s="802"/>
      <c r="D2" s="802"/>
      <c r="E2" s="802"/>
    </row>
    <row r="3" spans="1:5" ht="10.7" customHeight="1" x14ac:dyDescent="0.25">
      <c r="A3" s="803"/>
      <c r="B3" s="803"/>
      <c r="C3" s="803"/>
      <c r="D3" s="343"/>
      <c r="E3" s="343"/>
    </row>
    <row r="4" spans="1:5" ht="20.100000000000001" customHeight="1" x14ac:dyDescent="0.25">
      <c r="A4" s="804" t="str">
        <f>'KEY INPUTS'!B2</f>
        <v>Franklin Township FD No. 5 (Gloucester)</v>
      </c>
      <c r="B4" s="804"/>
      <c r="C4" s="804"/>
      <c r="D4" s="804"/>
      <c r="E4" s="804"/>
    </row>
    <row r="5" spans="1:5" ht="10.5" customHeight="1" x14ac:dyDescent="0.25">
      <c r="A5" s="344"/>
      <c r="B5" s="344"/>
      <c r="C5" s="344"/>
      <c r="D5" s="343"/>
      <c r="E5" s="343"/>
    </row>
    <row r="6" spans="1:5" ht="15.75" customHeight="1" x14ac:dyDescent="0.25">
      <c r="A6" s="805" t="str">
        <f>"FISCAL YEAR: January 1, "&amp;'KEY INPUTS'!B1&amp;" to December 31, "&amp;'KEY INPUTS'!B1&amp;""</f>
        <v>FISCAL YEAR: January 1, 2021 to December 31, 2021</v>
      </c>
      <c r="B6" s="805"/>
      <c r="C6" s="805"/>
      <c r="D6" s="805"/>
      <c r="E6" s="805"/>
    </row>
    <row r="7" spans="1:5" ht="10.7" customHeight="1" x14ac:dyDescent="0.25">
      <c r="A7" s="345"/>
      <c r="B7" s="345"/>
      <c r="C7" s="345"/>
      <c r="D7" s="343"/>
      <c r="E7" s="343"/>
    </row>
    <row r="8" spans="1:5" ht="15.75" customHeight="1" x14ac:dyDescent="0.25">
      <c r="A8" s="801" t="s">
        <v>756</v>
      </c>
      <c r="B8" s="801"/>
      <c r="C8" s="801"/>
      <c r="D8" s="801"/>
      <c r="E8" s="801"/>
    </row>
    <row r="9" spans="1:5" ht="10.7" customHeight="1" thickBot="1" x14ac:dyDescent="0.3">
      <c r="A9" s="346"/>
      <c r="B9" s="343"/>
      <c r="C9" s="343"/>
      <c r="D9" s="343"/>
      <c r="E9" s="343"/>
    </row>
    <row r="10" spans="1:5" ht="39" thickBot="1" x14ac:dyDescent="0.3">
      <c r="A10" s="396" t="s">
        <v>799</v>
      </c>
      <c r="B10" s="397" t="str">
        <f>"Proposed "&amp;'KEY INPUTS'!B1&amp;" Amount"</f>
        <v>Proposed 2021 Amount</v>
      </c>
      <c r="C10" s="397" t="str">
        <f>"Adopted "&amp;'KEY INPUTS'!B1-1&amp;" Amount"</f>
        <v>Adopted 2020 Amount</v>
      </c>
      <c r="D10" s="398" t="s">
        <v>800</v>
      </c>
      <c r="E10" s="399" t="s">
        <v>801</v>
      </c>
    </row>
    <row r="11" spans="1:5" ht="14.1" customHeight="1" x14ac:dyDescent="0.25">
      <c r="A11" s="347"/>
      <c r="B11" s="348"/>
      <c r="C11" s="348"/>
      <c r="D11" s="349">
        <f>B11-C11</f>
        <v>0</v>
      </c>
      <c r="E11" s="350">
        <f>IFERROR(D11/C11,0)</f>
        <v>0</v>
      </c>
    </row>
    <row r="12" spans="1:5" ht="14.1" customHeight="1" x14ac:dyDescent="0.25">
      <c r="A12" s="351"/>
      <c r="B12" s="352"/>
      <c r="C12" s="352"/>
      <c r="D12" s="353">
        <f t="shared" ref="D12:D49" si="0">B12-C12</f>
        <v>0</v>
      </c>
      <c r="E12" s="354">
        <f>IFERROR(D12/C12,0)</f>
        <v>0</v>
      </c>
    </row>
    <row r="13" spans="1:5" ht="14.1" customHeight="1" x14ac:dyDescent="0.25">
      <c r="A13" s="380"/>
      <c r="B13" s="352"/>
      <c r="C13" s="352"/>
      <c r="D13" s="353">
        <f t="shared" si="0"/>
        <v>0</v>
      </c>
      <c r="E13" s="354">
        <f t="shared" ref="E13:E49" si="1">IFERROR(D13/C13,0)</f>
        <v>0</v>
      </c>
    </row>
    <row r="14" spans="1:5" x14ac:dyDescent="0.25">
      <c r="A14" s="351"/>
      <c r="B14" s="352"/>
      <c r="C14" s="352"/>
      <c r="D14" s="353">
        <f t="shared" si="0"/>
        <v>0</v>
      </c>
      <c r="E14" s="354">
        <f t="shared" si="1"/>
        <v>0</v>
      </c>
    </row>
    <row r="15" spans="1:5" x14ac:dyDescent="0.25">
      <c r="A15" s="351"/>
      <c r="B15" s="352"/>
      <c r="C15" s="352"/>
      <c r="D15" s="353">
        <f t="shared" si="0"/>
        <v>0</v>
      </c>
      <c r="E15" s="354">
        <f t="shared" si="1"/>
        <v>0</v>
      </c>
    </row>
    <row r="16" spans="1:5" x14ac:dyDescent="0.25">
      <c r="A16" s="351"/>
      <c r="B16" s="352"/>
      <c r="C16" s="352"/>
      <c r="D16" s="353">
        <f t="shared" si="0"/>
        <v>0</v>
      </c>
      <c r="E16" s="354">
        <f t="shared" si="1"/>
        <v>0</v>
      </c>
    </row>
    <row r="17" spans="1:5" x14ac:dyDescent="0.25">
      <c r="A17" s="351"/>
      <c r="B17" s="352"/>
      <c r="C17" s="352"/>
      <c r="D17" s="353">
        <f t="shared" si="0"/>
        <v>0</v>
      </c>
      <c r="E17" s="354">
        <f t="shared" si="1"/>
        <v>0</v>
      </c>
    </row>
    <row r="18" spans="1:5" x14ac:dyDescent="0.25">
      <c r="A18" s="351"/>
      <c r="B18" s="352"/>
      <c r="C18" s="352"/>
      <c r="D18" s="353">
        <f t="shared" si="0"/>
        <v>0</v>
      </c>
      <c r="E18" s="354">
        <f t="shared" si="1"/>
        <v>0</v>
      </c>
    </row>
    <row r="19" spans="1:5" x14ac:dyDescent="0.25">
      <c r="A19" s="351"/>
      <c r="B19" s="352"/>
      <c r="C19" s="352"/>
      <c r="D19" s="353">
        <f t="shared" si="0"/>
        <v>0</v>
      </c>
      <c r="E19" s="354">
        <f t="shared" si="1"/>
        <v>0</v>
      </c>
    </row>
    <row r="20" spans="1:5" x14ac:dyDescent="0.25">
      <c r="A20" s="351"/>
      <c r="B20" s="352"/>
      <c r="C20" s="352"/>
      <c r="D20" s="353">
        <f t="shared" si="0"/>
        <v>0</v>
      </c>
      <c r="E20" s="354">
        <f t="shared" si="1"/>
        <v>0</v>
      </c>
    </row>
    <row r="21" spans="1:5" x14ac:dyDescent="0.25">
      <c r="A21" s="351"/>
      <c r="B21" s="352"/>
      <c r="C21" s="352"/>
      <c r="D21" s="353">
        <f t="shared" si="0"/>
        <v>0</v>
      </c>
      <c r="E21" s="354">
        <f t="shared" si="1"/>
        <v>0</v>
      </c>
    </row>
    <row r="22" spans="1:5" x14ac:dyDescent="0.25">
      <c r="A22" s="351"/>
      <c r="B22" s="352"/>
      <c r="C22" s="352"/>
      <c r="D22" s="353">
        <f t="shared" si="0"/>
        <v>0</v>
      </c>
      <c r="E22" s="354">
        <f t="shared" si="1"/>
        <v>0</v>
      </c>
    </row>
    <row r="23" spans="1:5" x14ac:dyDescent="0.25">
      <c r="A23" s="351"/>
      <c r="B23" s="352"/>
      <c r="C23" s="352"/>
      <c r="D23" s="353">
        <f t="shared" si="0"/>
        <v>0</v>
      </c>
      <c r="E23" s="354">
        <f t="shared" si="1"/>
        <v>0</v>
      </c>
    </row>
    <row r="24" spans="1:5" x14ac:dyDescent="0.25">
      <c r="A24" s="351"/>
      <c r="B24" s="352"/>
      <c r="C24" s="352"/>
      <c r="D24" s="353">
        <f t="shared" si="0"/>
        <v>0</v>
      </c>
      <c r="E24" s="354">
        <f t="shared" si="1"/>
        <v>0</v>
      </c>
    </row>
    <row r="25" spans="1:5" x14ac:dyDescent="0.25">
      <c r="A25" s="351"/>
      <c r="B25" s="352"/>
      <c r="C25" s="352"/>
      <c r="D25" s="353">
        <f t="shared" si="0"/>
        <v>0</v>
      </c>
      <c r="E25" s="354">
        <f t="shared" si="1"/>
        <v>0</v>
      </c>
    </row>
    <row r="26" spans="1:5" x14ac:dyDescent="0.25">
      <c r="A26" s="351"/>
      <c r="B26" s="352"/>
      <c r="C26" s="352"/>
      <c r="D26" s="353">
        <f t="shared" si="0"/>
        <v>0</v>
      </c>
      <c r="E26" s="354">
        <f t="shared" si="1"/>
        <v>0</v>
      </c>
    </row>
    <row r="27" spans="1:5" x14ac:dyDescent="0.25">
      <c r="A27" s="351"/>
      <c r="B27" s="352"/>
      <c r="C27" s="352"/>
      <c r="D27" s="353">
        <f t="shared" si="0"/>
        <v>0</v>
      </c>
      <c r="E27" s="354">
        <f t="shared" si="1"/>
        <v>0</v>
      </c>
    </row>
    <row r="28" spans="1:5" x14ac:dyDescent="0.25">
      <c r="A28" s="351"/>
      <c r="B28" s="352"/>
      <c r="C28" s="352"/>
      <c r="D28" s="353">
        <f t="shared" si="0"/>
        <v>0</v>
      </c>
      <c r="E28" s="354">
        <f t="shared" si="1"/>
        <v>0</v>
      </c>
    </row>
    <row r="29" spans="1:5" x14ac:dyDescent="0.25">
      <c r="A29" s="351"/>
      <c r="B29" s="352"/>
      <c r="C29" s="352"/>
      <c r="D29" s="353">
        <f t="shared" si="0"/>
        <v>0</v>
      </c>
      <c r="E29" s="354">
        <f t="shared" si="1"/>
        <v>0</v>
      </c>
    </row>
    <row r="30" spans="1:5" x14ac:dyDescent="0.25">
      <c r="A30" s="351"/>
      <c r="B30" s="352"/>
      <c r="C30" s="352"/>
      <c r="D30" s="353">
        <f t="shared" si="0"/>
        <v>0</v>
      </c>
      <c r="E30" s="354">
        <f t="shared" si="1"/>
        <v>0</v>
      </c>
    </row>
    <row r="31" spans="1:5" x14ac:dyDescent="0.25">
      <c r="A31" s="351"/>
      <c r="B31" s="352"/>
      <c r="C31" s="352"/>
      <c r="D31" s="353">
        <f t="shared" si="0"/>
        <v>0</v>
      </c>
      <c r="E31" s="354">
        <f t="shared" si="1"/>
        <v>0</v>
      </c>
    </row>
    <row r="32" spans="1:5" x14ac:dyDescent="0.25">
      <c r="A32" s="351"/>
      <c r="B32" s="352"/>
      <c r="C32" s="352"/>
      <c r="D32" s="353">
        <f t="shared" si="0"/>
        <v>0</v>
      </c>
      <c r="E32" s="354">
        <f t="shared" si="1"/>
        <v>0</v>
      </c>
    </row>
    <row r="33" spans="1:5" x14ac:dyDescent="0.25">
      <c r="A33" s="351"/>
      <c r="B33" s="352"/>
      <c r="C33" s="352"/>
      <c r="D33" s="353">
        <f t="shared" si="0"/>
        <v>0</v>
      </c>
      <c r="E33" s="354">
        <f t="shared" si="1"/>
        <v>0</v>
      </c>
    </row>
    <row r="34" spans="1:5" x14ac:dyDescent="0.25">
      <c r="A34" s="351"/>
      <c r="B34" s="352"/>
      <c r="C34" s="352"/>
      <c r="D34" s="353">
        <f t="shared" si="0"/>
        <v>0</v>
      </c>
      <c r="E34" s="354">
        <f t="shared" si="1"/>
        <v>0</v>
      </c>
    </row>
    <row r="35" spans="1:5" x14ac:dyDescent="0.25">
      <c r="A35" s="351"/>
      <c r="B35" s="352"/>
      <c r="C35" s="352"/>
      <c r="D35" s="353">
        <f t="shared" si="0"/>
        <v>0</v>
      </c>
      <c r="E35" s="354">
        <f t="shared" si="1"/>
        <v>0</v>
      </c>
    </row>
    <row r="36" spans="1:5" x14ac:dyDescent="0.25">
      <c r="A36" s="351"/>
      <c r="B36" s="352"/>
      <c r="C36" s="352"/>
      <c r="D36" s="353">
        <f t="shared" si="0"/>
        <v>0</v>
      </c>
      <c r="E36" s="354">
        <f t="shared" si="1"/>
        <v>0</v>
      </c>
    </row>
    <row r="37" spans="1:5" x14ac:dyDescent="0.25">
      <c r="A37" s="351"/>
      <c r="B37" s="352"/>
      <c r="C37" s="352"/>
      <c r="D37" s="353">
        <f t="shared" si="0"/>
        <v>0</v>
      </c>
      <c r="E37" s="354">
        <f t="shared" si="1"/>
        <v>0</v>
      </c>
    </row>
    <row r="38" spans="1:5" x14ac:dyDescent="0.25">
      <c r="A38" s="351"/>
      <c r="B38" s="352"/>
      <c r="C38" s="352"/>
      <c r="D38" s="353">
        <f t="shared" si="0"/>
        <v>0</v>
      </c>
      <c r="E38" s="354">
        <f t="shared" si="1"/>
        <v>0</v>
      </c>
    </row>
    <row r="39" spans="1:5" x14ac:dyDescent="0.25">
      <c r="A39" s="351"/>
      <c r="B39" s="352"/>
      <c r="C39" s="352"/>
      <c r="D39" s="353">
        <f t="shared" si="0"/>
        <v>0</v>
      </c>
      <c r="E39" s="354">
        <f t="shared" si="1"/>
        <v>0</v>
      </c>
    </row>
    <row r="40" spans="1:5" x14ac:dyDescent="0.25">
      <c r="A40" s="351"/>
      <c r="B40" s="352"/>
      <c r="C40" s="352"/>
      <c r="D40" s="353">
        <f t="shared" si="0"/>
        <v>0</v>
      </c>
      <c r="E40" s="354">
        <f t="shared" si="1"/>
        <v>0</v>
      </c>
    </row>
    <row r="41" spans="1:5" x14ac:dyDescent="0.25">
      <c r="A41" s="351"/>
      <c r="B41" s="352"/>
      <c r="C41" s="352"/>
      <c r="D41" s="353">
        <f t="shared" si="0"/>
        <v>0</v>
      </c>
      <c r="E41" s="354">
        <f t="shared" si="1"/>
        <v>0</v>
      </c>
    </row>
    <row r="42" spans="1:5" x14ac:dyDescent="0.25">
      <c r="A42" s="351"/>
      <c r="B42" s="352"/>
      <c r="C42" s="352"/>
      <c r="D42" s="353">
        <f t="shared" si="0"/>
        <v>0</v>
      </c>
      <c r="E42" s="354">
        <f t="shared" si="1"/>
        <v>0</v>
      </c>
    </row>
    <row r="43" spans="1:5" x14ac:dyDescent="0.25">
      <c r="A43" s="351"/>
      <c r="B43" s="352"/>
      <c r="C43" s="352"/>
      <c r="D43" s="353">
        <f t="shared" si="0"/>
        <v>0</v>
      </c>
      <c r="E43" s="354">
        <f t="shared" si="1"/>
        <v>0</v>
      </c>
    </row>
    <row r="44" spans="1:5" x14ac:dyDescent="0.25">
      <c r="A44" s="351"/>
      <c r="B44" s="352"/>
      <c r="C44" s="352"/>
      <c r="D44" s="353">
        <f t="shared" si="0"/>
        <v>0</v>
      </c>
      <c r="E44" s="354">
        <f t="shared" si="1"/>
        <v>0</v>
      </c>
    </row>
    <row r="45" spans="1:5" x14ac:dyDescent="0.25">
      <c r="A45" s="351"/>
      <c r="B45" s="352"/>
      <c r="C45" s="352"/>
      <c r="D45" s="353">
        <f t="shared" si="0"/>
        <v>0</v>
      </c>
      <c r="E45" s="354">
        <f t="shared" si="1"/>
        <v>0</v>
      </c>
    </row>
    <row r="46" spans="1:5" x14ac:dyDescent="0.25">
      <c r="A46" s="351"/>
      <c r="B46" s="352"/>
      <c r="C46" s="352"/>
      <c r="D46" s="353">
        <f t="shared" si="0"/>
        <v>0</v>
      </c>
      <c r="E46" s="354">
        <f t="shared" si="1"/>
        <v>0</v>
      </c>
    </row>
    <row r="47" spans="1:5" x14ac:dyDescent="0.25">
      <c r="A47" s="351"/>
      <c r="B47" s="352"/>
      <c r="C47" s="352"/>
      <c r="D47" s="353">
        <f t="shared" si="0"/>
        <v>0</v>
      </c>
      <c r="E47" s="354">
        <f t="shared" si="1"/>
        <v>0</v>
      </c>
    </row>
    <row r="48" spans="1:5" x14ac:dyDescent="0.25">
      <c r="A48" s="351"/>
      <c r="B48" s="352"/>
      <c r="C48" s="352"/>
      <c r="D48" s="353">
        <f t="shared" si="0"/>
        <v>0</v>
      </c>
      <c r="E48" s="354">
        <f t="shared" si="1"/>
        <v>0</v>
      </c>
    </row>
    <row r="49" spans="1:5" ht="13.5" thickBot="1" x14ac:dyDescent="0.3">
      <c r="A49" s="355"/>
      <c r="B49" s="356"/>
      <c r="C49" s="356"/>
      <c r="D49" s="357">
        <f t="shared" si="0"/>
        <v>0</v>
      </c>
      <c r="E49" s="358">
        <f t="shared" si="1"/>
        <v>0</v>
      </c>
    </row>
    <row r="50" spans="1:5" x14ac:dyDescent="0.25">
      <c r="A50" s="800" t="s">
        <v>940</v>
      </c>
      <c r="B50" s="800"/>
      <c r="C50" s="800"/>
      <c r="D50" s="800"/>
      <c r="E50" s="800"/>
    </row>
    <row r="51" spans="1:5" x14ac:dyDescent="0.25">
      <c r="A51" s="462"/>
      <c r="B51" s="462"/>
      <c r="C51" s="462"/>
      <c r="D51" s="462"/>
      <c r="E51" s="462"/>
    </row>
  </sheetData>
  <sheetProtection algorithmName="SHA-512" hashValue="VMTSCaSHViXsFCNNyPC689us0VphebxDJ2O/r1MVnaoXJCdyLogbgUJNEKpU2eFZzEHNnEtpi8d2HCVnmXAtEg==" saltValue="Hg+9IhibjAqBCnN9ZehpTg==" spinCount="100000" sheet="1" objects="1" scenarios="1"/>
  <mergeCells count="7">
    <mergeCell ref="A50:E50"/>
    <mergeCell ref="A8:E8"/>
    <mergeCell ref="A1:E1"/>
    <mergeCell ref="A2:E2"/>
    <mergeCell ref="A3:C3"/>
    <mergeCell ref="A4:E4"/>
    <mergeCell ref="A6:E6"/>
  </mergeCells>
  <printOptions horizontalCentered="1"/>
  <pageMargins left="0.25" right="0.25"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1">
    <tabColor rgb="FF92D050"/>
  </sheetPr>
  <dimension ref="A1:E51"/>
  <sheetViews>
    <sheetView zoomScaleNormal="100" workbookViewId="0">
      <selection activeCell="N28" sqref="N28"/>
    </sheetView>
  </sheetViews>
  <sheetFormatPr defaultColWidth="9.140625" defaultRowHeight="12.75" x14ac:dyDescent="0.25"/>
  <cols>
    <col min="1" max="1" width="26.7109375" style="83" customWidth="1"/>
    <col min="2" max="3" width="20.28515625" style="83" customWidth="1"/>
    <col min="4" max="4" width="17.140625" style="83" customWidth="1"/>
    <col min="5" max="5" width="14.42578125" style="83" customWidth="1"/>
    <col min="6" max="16384" width="9.140625" style="83"/>
  </cols>
  <sheetData>
    <row r="1" spans="1:5" ht="24.95" customHeight="1" x14ac:dyDescent="0.25">
      <c r="A1" s="802" t="s">
        <v>754</v>
      </c>
      <c r="B1" s="802"/>
      <c r="C1" s="802"/>
      <c r="D1" s="802"/>
      <c r="E1" s="802"/>
    </row>
    <row r="2" spans="1:5" ht="23.25" x14ac:dyDescent="0.25">
      <c r="A2" s="802" t="s">
        <v>755</v>
      </c>
      <c r="B2" s="802"/>
      <c r="C2" s="802"/>
      <c r="D2" s="802"/>
      <c r="E2" s="802"/>
    </row>
    <row r="3" spans="1:5" ht="10.7" customHeight="1" x14ac:dyDescent="0.25">
      <c r="A3" s="803"/>
      <c r="B3" s="803"/>
      <c r="C3" s="803"/>
      <c r="D3" s="343"/>
      <c r="E3" s="343"/>
    </row>
    <row r="4" spans="1:5" ht="20.100000000000001" customHeight="1" x14ac:dyDescent="0.25">
      <c r="A4" s="804" t="str">
        <f>'KEY INPUTS'!B2</f>
        <v>Franklin Township FD No. 5 (Gloucester)</v>
      </c>
      <c r="B4" s="804"/>
      <c r="C4" s="804"/>
      <c r="D4" s="804"/>
      <c r="E4" s="804"/>
    </row>
    <row r="5" spans="1:5" ht="10.5" customHeight="1" x14ac:dyDescent="0.25">
      <c r="A5" s="344"/>
      <c r="B5" s="344"/>
      <c r="C5" s="344"/>
      <c r="D5" s="343"/>
      <c r="E5" s="343"/>
    </row>
    <row r="6" spans="1:5" ht="15.75" customHeight="1" x14ac:dyDescent="0.25">
      <c r="A6" s="805" t="str">
        <f>"FISCAL YEAR: January 1, "&amp;'KEY INPUTS'!B1&amp;" to December 31, "&amp;'KEY INPUTS'!B1&amp;""</f>
        <v>FISCAL YEAR: January 1, 2021 to December 31, 2021</v>
      </c>
      <c r="B6" s="805"/>
      <c r="C6" s="805"/>
      <c r="D6" s="805"/>
      <c r="E6" s="805"/>
    </row>
    <row r="7" spans="1:5" ht="10.7" customHeight="1" x14ac:dyDescent="0.25">
      <c r="A7" s="345"/>
      <c r="B7" s="345"/>
      <c r="C7" s="345"/>
      <c r="D7" s="343"/>
      <c r="E7" s="343"/>
    </row>
    <row r="8" spans="1:5" ht="15.75" customHeight="1" x14ac:dyDescent="0.25">
      <c r="A8" s="801" t="s">
        <v>756</v>
      </c>
      <c r="B8" s="801"/>
      <c r="C8" s="801"/>
      <c r="D8" s="801"/>
      <c r="E8" s="801"/>
    </row>
    <row r="9" spans="1:5" ht="10.7" customHeight="1" thickBot="1" x14ac:dyDescent="0.3">
      <c r="A9" s="346"/>
      <c r="B9" s="343"/>
      <c r="C9" s="343"/>
      <c r="D9" s="343"/>
      <c r="E9" s="343"/>
    </row>
    <row r="10" spans="1:5" ht="39" thickBot="1" x14ac:dyDescent="0.3">
      <c r="A10" s="396" t="s">
        <v>799</v>
      </c>
      <c r="B10" s="397" t="str">
        <f>"Proposed "&amp;'KEY INPUTS'!B1&amp;" Amount"</f>
        <v>Proposed 2021 Amount</v>
      </c>
      <c r="C10" s="397" t="str">
        <f>"Adopted "&amp;'KEY INPUTS'!B1-1&amp;" Amount"</f>
        <v>Adopted 2020 Amount</v>
      </c>
      <c r="D10" s="398" t="s">
        <v>800</v>
      </c>
      <c r="E10" s="399" t="s">
        <v>801</v>
      </c>
    </row>
    <row r="11" spans="1:5" ht="14.1" customHeight="1" x14ac:dyDescent="0.25">
      <c r="A11" s="347"/>
      <c r="B11" s="400"/>
      <c r="C11" s="400"/>
      <c r="D11" s="359">
        <f>B11-C11</f>
        <v>0</v>
      </c>
      <c r="E11" s="360">
        <f>IFERROR(D11/C11,0)</f>
        <v>0</v>
      </c>
    </row>
    <row r="12" spans="1:5" ht="14.1" customHeight="1" x14ac:dyDescent="0.25">
      <c r="A12" s="351"/>
      <c r="B12" s="401"/>
      <c r="C12" s="401"/>
      <c r="D12" s="361">
        <f t="shared" ref="D12:D49" si="0">B12-C12</f>
        <v>0</v>
      </c>
      <c r="E12" s="362">
        <f t="shared" ref="E12:E49" si="1">IFERROR(D12/C12,0)</f>
        <v>0</v>
      </c>
    </row>
    <row r="13" spans="1:5" ht="14.1" customHeight="1" x14ac:dyDescent="0.25">
      <c r="A13" s="380"/>
      <c r="B13" s="401"/>
      <c r="C13" s="401"/>
      <c r="D13" s="361">
        <f t="shared" si="0"/>
        <v>0</v>
      </c>
      <c r="E13" s="362">
        <f t="shared" si="1"/>
        <v>0</v>
      </c>
    </row>
    <row r="14" spans="1:5" x14ac:dyDescent="0.25">
      <c r="A14" s="351"/>
      <c r="B14" s="401"/>
      <c r="C14" s="401"/>
      <c r="D14" s="361">
        <f t="shared" si="0"/>
        <v>0</v>
      </c>
      <c r="E14" s="362">
        <f t="shared" si="1"/>
        <v>0</v>
      </c>
    </row>
    <row r="15" spans="1:5" x14ac:dyDescent="0.25">
      <c r="A15" s="351"/>
      <c r="B15" s="401"/>
      <c r="C15" s="401"/>
      <c r="D15" s="361">
        <f t="shared" si="0"/>
        <v>0</v>
      </c>
      <c r="E15" s="362">
        <f t="shared" si="1"/>
        <v>0</v>
      </c>
    </row>
    <row r="16" spans="1:5" x14ac:dyDescent="0.25">
      <c r="A16" s="351"/>
      <c r="B16" s="401"/>
      <c r="C16" s="401"/>
      <c r="D16" s="361">
        <f t="shared" si="0"/>
        <v>0</v>
      </c>
      <c r="E16" s="362">
        <f t="shared" si="1"/>
        <v>0</v>
      </c>
    </row>
    <row r="17" spans="1:5" x14ac:dyDescent="0.25">
      <c r="A17" s="351"/>
      <c r="B17" s="401"/>
      <c r="C17" s="401"/>
      <c r="D17" s="361">
        <f t="shared" si="0"/>
        <v>0</v>
      </c>
      <c r="E17" s="362">
        <f t="shared" si="1"/>
        <v>0</v>
      </c>
    </row>
    <row r="18" spans="1:5" x14ac:dyDescent="0.25">
      <c r="A18" s="351"/>
      <c r="B18" s="401"/>
      <c r="C18" s="401"/>
      <c r="D18" s="361">
        <f t="shared" si="0"/>
        <v>0</v>
      </c>
      <c r="E18" s="362">
        <f t="shared" si="1"/>
        <v>0</v>
      </c>
    </row>
    <row r="19" spans="1:5" x14ac:dyDescent="0.25">
      <c r="A19" s="351"/>
      <c r="B19" s="401"/>
      <c r="C19" s="401"/>
      <c r="D19" s="361">
        <f t="shared" si="0"/>
        <v>0</v>
      </c>
      <c r="E19" s="362">
        <f t="shared" si="1"/>
        <v>0</v>
      </c>
    </row>
    <row r="20" spans="1:5" x14ac:dyDescent="0.25">
      <c r="A20" s="351"/>
      <c r="B20" s="401"/>
      <c r="C20" s="401"/>
      <c r="D20" s="361">
        <f t="shared" si="0"/>
        <v>0</v>
      </c>
      <c r="E20" s="362">
        <f t="shared" si="1"/>
        <v>0</v>
      </c>
    </row>
    <row r="21" spans="1:5" x14ac:dyDescent="0.25">
      <c r="A21" s="351"/>
      <c r="B21" s="401"/>
      <c r="C21" s="401"/>
      <c r="D21" s="361">
        <f t="shared" si="0"/>
        <v>0</v>
      </c>
      <c r="E21" s="362">
        <f t="shared" si="1"/>
        <v>0</v>
      </c>
    </row>
    <row r="22" spans="1:5" x14ac:dyDescent="0.25">
      <c r="A22" s="351"/>
      <c r="B22" s="401"/>
      <c r="C22" s="401"/>
      <c r="D22" s="361">
        <f t="shared" si="0"/>
        <v>0</v>
      </c>
      <c r="E22" s="362">
        <f t="shared" si="1"/>
        <v>0</v>
      </c>
    </row>
    <row r="23" spans="1:5" x14ac:dyDescent="0.25">
      <c r="A23" s="351"/>
      <c r="B23" s="401"/>
      <c r="C23" s="401"/>
      <c r="D23" s="361">
        <f t="shared" si="0"/>
        <v>0</v>
      </c>
      <c r="E23" s="362">
        <f t="shared" si="1"/>
        <v>0</v>
      </c>
    </row>
    <row r="24" spans="1:5" x14ac:dyDescent="0.25">
      <c r="A24" s="351"/>
      <c r="B24" s="401"/>
      <c r="C24" s="401"/>
      <c r="D24" s="361">
        <f t="shared" si="0"/>
        <v>0</v>
      </c>
      <c r="E24" s="362">
        <f t="shared" si="1"/>
        <v>0</v>
      </c>
    </row>
    <row r="25" spans="1:5" x14ac:dyDescent="0.25">
      <c r="A25" s="351"/>
      <c r="B25" s="401"/>
      <c r="C25" s="401"/>
      <c r="D25" s="361">
        <f t="shared" si="0"/>
        <v>0</v>
      </c>
      <c r="E25" s="362">
        <f t="shared" si="1"/>
        <v>0</v>
      </c>
    </row>
    <row r="26" spans="1:5" x14ac:dyDescent="0.25">
      <c r="A26" s="351"/>
      <c r="B26" s="401"/>
      <c r="C26" s="401"/>
      <c r="D26" s="361">
        <f t="shared" si="0"/>
        <v>0</v>
      </c>
      <c r="E26" s="362">
        <f t="shared" si="1"/>
        <v>0</v>
      </c>
    </row>
    <row r="27" spans="1:5" x14ac:dyDescent="0.25">
      <c r="A27" s="351"/>
      <c r="B27" s="401"/>
      <c r="C27" s="401"/>
      <c r="D27" s="361">
        <f t="shared" si="0"/>
        <v>0</v>
      </c>
      <c r="E27" s="362">
        <f t="shared" si="1"/>
        <v>0</v>
      </c>
    </row>
    <row r="28" spans="1:5" x14ac:dyDescent="0.25">
      <c r="A28" s="351"/>
      <c r="B28" s="401"/>
      <c r="C28" s="401"/>
      <c r="D28" s="361">
        <f t="shared" si="0"/>
        <v>0</v>
      </c>
      <c r="E28" s="362">
        <f t="shared" si="1"/>
        <v>0</v>
      </c>
    </row>
    <row r="29" spans="1:5" x14ac:dyDescent="0.25">
      <c r="A29" s="351"/>
      <c r="B29" s="401"/>
      <c r="C29" s="401"/>
      <c r="D29" s="361">
        <f t="shared" si="0"/>
        <v>0</v>
      </c>
      <c r="E29" s="362">
        <f t="shared" si="1"/>
        <v>0</v>
      </c>
    </row>
    <row r="30" spans="1:5" x14ac:dyDescent="0.25">
      <c r="A30" s="351"/>
      <c r="B30" s="401"/>
      <c r="C30" s="401"/>
      <c r="D30" s="361">
        <f t="shared" si="0"/>
        <v>0</v>
      </c>
      <c r="E30" s="362">
        <f t="shared" si="1"/>
        <v>0</v>
      </c>
    </row>
    <row r="31" spans="1:5" x14ac:dyDescent="0.25">
      <c r="A31" s="351"/>
      <c r="B31" s="401"/>
      <c r="C31" s="401"/>
      <c r="D31" s="361">
        <f t="shared" si="0"/>
        <v>0</v>
      </c>
      <c r="E31" s="362">
        <f t="shared" si="1"/>
        <v>0</v>
      </c>
    </row>
    <row r="32" spans="1:5" x14ac:dyDescent="0.25">
      <c r="A32" s="351"/>
      <c r="B32" s="401"/>
      <c r="C32" s="401"/>
      <c r="D32" s="361">
        <f t="shared" si="0"/>
        <v>0</v>
      </c>
      <c r="E32" s="362">
        <f t="shared" si="1"/>
        <v>0</v>
      </c>
    </row>
    <row r="33" spans="1:5" x14ac:dyDescent="0.25">
      <c r="A33" s="351"/>
      <c r="B33" s="401"/>
      <c r="C33" s="401"/>
      <c r="D33" s="361">
        <f t="shared" si="0"/>
        <v>0</v>
      </c>
      <c r="E33" s="362">
        <f t="shared" si="1"/>
        <v>0</v>
      </c>
    </row>
    <row r="34" spans="1:5" x14ac:dyDescent="0.25">
      <c r="A34" s="351"/>
      <c r="B34" s="401"/>
      <c r="C34" s="401"/>
      <c r="D34" s="361">
        <f t="shared" si="0"/>
        <v>0</v>
      </c>
      <c r="E34" s="362">
        <f t="shared" si="1"/>
        <v>0</v>
      </c>
    </row>
    <row r="35" spans="1:5" x14ac:dyDescent="0.25">
      <c r="A35" s="351"/>
      <c r="B35" s="401"/>
      <c r="C35" s="401"/>
      <c r="D35" s="361">
        <f t="shared" si="0"/>
        <v>0</v>
      </c>
      <c r="E35" s="362">
        <f t="shared" si="1"/>
        <v>0</v>
      </c>
    </row>
    <row r="36" spans="1:5" x14ac:dyDescent="0.25">
      <c r="A36" s="351"/>
      <c r="B36" s="401"/>
      <c r="C36" s="401"/>
      <c r="D36" s="361">
        <f t="shared" si="0"/>
        <v>0</v>
      </c>
      <c r="E36" s="362">
        <f t="shared" si="1"/>
        <v>0</v>
      </c>
    </row>
    <row r="37" spans="1:5" x14ac:dyDescent="0.25">
      <c r="A37" s="351"/>
      <c r="B37" s="401"/>
      <c r="C37" s="401"/>
      <c r="D37" s="361">
        <f t="shared" si="0"/>
        <v>0</v>
      </c>
      <c r="E37" s="362">
        <f t="shared" si="1"/>
        <v>0</v>
      </c>
    </row>
    <row r="38" spans="1:5" x14ac:dyDescent="0.25">
      <c r="A38" s="351"/>
      <c r="B38" s="401"/>
      <c r="C38" s="401"/>
      <c r="D38" s="361">
        <f t="shared" si="0"/>
        <v>0</v>
      </c>
      <c r="E38" s="362">
        <f t="shared" si="1"/>
        <v>0</v>
      </c>
    </row>
    <row r="39" spans="1:5" x14ac:dyDescent="0.25">
      <c r="A39" s="351"/>
      <c r="B39" s="401"/>
      <c r="C39" s="401"/>
      <c r="D39" s="361">
        <f t="shared" si="0"/>
        <v>0</v>
      </c>
      <c r="E39" s="362">
        <f t="shared" si="1"/>
        <v>0</v>
      </c>
    </row>
    <row r="40" spans="1:5" x14ac:dyDescent="0.25">
      <c r="A40" s="351"/>
      <c r="B40" s="401"/>
      <c r="C40" s="401"/>
      <c r="D40" s="361">
        <f t="shared" si="0"/>
        <v>0</v>
      </c>
      <c r="E40" s="362">
        <f t="shared" si="1"/>
        <v>0</v>
      </c>
    </row>
    <row r="41" spans="1:5" x14ac:dyDescent="0.25">
      <c r="A41" s="351"/>
      <c r="B41" s="401"/>
      <c r="C41" s="401"/>
      <c r="D41" s="361">
        <f t="shared" si="0"/>
        <v>0</v>
      </c>
      <c r="E41" s="362">
        <f t="shared" si="1"/>
        <v>0</v>
      </c>
    </row>
    <row r="42" spans="1:5" x14ac:dyDescent="0.25">
      <c r="A42" s="351"/>
      <c r="B42" s="401"/>
      <c r="C42" s="401"/>
      <c r="D42" s="361">
        <f t="shared" si="0"/>
        <v>0</v>
      </c>
      <c r="E42" s="362">
        <f t="shared" si="1"/>
        <v>0</v>
      </c>
    </row>
    <row r="43" spans="1:5" x14ac:dyDescent="0.25">
      <c r="A43" s="351"/>
      <c r="B43" s="401"/>
      <c r="C43" s="401"/>
      <c r="D43" s="361">
        <f t="shared" si="0"/>
        <v>0</v>
      </c>
      <c r="E43" s="362">
        <f t="shared" si="1"/>
        <v>0</v>
      </c>
    </row>
    <row r="44" spans="1:5" x14ac:dyDescent="0.25">
      <c r="A44" s="351"/>
      <c r="B44" s="401"/>
      <c r="C44" s="401"/>
      <c r="D44" s="361">
        <f t="shared" si="0"/>
        <v>0</v>
      </c>
      <c r="E44" s="362">
        <f t="shared" si="1"/>
        <v>0</v>
      </c>
    </row>
    <row r="45" spans="1:5" x14ac:dyDescent="0.25">
      <c r="A45" s="351"/>
      <c r="B45" s="401"/>
      <c r="C45" s="401"/>
      <c r="D45" s="361">
        <f t="shared" si="0"/>
        <v>0</v>
      </c>
      <c r="E45" s="362">
        <f t="shared" si="1"/>
        <v>0</v>
      </c>
    </row>
    <row r="46" spans="1:5" x14ac:dyDescent="0.25">
      <c r="A46" s="351"/>
      <c r="B46" s="401"/>
      <c r="C46" s="401"/>
      <c r="D46" s="361">
        <f t="shared" si="0"/>
        <v>0</v>
      </c>
      <c r="E46" s="362">
        <f t="shared" si="1"/>
        <v>0</v>
      </c>
    </row>
    <row r="47" spans="1:5" x14ac:dyDescent="0.25">
      <c r="A47" s="351"/>
      <c r="B47" s="401"/>
      <c r="C47" s="401"/>
      <c r="D47" s="361">
        <f t="shared" si="0"/>
        <v>0</v>
      </c>
      <c r="E47" s="362">
        <f t="shared" si="1"/>
        <v>0</v>
      </c>
    </row>
    <row r="48" spans="1:5" x14ac:dyDescent="0.25">
      <c r="A48" s="351"/>
      <c r="B48" s="401"/>
      <c r="C48" s="401"/>
      <c r="D48" s="361">
        <f t="shared" si="0"/>
        <v>0</v>
      </c>
      <c r="E48" s="362">
        <f t="shared" si="1"/>
        <v>0</v>
      </c>
    </row>
    <row r="49" spans="1:5" ht="13.5" thickBot="1" x14ac:dyDescent="0.3">
      <c r="A49" s="355"/>
      <c r="B49" s="402"/>
      <c r="C49" s="402"/>
      <c r="D49" s="363">
        <f t="shared" si="0"/>
        <v>0</v>
      </c>
      <c r="E49" s="364">
        <f t="shared" si="1"/>
        <v>0</v>
      </c>
    </row>
    <row r="50" spans="1:5" x14ac:dyDescent="0.25">
      <c r="A50" s="800" t="s">
        <v>939</v>
      </c>
      <c r="B50" s="800"/>
      <c r="C50" s="800"/>
      <c r="D50" s="800"/>
      <c r="E50" s="800"/>
    </row>
    <row r="51" spans="1:5" x14ac:dyDescent="0.25">
      <c r="A51" s="462"/>
      <c r="B51" s="462"/>
      <c r="C51" s="462"/>
      <c r="D51" s="462"/>
      <c r="E51" s="462"/>
    </row>
  </sheetData>
  <sheetProtection algorithmName="SHA-512" hashValue="/aYarsL2WZhjuvszyQUKn/uFe4iyCXNA3Fyv3wb9UV/SOkbVncfdSahVrkugReQvZghRkX5ZHyAUpZRvBbEShg==" saltValue="J5K74l0E4GMqFVBtZ5fecw==" spinCount="100000" sheet="1" objects="1" scenarios="1"/>
  <mergeCells count="7">
    <mergeCell ref="A50:E50"/>
    <mergeCell ref="A8:E8"/>
    <mergeCell ref="A1:E1"/>
    <mergeCell ref="A2:E2"/>
    <mergeCell ref="A3:C3"/>
    <mergeCell ref="A4:E4"/>
    <mergeCell ref="A6:E6"/>
  </mergeCells>
  <printOptions horizontalCentered="1"/>
  <pageMargins left="0.25" right="0.25"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tabColor rgb="FF92D050"/>
  </sheetPr>
  <dimension ref="A1:M75"/>
  <sheetViews>
    <sheetView topLeftCell="A46" zoomScaleNormal="100" workbookViewId="0">
      <selection activeCell="C64" sqref="C64"/>
    </sheetView>
  </sheetViews>
  <sheetFormatPr defaultRowHeight="15" x14ac:dyDescent="0.25"/>
  <cols>
    <col min="1" max="1" width="3" customWidth="1"/>
    <col min="2" max="2" width="2.7109375" customWidth="1"/>
    <col min="3" max="3" width="61" customWidth="1"/>
    <col min="4" max="4" width="16.7109375" customWidth="1"/>
    <col min="5" max="5" width="1.85546875" customWidth="1"/>
    <col min="6" max="6" width="16" bestFit="1" customWidth="1"/>
    <col min="7" max="7" width="2" customWidth="1"/>
    <col min="8" max="8" width="14.140625" customWidth="1"/>
    <col min="9" max="9" width="12.7109375" bestFit="1" customWidth="1"/>
  </cols>
  <sheetData>
    <row r="1" spans="1:9" x14ac:dyDescent="0.25">
      <c r="A1" s="784" t="str">
        <f>'Information Sheet'!B9</f>
        <v>Franklin Township FD No. 5 (Gloucester)</v>
      </c>
      <c r="B1" s="784"/>
      <c r="C1" s="784"/>
      <c r="D1" s="784"/>
      <c r="E1" s="784"/>
      <c r="F1" s="784"/>
      <c r="G1" s="784"/>
      <c r="H1" s="784"/>
      <c r="I1" s="784"/>
    </row>
    <row r="2" spans="1:9" x14ac:dyDescent="0.25">
      <c r="A2" s="784" t="str">
        <f>'Information Sheet'!B10</f>
        <v>Gloucester</v>
      </c>
      <c r="B2" s="784"/>
      <c r="C2" s="784"/>
      <c r="D2" s="784"/>
      <c r="E2" s="784"/>
      <c r="F2" s="784"/>
      <c r="G2" s="784"/>
      <c r="H2" s="784"/>
      <c r="I2" s="784"/>
    </row>
    <row r="3" spans="1:9" ht="60" x14ac:dyDescent="0.25">
      <c r="D3" s="1" t="str">
        <f>""&amp;'Information Sheet'!B11&amp;" Proposed Budget"</f>
        <v>2021 Proposed Budget</v>
      </c>
      <c r="F3" s="1" t="str">
        <f>""&amp;'Information Sheet'!B11-1&amp;" Adopted Budget"</f>
        <v>2020 Adopted Budget</v>
      </c>
      <c r="G3" s="1"/>
      <c r="H3" s="1" t="s">
        <v>13</v>
      </c>
      <c r="I3" s="1" t="s">
        <v>14</v>
      </c>
    </row>
    <row r="4" spans="1:9" x14ac:dyDescent="0.25">
      <c r="A4" s="9" t="s">
        <v>86</v>
      </c>
    </row>
    <row r="5" spans="1:9" x14ac:dyDescent="0.25">
      <c r="B5" t="s">
        <v>87</v>
      </c>
      <c r="D5" s="161">
        <f>'F-4 Salary &amp; Benefit Schedule'!D12</f>
        <v>0</v>
      </c>
      <c r="E5" s="5"/>
      <c r="F5" s="165"/>
      <c r="G5" s="5"/>
      <c r="H5" s="161">
        <f>D5-F5</f>
        <v>0</v>
      </c>
      <c r="I5" s="4">
        <f>IFERROR(H5/F5,0)</f>
        <v>0</v>
      </c>
    </row>
    <row r="6" spans="1:9" x14ac:dyDescent="0.25">
      <c r="B6" s="796" t="s">
        <v>88</v>
      </c>
      <c r="C6" s="796"/>
      <c r="D6" s="165"/>
      <c r="E6" s="5"/>
      <c r="F6" s="165"/>
      <c r="G6" s="5"/>
      <c r="H6" s="161">
        <f>D6-F6</f>
        <v>0</v>
      </c>
      <c r="I6" s="4">
        <f>IFERROR(H6/F6,0)</f>
        <v>0</v>
      </c>
    </row>
    <row r="7" spans="1:9" x14ac:dyDescent="0.25">
      <c r="B7" t="s">
        <v>89</v>
      </c>
      <c r="D7" s="162">
        <f>'F-4 Salary &amp; Benefit Schedule'!I12</f>
        <v>0</v>
      </c>
      <c r="E7" s="6"/>
      <c r="F7" s="166"/>
      <c r="G7" s="6"/>
      <c r="H7" s="162">
        <f>D7-F7</f>
        <v>0</v>
      </c>
      <c r="I7" s="4">
        <f>IFERROR(H7/F7,0)</f>
        <v>0</v>
      </c>
    </row>
    <row r="8" spans="1:9" x14ac:dyDescent="0.25">
      <c r="C8" t="s">
        <v>90</v>
      </c>
      <c r="D8" s="164">
        <f>SUM(D5:D7)</f>
        <v>0</v>
      </c>
      <c r="E8" s="6"/>
      <c r="F8" s="164">
        <f>SUM(F5:F7)</f>
        <v>0</v>
      </c>
      <c r="G8" s="6"/>
      <c r="H8" s="164">
        <f>D8-F8</f>
        <v>0</v>
      </c>
      <c r="I8" s="4">
        <f>IFERROR(H8/F8,0)</f>
        <v>0</v>
      </c>
    </row>
    <row r="9" spans="1:9" x14ac:dyDescent="0.25">
      <c r="A9" s="9" t="s">
        <v>91</v>
      </c>
      <c r="D9" s="6"/>
      <c r="E9" s="6"/>
      <c r="F9" s="6"/>
      <c r="G9" s="6"/>
      <c r="H9" s="6"/>
      <c r="I9" s="4"/>
    </row>
    <row r="10" spans="1:9" x14ac:dyDescent="0.25">
      <c r="B10" s="798" t="s">
        <v>1015</v>
      </c>
      <c r="C10" s="798"/>
      <c r="D10" s="165">
        <v>30680</v>
      </c>
      <c r="E10" s="6"/>
      <c r="F10" s="165">
        <v>20680</v>
      </c>
      <c r="G10" s="6"/>
      <c r="H10" s="161">
        <f>D10-F10</f>
        <v>10000</v>
      </c>
      <c r="I10" s="4">
        <f t="shared" ref="I10:I18" si="0">IFERROR(H10/F10,0)</f>
        <v>0.48355899419729209</v>
      </c>
    </row>
    <row r="11" spans="1:9" x14ac:dyDescent="0.25">
      <c r="B11" s="798" t="s">
        <v>1016</v>
      </c>
      <c r="C11" s="798"/>
      <c r="D11" s="165"/>
      <c r="E11" s="6"/>
      <c r="F11" s="165"/>
      <c r="G11" s="6"/>
      <c r="H11" s="161">
        <f t="shared" ref="H11:H16" si="1">D11-F11</f>
        <v>0</v>
      </c>
      <c r="I11" s="4">
        <f t="shared" si="0"/>
        <v>0</v>
      </c>
    </row>
    <row r="12" spans="1:9" x14ac:dyDescent="0.25">
      <c r="B12" s="798" t="s">
        <v>1017</v>
      </c>
      <c r="C12" s="798"/>
      <c r="D12" s="165"/>
      <c r="E12" s="6"/>
      <c r="F12" s="165"/>
      <c r="G12" s="6"/>
      <c r="H12" s="161">
        <f t="shared" si="1"/>
        <v>0</v>
      </c>
      <c r="I12" s="4">
        <f t="shared" si="0"/>
        <v>0</v>
      </c>
    </row>
    <row r="13" spans="1:9" x14ac:dyDescent="0.25">
      <c r="B13" s="796" t="s">
        <v>92</v>
      </c>
      <c r="C13" s="796"/>
      <c r="D13" s="165"/>
      <c r="E13" s="6"/>
      <c r="F13" s="165"/>
      <c r="G13" s="6"/>
      <c r="H13" s="161">
        <f t="shared" si="1"/>
        <v>0</v>
      </c>
      <c r="I13" s="4">
        <f t="shared" si="0"/>
        <v>0</v>
      </c>
    </row>
    <row r="14" spans="1:9" x14ac:dyDescent="0.25">
      <c r="B14" s="798" t="s">
        <v>93</v>
      </c>
      <c r="C14" s="798"/>
      <c r="D14" s="165"/>
      <c r="E14" s="6"/>
      <c r="F14" s="165"/>
      <c r="G14" s="6"/>
      <c r="H14" s="161">
        <f t="shared" si="1"/>
        <v>0</v>
      </c>
      <c r="I14" s="4">
        <f t="shared" si="0"/>
        <v>0</v>
      </c>
    </row>
    <row r="15" spans="1:9" x14ac:dyDescent="0.25">
      <c r="B15" s="798" t="s">
        <v>94</v>
      </c>
      <c r="C15" s="798"/>
      <c r="D15" s="165"/>
      <c r="E15" s="6"/>
      <c r="F15" s="165"/>
      <c r="G15" s="6"/>
      <c r="H15" s="161">
        <f t="shared" si="1"/>
        <v>0</v>
      </c>
      <c r="I15" s="4">
        <f t="shared" si="0"/>
        <v>0</v>
      </c>
    </row>
    <row r="16" spans="1:9" x14ac:dyDescent="0.25">
      <c r="B16" s="798" t="s">
        <v>95</v>
      </c>
      <c r="C16" s="798"/>
      <c r="D16" s="166"/>
      <c r="E16" s="6"/>
      <c r="F16" s="166"/>
      <c r="G16" s="6"/>
      <c r="H16" s="161">
        <f t="shared" si="1"/>
        <v>0</v>
      </c>
      <c r="I16" s="4">
        <f t="shared" si="0"/>
        <v>0</v>
      </c>
    </row>
    <row r="17" spans="1:9" x14ac:dyDescent="0.25">
      <c r="C17" t="s">
        <v>96</v>
      </c>
      <c r="D17" s="164">
        <f>SUM(D10:D16)</f>
        <v>30680</v>
      </c>
      <c r="E17" s="6"/>
      <c r="F17" s="164">
        <f>SUM(F10:F16)</f>
        <v>20680</v>
      </c>
      <c r="G17" s="6"/>
      <c r="H17" s="164">
        <f>D17-F17</f>
        <v>10000</v>
      </c>
      <c r="I17" s="4">
        <f t="shared" si="0"/>
        <v>0.48355899419729209</v>
      </c>
    </row>
    <row r="18" spans="1:9" x14ac:dyDescent="0.25">
      <c r="C18" t="s">
        <v>97</v>
      </c>
      <c r="D18" s="164">
        <f>D8+D17</f>
        <v>30680</v>
      </c>
      <c r="E18" s="6"/>
      <c r="F18" s="164">
        <f>+F17+F8</f>
        <v>20680</v>
      </c>
      <c r="G18" s="6"/>
      <c r="H18" s="164">
        <f>D18-F18</f>
        <v>10000</v>
      </c>
      <c r="I18" s="4">
        <f t="shared" si="0"/>
        <v>0.48355899419729209</v>
      </c>
    </row>
    <row r="19" spans="1:9" x14ac:dyDescent="0.25">
      <c r="A19" s="9" t="s">
        <v>98</v>
      </c>
      <c r="D19" s="6"/>
      <c r="E19" s="6"/>
      <c r="F19" s="6"/>
      <c r="G19" s="6"/>
      <c r="H19" s="6"/>
      <c r="I19" s="4"/>
    </row>
    <row r="20" spans="1:9" x14ac:dyDescent="0.25">
      <c r="B20" t="s">
        <v>99</v>
      </c>
      <c r="D20" s="161">
        <f>'F-4 Salary &amp; Benefit Schedule'!D29</f>
        <v>0</v>
      </c>
      <c r="E20" s="6"/>
      <c r="F20" s="165">
        <v>0</v>
      </c>
      <c r="G20" s="6"/>
      <c r="H20" s="161">
        <f>D20-F20</f>
        <v>0</v>
      </c>
      <c r="I20" s="4">
        <f>IFERROR(H20/F20,0)</f>
        <v>0</v>
      </c>
    </row>
    <row r="21" spans="1:9" x14ac:dyDescent="0.25">
      <c r="B21" t="s">
        <v>89</v>
      </c>
      <c r="D21" s="162">
        <f>'F-4 Salary &amp; Benefit Schedule'!I29</f>
        <v>0</v>
      </c>
      <c r="E21" s="6"/>
      <c r="F21" s="166">
        <v>0</v>
      </c>
      <c r="G21" s="6"/>
      <c r="H21" s="162">
        <f>D21-F21</f>
        <v>0</v>
      </c>
      <c r="I21" s="4">
        <f>IFERROR(H21/F21,0)</f>
        <v>0</v>
      </c>
    </row>
    <row r="22" spans="1:9" x14ac:dyDescent="0.25">
      <c r="C22" t="s">
        <v>100</v>
      </c>
      <c r="D22" s="164">
        <f>SUM(D20:D21)</f>
        <v>0</v>
      </c>
      <c r="E22" s="6"/>
      <c r="F22" s="164">
        <f>SUM(F20:F21)</f>
        <v>0</v>
      </c>
      <c r="G22" s="6"/>
      <c r="H22" s="164">
        <f>D22-F22</f>
        <v>0</v>
      </c>
      <c r="I22" s="4">
        <f>IFERROR(H22/F22,0)</f>
        <v>0</v>
      </c>
    </row>
    <row r="23" spans="1:9" x14ac:dyDescent="0.25">
      <c r="A23" s="9" t="s">
        <v>101</v>
      </c>
      <c r="D23" s="6"/>
      <c r="E23" s="6"/>
      <c r="F23" s="6"/>
      <c r="G23" s="6"/>
      <c r="H23" s="6"/>
      <c r="I23" s="4"/>
    </row>
    <row r="24" spans="1:9" x14ac:dyDescent="0.25">
      <c r="B24" s="798" t="s">
        <v>1018</v>
      </c>
      <c r="C24" s="798"/>
      <c r="D24" s="165">
        <v>108498</v>
      </c>
      <c r="E24" s="6"/>
      <c r="F24" s="165">
        <v>108498</v>
      </c>
      <c r="G24" s="6"/>
      <c r="H24" s="161">
        <f>D24-F24</f>
        <v>0</v>
      </c>
      <c r="I24" s="4">
        <f>IFERROR(H24/F24,0)</f>
        <v>0</v>
      </c>
    </row>
    <row r="25" spans="1:9" x14ac:dyDescent="0.25">
      <c r="B25" s="798" t="s">
        <v>1019</v>
      </c>
      <c r="C25" s="798"/>
      <c r="D25" s="165"/>
      <c r="E25" s="6"/>
      <c r="F25" s="165">
        <v>0</v>
      </c>
      <c r="G25" s="6"/>
      <c r="H25" s="161">
        <f t="shared" ref="H25:H30" si="2">D25-F25</f>
        <v>0</v>
      </c>
      <c r="I25" s="4">
        <f>IFERROR(H25/F25,0)</f>
        <v>0</v>
      </c>
    </row>
    <row r="26" spans="1:9" x14ac:dyDescent="0.25">
      <c r="B26" s="798" t="s">
        <v>1020</v>
      </c>
      <c r="C26" s="798"/>
      <c r="D26" s="165"/>
      <c r="E26" s="6"/>
      <c r="F26" s="165">
        <v>0</v>
      </c>
      <c r="G26" s="6"/>
      <c r="H26" s="161">
        <f t="shared" si="2"/>
        <v>0</v>
      </c>
      <c r="I26" s="4">
        <f>IFERROR(H26/F26,0)</f>
        <v>0</v>
      </c>
    </row>
    <row r="27" spans="1:9" x14ac:dyDescent="0.25">
      <c r="B27" s="796" t="s">
        <v>92</v>
      </c>
      <c r="C27" s="796"/>
      <c r="D27" s="165">
        <v>0</v>
      </c>
      <c r="E27" s="6"/>
      <c r="F27" s="165">
        <v>0</v>
      </c>
      <c r="G27" s="6"/>
      <c r="H27" s="161">
        <f t="shared" si="2"/>
        <v>0</v>
      </c>
      <c r="I27" s="4">
        <f t="shared" ref="I27:I32" si="3">IFERROR(H27/F27,0)</f>
        <v>0</v>
      </c>
    </row>
    <row r="28" spans="1:9" x14ac:dyDescent="0.25">
      <c r="B28" s="798" t="s">
        <v>93</v>
      </c>
      <c r="C28" s="798"/>
      <c r="D28" s="165">
        <v>20332</v>
      </c>
      <c r="E28" s="6"/>
      <c r="F28" s="165">
        <v>20332</v>
      </c>
      <c r="G28" s="6"/>
      <c r="H28" s="161">
        <f t="shared" si="2"/>
        <v>0</v>
      </c>
      <c r="I28" s="4">
        <f t="shared" si="3"/>
        <v>0</v>
      </c>
    </row>
    <row r="29" spans="1:9" x14ac:dyDescent="0.25">
      <c r="B29" s="798" t="s">
        <v>94</v>
      </c>
      <c r="C29" s="798"/>
      <c r="D29" s="165">
        <v>5100</v>
      </c>
      <c r="E29" s="6"/>
      <c r="F29" s="165">
        <v>5100</v>
      </c>
      <c r="G29" s="6"/>
      <c r="H29" s="161">
        <f t="shared" si="2"/>
        <v>0</v>
      </c>
      <c r="I29" s="4">
        <f t="shared" si="3"/>
        <v>0</v>
      </c>
    </row>
    <row r="30" spans="1:9" x14ac:dyDescent="0.25">
      <c r="B30" s="798" t="s">
        <v>95</v>
      </c>
      <c r="C30" s="798"/>
      <c r="D30" s="166"/>
      <c r="E30" s="6"/>
      <c r="F30" s="166"/>
      <c r="G30" s="6"/>
      <c r="H30" s="161">
        <f t="shared" si="2"/>
        <v>0</v>
      </c>
      <c r="I30" s="4">
        <f t="shared" si="3"/>
        <v>0</v>
      </c>
    </row>
    <row r="31" spans="1:9" x14ac:dyDescent="0.25">
      <c r="C31" t="s">
        <v>102</v>
      </c>
      <c r="D31" s="164">
        <f>SUM(D24:D30)</f>
        <v>133930</v>
      </c>
      <c r="E31" s="6"/>
      <c r="F31" s="164">
        <f>SUM(F24:F30)</f>
        <v>133930</v>
      </c>
      <c r="G31" s="6"/>
      <c r="H31" s="164">
        <f>D31-F31</f>
        <v>0</v>
      </c>
      <c r="I31" s="4">
        <f t="shared" si="3"/>
        <v>0</v>
      </c>
    </row>
    <row r="32" spans="1:9" x14ac:dyDescent="0.25">
      <c r="C32" t="s">
        <v>103</v>
      </c>
      <c r="D32" s="164">
        <f>D31+D22</f>
        <v>133930</v>
      </c>
      <c r="E32" s="6"/>
      <c r="F32" s="164">
        <f>F31+F22</f>
        <v>133930</v>
      </c>
      <c r="G32" s="6"/>
      <c r="H32" s="164">
        <f>D32-F32</f>
        <v>0</v>
      </c>
      <c r="I32" s="4">
        <f t="shared" si="3"/>
        <v>0</v>
      </c>
    </row>
    <row r="33" spans="1:9" x14ac:dyDescent="0.25">
      <c r="A33" s="9" t="s">
        <v>104</v>
      </c>
      <c r="D33" s="6"/>
      <c r="E33" s="6"/>
      <c r="F33" s="6"/>
      <c r="G33" s="6"/>
      <c r="H33" s="6"/>
      <c r="I33" s="4"/>
    </row>
    <row r="34" spans="1:9" x14ac:dyDescent="0.25">
      <c r="B34" t="s">
        <v>99</v>
      </c>
      <c r="D34" s="161">
        <f>'F-4 Salary &amp; Benefit Schedule'!D40</f>
        <v>0</v>
      </c>
      <c r="E34" s="6"/>
      <c r="F34" s="165">
        <v>0</v>
      </c>
      <c r="G34" s="6"/>
      <c r="H34" s="161">
        <f>D34-F34</f>
        <v>0</v>
      </c>
      <c r="I34" s="4">
        <f t="shared" ref="I34:I36" si="4">IFERROR(H34/F34,0)</f>
        <v>0</v>
      </c>
    </row>
    <row r="35" spans="1:9" x14ac:dyDescent="0.25">
      <c r="B35" t="s">
        <v>89</v>
      </c>
      <c r="D35" s="162">
        <f>'F-4 Salary &amp; Benefit Schedule'!I40</f>
        <v>0</v>
      </c>
      <c r="E35" s="6"/>
      <c r="F35" s="166">
        <v>0</v>
      </c>
      <c r="G35" s="6"/>
      <c r="H35" s="162">
        <f>D35-F35</f>
        <v>0</v>
      </c>
      <c r="I35" s="4">
        <f t="shared" si="4"/>
        <v>0</v>
      </c>
    </row>
    <row r="36" spans="1:9" x14ac:dyDescent="0.25">
      <c r="C36" t="s">
        <v>105</v>
      </c>
      <c r="D36" s="164">
        <f>SUM(D34:D35)</f>
        <v>0</v>
      </c>
      <c r="E36" s="6"/>
      <c r="F36" s="164">
        <f>SUM(F34:F35)</f>
        <v>0</v>
      </c>
      <c r="G36" s="6"/>
      <c r="H36" s="164">
        <f>D36-F36</f>
        <v>0</v>
      </c>
      <c r="I36" s="4">
        <f t="shared" si="4"/>
        <v>0</v>
      </c>
    </row>
    <row r="37" spans="1:9" x14ac:dyDescent="0.25">
      <c r="A37" s="9" t="s">
        <v>106</v>
      </c>
      <c r="D37" s="6"/>
      <c r="E37" s="6"/>
      <c r="F37" s="6"/>
      <c r="G37" s="6"/>
      <c r="H37" s="6"/>
      <c r="I37" s="4"/>
    </row>
    <row r="38" spans="1:9" x14ac:dyDescent="0.25">
      <c r="B38" s="798" t="s">
        <v>721</v>
      </c>
      <c r="C38" s="798"/>
      <c r="D38" s="165"/>
      <c r="E38" s="6"/>
      <c r="F38" s="165"/>
      <c r="G38" s="6"/>
      <c r="H38" s="161">
        <f>D38-F38</f>
        <v>0</v>
      </c>
      <c r="I38" s="4">
        <f t="shared" ref="I38:I46" si="5">IFERROR(H38/F38,0)</f>
        <v>0</v>
      </c>
    </row>
    <row r="39" spans="1:9" x14ac:dyDescent="0.25">
      <c r="B39" s="798" t="s">
        <v>722</v>
      </c>
      <c r="C39" s="798"/>
      <c r="D39" s="165"/>
      <c r="E39" s="6"/>
      <c r="F39" s="165"/>
      <c r="G39" s="6"/>
      <c r="H39" s="161">
        <f t="shared" ref="H39:H44" si="6">D39-F39</f>
        <v>0</v>
      </c>
      <c r="I39" s="4">
        <f t="shared" si="5"/>
        <v>0</v>
      </c>
    </row>
    <row r="40" spans="1:9" x14ac:dyDescent="0.25">
      <c r="B40" s="798" t="s">
        <v>723</v>
      </c>
      <c r="C40" s="798"/>
      <c r="D40" s="165"/>
      <c r="E40" s="6"/>
      <c r="F40" s="165"/>
      <c r="G40" s="6"/>
      <c r="H40" s="161">
        <f t="shared" si="6"/>
        <v>0</v>
      </c>
      <c r="I40" s="4">
        <f t="shared" si="5"/>
        <v>0</v>
      </c>
    </row>
    <row r="41" spans="1:9" x14ac:dyDescent="0.25">
      <c r="B41" s="796" t="s">
        <v>92</v>
      </c>
      <c r="C41" s="796"/>
      <c r="D41" s="165"/>
      <c r="E41" s="6"/>
      <c r="F41" s="165"/>
      <c r="G41" s="6"/>
      <c r="H41" s="161">
        <f t="shared" si="6"/>
        <v>0</v>
      </c>
      <c r="I41" s="4">
        <f t="shared" si="5"/>
        <v>0</v>
      </c>
    </row>
    <row r="42" spans="1:9" x14ac:dyDescent="0.25">
      <c r="B42" s="798" t="s">
        <v>93</v>
      </c>
      <c r="C42" s="798"/>
      <c r="D42" s="165"/>
      <c r="E42" s="6"/>
      <c r="F42" s="165"/>
      <c r="G42" s="6"/>
      <c r="H42" s="161">
        <f t="shared" si="6"/>
        <v>0</v>
      </c>
      <c r="I42" s="4">
        <f t="shared" si="5"/>
        <v>0</v>
      </c>
    </row>
    <row r="43" spans="1:9" x14ac:dyDescent="0.25">
      <c r="B43" s="798" t="s">
        <v>94</v>
      </c>
      <c r="C43" s="798"/>
      <c r="D43" s="165"/>
      <c r="E43" s="6"/>
      <c r="F43" s="165"/>
      <c r="G43" s="6"/>
      <c r="H43" s="161">
        <f t="shared" si="6"/>
        <v>0</v>
      </c>
      <c r="I43" s="4">
        <f t="shared" si="5"/>
        <v>0</v>
      </c>
    </row>
    <row r="44" spans="1:9" x14ac:dyDescent="0.25">
      <c r="B44" s="798" t="s">
        <v>95</v>
      </c>
      <c r="C44" s="798"/>
      <c r="D44" s="166"/>
      <c r="E44" s="6"/>
      <c r="F44" s="166"/>
      <c r="G44" s="6"/>
      <c r="H44" s="161">
        <f t="shared" si="6"/>
        <v>0</v>
      </c>
      <c r="I44" s="4">
        <f t="shared" si="5"/>
        <v>0</v>
      </c>
    </row>
    <row r="45" spans="1:9" x14ac:dyDescent="0.25">
      <c r="C45" t="s">
        <v>107</v>
      </c>
      <c r="D45" s="164">
        <f>SUM(D38:D44)</f>
        <v>0</v>
      </c>
      <c r="E45" s="6"/>
      <c r="F45" s="164">
        <f>SUM(F38:F44)</f>
        <v>0</v>
      </c>
      <c r="G45" s="6"/>
      <c r="H45" s="164">
        <f>D45-F45</f>
        <v>0</v>
      </c>
      <c r="I45" s="4">
        <f t="shared" si="5"/>
        <v>0</v>
      </c>
    </row>
    <row r="46" spans="1:9" x14ac:dyDescent="0.25">
      <c r="C46" t="s">
        <v>108</v>
      </c>
      <c r="D46" s="164">
        <f>D45+D36</f>
        <v>0</v>
      </c>
      <c r="E46" s="6"/>
      <c r="F46" s="164">
        <f>F45+F36</f>
        <v>0</v>
      </c>
      <c r="G46" s="6"/>
      <c r="H46" s="164">
        <f>D46-F46</f>
        <v>0</v>
      </c>
      <c r="I46" s="4">
        <f t="shared" si="5"/>
        <v>0</v>
      </c>
    </row>
    <row r="47" spans="1:9" x14ac:dyDescent="0.25">
      <c r="A47" s="9" t="s">
        <v>109</v>
      </c>
      <c r="D47" s="6"/>
      <c r="E47" s="6"/>
      <c r="F47" s="6"/>
      <c r="G47" s="6"/>
      <c r="H47" s="6"/>
      <c r="I47" s="4"/>
    </row>
    <row r="48" spans="1:9" x14ac:dyDescent="0.25">
      <c r="B48" s="796" t="s">
        <v>110</v>
      </c>
      <c r="C48" s="796"/>
      <c r="D48" s="165"/>
      <c r="E48" s="6"/>
      <c r="F48" s="165"/>
      <c r="G48" s="6"/>
      <c r="H48" s="161">
        <f>D48-F48</f>
        <v>0</v>
      </c>
      <c r="I48" s="4">
        <f t="shared" ref="I48:I51" si="7">IFERROR(H48/F48,0)</f>
        <v>0</v>
      </c>
    </row>
    <row r="49" spans="1:9" x14ac:dyDescent="0.25">
      <c r="B49" s="796" t="s">
        <v>111</v>
      </c>
      <c r="C49" s="796"/>
      <c r="D49" s="165"/>
      <c r="E49" s="6"/>
      <c r="F49" s="165"/>
      <c r="G49" s="6"/>
      <c r="H49" s="161">
        <f t="shared" ref="H49:H50" si="8">D49-F49</f>
        <v>0</v>
      </c>
      <c r="I49" s="4">
        <f t="shared" si="7"/>
        <v>0</v>
      </c>
    </row>
    <row r="50" spans="1:9" x14ac:dyDescent="0.25">
      <c r="B50" s="796" t="s">
        <v>112</v>
      </c>
      <c r="C50" s="796"/>
      <c r="D50" s="166"/>
      <c r="E50" s="6"/>
      <c r="F50" s="166"/>
      <c r="G50" s="6"/>
      <c r="H50" s="162">
        <f t="shared" si="8"/>
        <v>0</v>
      </c>
      <c r="I50" s="4">
        <f t="shared" si="7"/>
        <v>0</v>
      </c>
    </row>
    <row r="51" spans="1:9" x14ac:dyDescent="0.25">
      <c r="C51" t="s">
        <v>113</v>
      </c>
      <c r="D51" s="164">
        <f>SUM(D48:D50)</f>
        <v>0</v>
      </c>
      <c r="E51" s="6"/>
      <c r="F51" s="164">
        <f>SUM(F48:F50)</f>
        <v>0</v>
      </c>
      <c r="G51" s="6"/>
      <c r="H51" s="164">
        <f>D51-F51</f>
        <v>0</v>
      </c>
      <c r="I51" s="4">
        <f t="shared" si="7"/>
        <v>0</v>
      </c>
    </row>
    <row r="52" spans="1:9" x14ac:dyDescent="0.25">
      <c r="A52" s="9" t="s">
        <v>114</v>
      </c>
      <c r="D52" s="6"/>
      <c r="E52" s="6"/>
      <c r="F52" s="6"/>
      <c r="G52" s="6"/>
      <c r="H52" s="6"/>
      <c r="I52" s="4"/>
    </row>
    <row r="53" spans="1:9" x14ac:dyDescent="0.25">
      <c r="B53" s="798" t="s">
        <v>115</v>
      </c>
      <c r="C53" s="798"/>
      <c r="D53" s="165"/>
      <c r="E53" s="6"/>
      <c r="F53" s="165"/>
      <c r="G53" s="6"/>
      <c r="H53" s="161">
        <f>D53-F53</f>
        <v>0</v>
      </c>
      <c r="I53" s="4">
        <f t="shared" ref="I53:I65" si="9">IFERROR(H53/F53,0)</f>
        <v>0</v>
      </c>
    </row>
    <row r="54" spans="1:9" x14ac:dyDescent="0.25">
      <c r="B54" s="798" t="s">
        <v>116</v>
      </c>
      <c r="C54" s="798"/>
      <c r="D54" s="165"/>
      <c r="E54" s="6"/>
      <c r="F54" s="165"/>
      <c r="G54" s="6"/>
      <c r="H54" s="161">
        <f t="shared" ref="H54:H65" si="10">D54-F54</f>
        <v>0</v>
      </c>
      <c r="I54" s="4">
        <f t="shared" si="9"/>
        <v>0</v>
      </c>
    </row>
    <row r="55" spans="1:9" x14ac:dyDescent="0.25">
      <c r="B55" s="798" t="s">
        <v>117</v>
      </c>
      <c r="C55" s="798"/>
      <c r="D55" s="165"/>
      <c r="E55" s="6"/>
      <c r="F55" s="165"/>
      <c r="G55" s="6"/>
      <c r="H55" s="161">
        <f t="shared" si="10"/>
        <v>0</v>
      </c>
      <c r="I55" s="4">
        <f t="shared" si="9"/>
        <v>0</v>
      </c>
    </row>
    <row r="56" spans="1:9" x14ac:dyDescent="0.25">
      <c r="B56" s="798" t="s">
        <v>118</v>
      </c>
      <c r="C56" s="798"/>
      <c r="D56" s="165"/>
      <c r="E56" s="6"/>
      <c r="F56" s="165"/>
      <c r="G56" s="6"/>
      <c r="H56" s="161">
        <f t="shared" si="10"/>
        <v>0</v>
      </c>
      <c r="I56" s="4">
        <f t="shared" si="9"/>
        <v>0</v>
      </c>
    </row>
    <row r="57" spans="1:9" x14ac:dyDescent="0.25">
      <c r="B57" s="798" t="s">
        <v>119</v>
      </c>
      <c r="C57" s="798"/>
      <c r="D57" s="165"/>
      <c r="E57" s="6"/>
      <c r="F57" s="165"/>
      <c r="G57" s="6"/>
      <c r="H57" s="161">
        <f t="shared" si="10"/>
        <v>0</v>
      </c>
      <c r="I57" s="4">
        <f t="shared" si="9"/>
        <v>0</v>
      </c>
    </row>
    <row r="58" spans="1:9" x14ac:dyDescent="0.25">
      <c r="B58" s="796" t="s">
        <v>120</v>
      </c>
      <c r="C58" s="796"/>
      <c r="D58" s="166"/>
      <c r="E58" s="6"/>
      <c r="F58" s="166"/>
      <c r="G58" s="6"/>
      <c r="H58" s="162">
        <f t="shared" si="10"/>
        <v>0</v>
      </c>
      <c r="I58" s="4">
        <f t="shared" si="9"/>
        <v>0</v>
      </c>
    </row>
    <row r="59" spans="1:9" x14ac:dyDescent="0.25">
      <c r="C59" t="s">
        <v>31</v>
      </c>
      <c r="D59" s="164">
        <f>SUM(D53:D58)</f>
        <v>0</v>
      </c>
      <c r="E59" s="6"/>
      <c r="F59" s="164">
        <f>SUM(F53:F58)</f>
        <v>0</v>
      </c>
      <c r="G59" s="6"/>
      <c r="H59" s="164">
        <f t="shared" si="10"/>
        <v>0</v>
      </c>
      <c r="I59" s="4">
        <f t="shared" si="9"/>
        <v>0</v>
      </c>
    </row>
    <row r="60" spans="1:9" x14ac:dyDescent="0.25">
      <c r="A60" s="796" t="s">
        <v>121</v>
      </c>
      <c r="B60" s="796"/>
      <c r="C60" s="796"/>
      <c r="D60" s="165"/>
      <c r="E60" s="6"/>
      <c r="F60" s="165"/>
      <c r="G60" s="6"/>
      <c r="H60" s="161">
        <f t="shared" si="10"/>
        <v>0</v>
      </c>
      <c r="I60" s="4">
        <f t="shared" si="9"/>
        <v>0</v>
      </c>
    </row>
    <row r="61" spans="1:9" x14ac:dyDescent="0.25">
      <c r="A61" s="797" t="s">
        <v>122</v>
      </c>
      <c r="B61" s="797"/>
      <c r="C61" s="797"/>
      <c r="D61" s="165">
        <v>16100</v>
      </c>
      <c r="E61" s="6"/>
      <c r="F61" s="165">
        <v>16100</v>
      </c>
      <c r="G61" s="6"/>
      <c r="H61" s="161">
        <f t="shared" si="10"/>
        <v>0</v>
      </c>
      <c r="I61" s="4">
        <f t="shared" si="9"/>
        <v>0</v>
      </c>
    </row>
    <row r="62" spans="1:9" x14ac:dyDescent="0.25">
      <c r="A62" s="797" t="s">
        <v>34</v>
      </c>
      <c r="B62" s="797"/>
      <c r="C62" s="797"/>
      <c r="D62" s="161">
        <f>'F-5 Capital Budget Proposed'!G27</f>
        <v>41435</v>
      </c>
      <c r="E62" s="6"/>
      <c r="F62" s="161">
        <f>'F-5 Capital Budget Proposed'!H27</f>
        <v>41435</v>
      </c>
      <c r="G62" s="6"/>
      <c r="H62" s="161">
        <f t="shared" si="10"/>
        <v>0</v>
      </c>
      <c r="I62" s="4">
        <f t="shared" si="9"/>
        <v>0</v>
      </c>
    </row>
    <row r="63" spans="1:9" x14ac:dyDescent="0.25">
      <c r="A63" s="797" t="s">
        <v>123</v>
      </c>
      <c r="B63" s="797"/>
      <c r="C63" s="797"/>
      <c r="D63" s="161">
        <f>'F-6 Debt Service - Principal'!I35</f>
        <v>81747</v>
      </c>
      <c r="E63" s="6"/>
      <c r="F63" s="161">
        <f>'F-6 Debt Service - Principal'!G35</f>
        <v>79433</v>
      </c>
      <c r="G63" s="6"/>
      <c r="H63" s="161">
        <f t="shared" si="10"/>
        <v>2314</v>
      </c>
      <c r="I63" s="4">
        <f t="shared" si="9"/>
        <v>2.9131469288582831E-2</v>
      </c>
    </row>
    <row r="64" spans="1:9" x14ac:dyDescent="0.25">
      <c r="A64" t="s">
        <v>36</v>
      </c>
      <c r="D64" s="162">
        <f>'F-7 Debt Service - Interest'!F35</f>
        <v>5426</v>
      </c>
      <c r="E64" s="6"/>
      <c r="F64" s="162">
        <f>'F-7 Debt Service - Interest'!D35</f>
        <v>7740</v>
      </c>
      <c r="G64" s="6"/>
      <c r="H64" s="162">
        <f t="shared" si="10"/>
        <v>-2314</v>
      </c>
      <c r="I64" s="4">
        <f t="shared" si="9"/>
        <v>-0.29896640826873383</v>
      </c>
    </row>
    <row r="65" spans="1:13" ht="15.75" thickBot="1" x14ac:dyDescent="0.3">
      <c r="A65" s="3" t="s">
        <v>124</v>
      </c>
      <c r="D65" s="167">
        <f>D18+D32+D46+D51+D59+D60+D61+D62+D63+D64</f>
        <v>309318</v>
      </c>
      <c r="E65" s="6"/>
      <c r="F65" s="167">
        <f t="shared" ref="F65" si="11">F18+F32+F46+F51+F59+F60+F61+F62+F63+F64</f>
        <v>299318</v>
      </c>
      <c r="G65" s="6"/>
      <c r="H65" s="167">
        <f t="shared" si="10"/>
        <v>10000</v>
      </c>
      <c r="I65" s="4">
        <f t="shared" si="9"/>
        <v>3.3409283771774503E-2</v>
      </c>
    </row>
    <row r="66" spans="1:13" ht="15.75" thickTop="1" x14ac:dyDescent="0.25">
      <c r="A66" s="787" t="s">
        <v>935</v>
      </c>
      <c r="B66" s="787"/>
      <c r="C66" s="787"/>
      <c r="D66" s="787"/>
      <c r="E66" s="787"/>
      <c r="F66" s="787"/>
      <c r="G66" s="787"/>
      <c r="H66" s="787"/>
      <c r="I66" s="787"/>
    </row>
    <row r="67" spans="1:13" x14ac:dyDescent="0.25">
      <c r="G67" s="6"/>
      <c r="H67" s="6"/>
      <c r="M67" s="161"/>
    </row>
    <row r="68" spans="1:13" x14ac:dyDescent="0.25">
      <c r="G68" s="6"/>
    </row>
    <row r="69" spans="1:13" x14ac:dyDescent="0.25">
      <c r="G69" s="6"/>
      <c r="H69" s="6"/>
    </row>
    <row r="70" spans="1:13" x14ac:dyDescent="0.25">
      <c r="G70" s="6"/>
      <c r="H70" s="6"/>
    </row>
    <row r="71" spans="1:13" x14ac:dyDescent="0.25">
      <c r="G71" s="6"/>
      <c r="H71" s="6"/>
    </row>
    <row r="72" spans="1:13" x14ac:dyDescent="0.25">
      <c r="G72" s="6"/>
      <c r="H72" s="6"/>
    </row>
    <row r="73" spans="1:13" x14ac:dyDescent="0.25">
      <c r="G73" s="6"/>
      <c r="H73" s="6"/>
    </row>
    <row r="74" spans="1:13" x14ac:dyDescent="0.25">
      <c r="G74" s="6"/>
      <c r="H74" s="6"/>
    </row>
    <row r="75" spans="1:13" x14ac:dyDescent="0.25">
      <c r="G75" s="5"/>
      <c r="H75" s="5"/>
    </row>
  </sheetData>
  <sheetProtection algorithmName="SHA-512" hashValue="ci/zrqK1W+uvQEK5r2MxvtlL9rJsYatZgJflJ6hkFCHAD69dJmxZ9mXGV02KrpuitP9HGTyMnDVPK0Q3XvEc9g==" saltValue="VcKQbYQFUdF+gSH2pTwlMA==" spinCount="100000" sheet="1" objects="1" scenarios="1"/>
  <mergeCells count="38">
    <mergeCell ref="A66:I66"/>
    <mergeCell ref="A63:C63"/>
    <mergeCell ref="B56:C56"/>
    <mergeCell ref="B57:C57"/>
    <mergeCell ref="B58:C58"/>
    <mergeCell ref="A60:C60"/>
    <mergeCell ref="A61:C61"/>
    <mergeCell ref="A62:C62"/>
    <mergeCell ref="B55:C55"/>
    <mergeCell ref="B39:C39"/>
    <mergeCell ref="B40:C40"/>
    <mergeCell ref="B41:C41"/>
    <mergeCell ref="B42:C42"/>
    <mergeCell ref="B43:C43"/>
    <mergeCell ref="B44:C44"/>
    <mergeCell ref="B48:C48"/>
    <mergeCell ref="B49:C49"/>
    <mergeCell ref="B50:C50"/>
    <mergeCell ref="B53:C53"/>
    <mergeCell ref="B54:C54"/>
    <mergeCell ref="B38:C38"/>
    <mergeCell ref="B13:C13"/>
    <mergeCell ref="B14:C14"/>
    <mergeCell ref="B15:C15"/>
    <mergeCell ref="B16:C16"/>
    <mergeCell ref="B24:C24"/>
    <mergeCell ref="B25:C25"/>
    <mergeCell ref="B26:C26"/>
    <mergeCell ref="B27:C27"/>
    <mergeCell ref="B28:C28"/>
    <mergeCell ref="B29:C29"/>
    <mergeCell ref="B30:C30"/>
    <mergeCell ref="B12:C12"/>
    <mergeCell ref="A1:I1"/>
    <mergeCell ref="A2:I2"/>
    <mergeCell ref="B6:C6"/>
    <mergeCell ref="B10:C10"/>
    <mergeCell ref="B11:C11"/>
  </mergeCells>
  <phoneticPr fontId="59" type="noConversion"/>
  <printOptions horizontalCentered="1"/>
  <pageMargins left="0.25" right="0.25" top="0.25" bottom="0.25" header="0.3" footer="0.3"/>
  <pageSetup scale="7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2">
    <tabColor rgb="FF92D050"/>
  </sheetPr>
  <dimension ref="A1:E51"/>
  <sheetViews>
    <sheetView topLeftCell="A5" zoomScaleNormal="100" workbookViewId="0">
      <selection activeCell="C23" sqref="C23"/>
    </sheetView>
  </sheetViews>
  <sheetFormatPr defaultColWidth="9.140625" defaultRowHeight="12.75" x14ac:dyDescent="0.25"/>
  <cols>
    <col min="1" max="1" width="26.5703125" style="83" customWidth="1"/>
    <col min="2" max="2" width="20.140625" style="83" customWidth="1"/>
    <col min="3" max="3" width="20.28515625" style="83" customWidth="1"/>
    <col min="4" max="4" width="17" style="83" customWidth="1"/>
    <col min="5" max="5" width="14.42578125" style="83" customWidth="1"/>
    <col min="6" max="16384" width="9.140625" style="83"/>
  </cols>
  <sheetData>
    <row r="1" spans="1:5" ht="24.95" customHeight="1" x14ac:dyDescent="0.25">
      <c r="A1" s="802" t="s">
        <v>822</v>
      </c>
      <c r="B1" s="802"/>
      <c r="C1" s="802"/>
      <c r="D1" s="802"/>
      <c r="E1" s="802"/>
    </row>
    <row r="2" spans="1:5" ht="23.25" x14ac:dyDescent="0.25">
      <c r="A2" s="802" t="s">
        <v>757</v>
      </c>
      <c r="B2" s="802"/>
      <c r="C2" s="802"/>
      <c r="D2" s="802"/>
      <c r="E2" s="802"/>
    </row>
    <row r="3" spans="1:5" ht="10.7" customHeight="1" x14ac:dyDescent="0.25">
      <c r="A3" s="803"/>
      <c r="B3" s="803"/>
      <c r="C3" s="803"/>
      <c r="D3" s="343"/>
      <c r="E3" s="343"/>
    </row>
    <row r="4" spans="1:5" ht="20.100000000000001" customHeight="1" x14ac:dyDescent="0.25">
      <c r="A4" s="804" t="str">
        <f>'KEY INPUTS'!B2</f>
        <v>Franklin Township FD No. 5 (Gloucester)</v>
      </c>
      <c r="B4" s="804"/>
      <c r="C4" s="804"/>
      <c r="D4" s="804"/>
      <c r="E4" s="804"/>
    </row>
    <row r="5" spans="1:5" ht="10.7" customHeight="1" x14ac:dyDescent="0.25">
      <c r="A5" s="344"/>
      <c r="B5" s="344"/>
      <c r="C5" s="344"/>
      <c r="D5" s="343"/>
      <c r="E5" s="343"/>
    </row>
    <row r="6" spans="1:5" ht="15.75" customHeight="1" x14ac:dyDescent="0.25">
      <c r="A6" s="805" t="str">
        <f>"FISCAL YEAR: January 1, "&amp;'KEY INPUTS'!B1&amp;" to December 31, "&amp;'KEY INPUTS'!B1&amp;""</f>
        <v>FISCAL YEAR: January 1, 2021 to December 31, 2021</v>
      </c>
      <c r="B6" s="805"/>
      <c r="C6" s="805"/>
      <c r="D6" s="805"/>
      <c r="E6" s="805"/>
    </row>
    <row r="7" spans="1:5" ht="10.7" customHeight="1" x14ac:dyDescent="0.25">
      <c r="A7" s="345"/>
      <c r="B7" s="345"/>
      <c r="C7" s="345"/>
      <c r="D7" s="343"/>
      <c r="E7" s="343"/>
    </row>
    <row r="8" spans="1:5" ht="15.75" customHeight="1" x14ac:dyDescent="0.25">
      <c r="A8" s="807" t="s">
        <v>761</v>
      </c>
      <c r="B8" s="807"/>
      <c r="C8" s="807"/>
      <c r="D8" s="807"/>
      <c r="E8" s="807"/>
    </row>
    <row r="9" spans="1:5" ht="10.7" customHeight="1" thickBot="1" x14ac:dyDescent="0.3">
      <c r="A9" s="346"/>
      <c r="B9" s="343"/>
      <c r="C9" s="343"/>
      <c r="D9" s="343"/>
      <c r="E9" s="343"/>
    </row>
    <row r="10" spans="1:5" ht="39" thickBot="1" x14ac:dyDescent="0.3">
      <c r="A10" s="396" t="s">
        <v>799</v>
      </c>
      <c r="B10" s="397" t="str">
        <f>"Proposed "&amp;'KEY INPUTS'!B1&amp;" Amount"</f>
        <v>Proposed 2021 Amount</v>
      </c>
      <c r="C10" s="397" t="str">
        <f>"Adopted "&amp;'KEY INPUTS'!B1-1&amp;" Amount"</f>
        <v>Adopted 2020 Amount</v>
      </c>
      <c r="D10" s="398" t="s">
        <v>800</v>
      </c>
      <c r="E10" s="399" t="s">
        <v>801</v>
      </c>
    </row>
    <row r="11" spans="1:5" ht="14.1" customHeight="1" x14ac:dyDescent="0.25">
      <c r="A11" s="347" t="s">
        <v>985</v>
      </c>
      <c r="B11" s="365"/>
      <c r="C11" s="365"/>
      <c r="D11" s="359">
        <f>B11-C11</f>
        <v>0</v>
      </c>
      <c r="E11" s="360">
        <f>IFERROR(D11/C11,0)</f>
        <v>0</v>
      </c>
    </row>
    <row r="12" spans="1:5" ht="14.1" customHeight="1" x14ac:dyDescent="0.25">
      <c r="A12" s="351" t="s">
        <v>1021</v>
      </c>
      <c r="B12" s="366">
        <v>300</v>
      </c>
      <c r="C12" s="366">
        <v>300</v>
      </c>
      <c r="D12" s="361">
        <f t="shared" ref="D12:D49" si="0">B12-C12</f>
        <v>0</v>
      </c>
      <c r="E12" s="362">
        <f t="shared" ref="E12:E49" si="1">IFERROR(D12/C12,0)</f>
        <v>0</v>
      </c>
    </row>
    <row r="13" spans="1:5" ht="14.1" customHeight="1" x14ac:dyDescent="0.25">
      <c r="A13" s="380" t="s">
        <v>986</v>
      </c>
      <c r="B13" s="366">
        <v>1000</v>
      </c>
      <c r="C13" s="366">
        <v>1000</v>
      </c>
      <c r="D13" s="361">
        <f t="shared" si="0"/>
        <v>0</v>
      </c>
      <c r="E13" s="362">
        <f t="shared" si="1"/>
        <v>0</v>
      </c>
    </row>
    <row r="14" spans="1:5" x14ac:dyDescent="0.25">
      <c r="A14" s="351" t="s">
        <v>1022</v>
      </c>
      <c r="B14" s="366">
        <f>16630+10000</f>
        <v>26630</v>
      </c>
      <c r="C14" s="366">
        <v>16630</v>
      </c>
      <c r="D14" s="361">
        <f t="shared" si="0"/>
        <v>10000</v>
      </c>
      <c r="E14" s="362">
        <f t="shared" si="1"/>
        <v>0.60132291040288632</v>
      </c>
    </row>
    <row r="15" spans="1:5" x14ac:dyDescent="0.25">
      <c r="A15" s="351" t="s">
        <v>1023</v>
      </c>
      <c r="B15" s="366">
        <v>2750</v>
      </c>
      <c r="C15" s="366">
        <v>2750</v>
      </c>
      <c r="D15" s="361">
        <f t="shared" si="0"/>
        <v>0</v>
      </c>
      <c r="E15" s="362">
        <f t="shared" si="1"/>
        <v>0</v>
      </c>
    </row>
    <row r="16" spans="1:5" x14ac:dyDescent="0.25">
      <c r="A16" s="351"/>
      <c r="B16" s="366">
        <v>30680</v>
      </c>
      <c r="C16" s="366">
        <v>20680</v>
      </c>
      <c r="D16" s="361">
        <f t="shared" si="0"/>
        <v>10000</v>
      </c>
      <c r="E16" s="362">
        <f t="shared" si="1"/>
        <v>0.48355899419729209</v>
      </c>
    </row>
    <row r="17" spans="1:5" x14ac:dyDescent="0.25">
      <c r="A17" s="351"/>
      <c r="B17" s="366"/>
      <c r="C17" s="366"/>
      <c r="D17" s="361">
        <f t="shared" si="0"/>
        <v>0</v>
      </c>
      <c r="E17" s="362">
        <f t="shared" si="1"/>
        <v>0</v>
      </c>
    </row>
    <row r="18" spans="1:5" x14ac:dyDescent="0.25">
      <c r="A18" s="351" t="s">
        <v>988</v>
      </c>
      <c r="B18" s="366"/>
      <c r="C18" s="366"/>
      <c r="D18" s="361">
        <f t="shared" si="0"/>
        <v>0</v>
      </c>
      <c r="E18" s="362">
        <f t="shared" si="1"/>
        <v>0</v>
      </c>
    </row>
    <row r="19" spans="1:5" x14ac:dyDescent="0.25">
      <c r="A19" s="351" t="s">
        <v>987</v>
      </c>
      <c r="B19" s="366">
        <v>700</v>
      </c>
      <c r="C19" s="366">
        <v>700</v>
      </c>
      <c r="D19" s="361">
        <f t="shared" si="0"/>
        <v>0</v>
      </c>
      <c r="E19" s="362">
        <f t="shared" si="1"/>
        <v>0</v>
      </c>
    </row>
    <row r="20" spans="1:5" x14ac:dyDescent="0.25">
      <c r="A20" s="351" t="s">
        <v>1024</v>
      </c>
      <c r="B20" s="366">
        <v>26500</v>
      </c>
      <c r="C20" s="366">
        <v>26500</v>
      </c>
      <c r="D20" s="361">
        <f t="shared" si="0"/>
        <v>0</v>
      </c>
      <c r="E20" s="362">
        <f t="shared" si="1"/>
        <v>0</v>
      </c>
    </row>
    <row r="21" spans="1:5" x14ac:dyDescent="0.25">
      <c r="A21" s="351" t="s">
        <v>1025</v>
      </c>
      <c r="B21" s="366">
        <v>18000</v>
      </c>
      <c r="C21" s="366">
        <v>18000</v>
      </c>
      <c r="D21" s="361">
        <f t="shared" si="0"/>
        <v>0</v>
      </c>
      <c r="E21" s="362">
        <f t="shared" si="1"/>
        <v>0</v>
      </c>
    </row>
    <row r="22" spans="1:5" x14ac:dyDescent="0.25">
      <c r="A22" s="351" t="s">
        <v>1026</v>
      </c>
      <c r="B22" s="366">
        <v>47500</v>
      </c>
      <c r="C22" s="366">
        <v>47500</v>
      </c>
      <c r="D22" s="361">
        <f t="shared" si="0"/>
        <v>0</v>
      </c>
      <c r="E22" s="362">
        <f t="shared" si="1"/>
        <v>0</v>
      </c>
    </row>
    <row r="23" spans="1:5" x14ac:dyDescent="0.25">
      <c r="A23" s="351" t="s">
        <v>1027</v>
      </c>
      <c r="B23" s="366">
        <v>1698</v>
      </c>
      <c r="C23" s="366">
        <v>1698</v>
      </c>
      <c r="D23" s="361">
        <f t="shared" si="0"/>
        <v>0</v>
      </c>
      <c r="E23" s="362">
        <f t="shared" si="1"/>
        <v>0</v>
      </c>
    </row>
    <row r="24" spans="1:5" x14ac:dyDescent="0.25">
      <c r="A24" s="351" t="s">
        <v>1028</v>
      </c>
      <c r="B24" s="366">
        <v>8100</v>
      </c>
      <c r="C24" s="366">
        <v>8100</v>
      </c>
      <c r="D24" s="361">
        <f t="shared" si="0"/>
        <v>0</v>
      </c>
      <c r="E24" s="362">
        <f t="shared" si="1"/>
        <v>0</v>
      </c>
    </row>
    <row r="25" spans="1:5" x14ac:dyDescent="0.25">
      <c r="A25" s="351" t="s">
        <v>989</v>
      </c>
      <c r="B25" s="366">
        <v>6000</v>
      </c>
      <c r="C25" s="366">
        <v>6000</v>
      </c>
      <c r="D25" s="361">
        <f t="shared" si="0"/>
        <v>0</v>
      </c>
      <c r="E25" s="362">
        <f t="shared" si="1"/>
        <v>0</v>
      </c>
    </row>
    <row r="26" spans="1:5" x14ac:dyDescent="0.25">
      <c r="A26" s="351"/>
      <c r="B26" s="366">
        <v>108498</v>
      </c>
      <c r="C26" s="366">
        <v>108498</v>
      </c>
      <c r="D26" s="361">
        <f t="shared" si="0"/>
        <v>0</v>
      </c>
      <c r="E26" s="362">
        <f t="shared" si="1"/>
        <v>0</v>
      </c>
    </row>
    <row r="27" spans="1:5" x14ac:dyDescent="0.25">
      <c r="A27" s="351"/>
      <c r="B27" s="366"/>
      <c r="C27" s="366"/>
      <c r="D27" s="361">
        <f t="shared" si="0"/>
        <v>0</v>
      </c>
      <c r="E27" s="362">
        <f t="shared" si="1"/>
        <v>0</v>
      </c>
    </row>
    <row r="28" spans="1:5" x14ac:dyDescent="0.25">
      <c r="A28" s="351"/>
      <c r="B28" s="366"/>
      <c r="C28" s="366"/>
      <c r="D28" s="361">
        <f t="shared" si="0"/>
        <v>0</v>
      </c>
      <c r="E28" s="362">
        <f t="shared" si="1"/>
        <v>0</v>
      </c>
    </row>
    <row r="29" spans="1:5" x14ac:dyDescent="0.25">
      <c r="A29" s="351"/>
      <c r="B29" s="366"/>
      <c r="C29" s="366"/>
      <c r="D29" s="361">
        <f t="shared" si="0"/>
        <v>0</v>
      </c>
      <c r="E29" s="362">
        <f t="shared" si="1"/>
        <v>0</v>
      </c>
    </row>
    <row r="30" spans="1:5" x14ac:dyDescent="0.25">
      <c r="A30" s="351"/>
      <c r="B30" s="366"/>
      <c r="C30" s="366"/>
      <c r="D30" s="361">
        <f t="shared" si="0"/>
        <v>0</v>
      </c>
      <c r="E30" s="362">
        <f t="shared" si="1"/>
        <v>0</v>
      </c>
    </row>
    <row r="31" spans="1:5" x14ac:dyDescent="0.25">
      <c r="A31" s="351"/>
      <c r="B31" s="366"/>
      <c r="C31" s="366"/>
      <c r="D31" s="361">
        <f t="shared" si="0"/>
        <v>0</v>
      </c>
      <c r="E31" s="362">
        <f t="shared" si="1"/>
        <v>0</v>
      </c>
    </row>
    <row r="32" spans="1:5" x14ac:dyDescent="0.25">
      <c r="A32" s="351"/>
      <c r="B32" s="366"/>
      <c r="C32" s="366"/>
      <c r="D32" s="361">
        <f t="shared" si="0"/>
        <v>0</v>
      </c>
      <c r="E32" s="362">
        <f t="shared" si="1"/>
        <v>0</v>
      </c>
    </row>
    <row r="33" spans="1:5" x14ac:dyDescent="0.25">
      <c r="A33" s="351"/>
      <c r="B33" s="366"/>
      <c r="C33" s="366"/>
      <c r="D33" s="361">
        <f t="shared" si="0"/>
        <v>0</v>
      </c>
      <c r="E33" s="362">
        <f t="shared" si="1"/>
        <v>0</v>
      </c>
    </row>
    <row r="34" spans="1:5" x14ac:dyDescent="0.25">
      <c r="A34" s="351"/>
      <c r="B34" s="366"/>
      <c r="C34" s="366"/>
      <c r="D34" s="361">
        <f t="shared" si="0"/>
        <v>0</v>
      </c>
      <c r="E34" s="362">
        <f t="shared" si="1"/>
        <v>0</v>
      </c>
    </row>
    <row r="35" spans="1:5" x14ac:dyDescent="0.25">
      <c r="A35" s="351"/>
      <c r="B35" s="366"/>
      <c r="C35" s="366"/>
      <c r="D35" s="361">
        <f t="shared" si="0"/>
        <v>0</v>
      </c>
      <c r="E35" s="362">
        <f t="shared" si="1"/>
        <v>0</v>
      </c>
    </row>
    <row r="36" spans="1:5" x14ac:dyDescent="0.25">
      <c r="A36" s="351"/>
      <c r="B36" s="366"/>
      <c r="C36" s="366"/>
      <c r="D36" s="361">
        <f t="shared" si="0"/>
        <v>0</v>
      </c>
      <c r="E36" s="362">
        <f t="shared" si="1"/>
        <v>0</v>
      </c>
    </row>
    <row r="37" spans="1:5" x14ac:dyDescent="0.25">
      <c r="A37" s="351"/>
      <c r="B37" s="366"/>
      <c r="C37" s="366"/>
      <c r="D37" s="361">
        <f t="shared" si="0"/>
        <v>0</v>
      </c>
      <c r="E37" s="362">
        <f t="shared" si="1"/>
        <v>0</v>
      </c>
    </row>
    <row r="38" spans="1:5" x14ac:dyDescent="0.25">
      <c r="A38" s="351"/>
      <c r="B38" s="366"/>
      <c r="C38" s="366"/>
      <c r="D38" s="361">
        <f t="shared" si="0"/>
        <v>0</v>
      </c>
      <c r="E38" s="362">
        <f t="shared" si="1"/>
        <v>0</v>
      </c>
    </row>
    <row r="39" spans="1:5" x14ac:dyDescent="0.25">
      <c r="A39" s="351"/>
      <c r="B39" s="366"/>
      <c r="C39" s="366"/>
      <c r="D39" s="361">
        <f t="shared" si="0"/>
        <v>0</v>
      </c>
      <c r="E39" s="362">
        <f t="shared" si="1"/>
        <v>0</v>
      </c>
    </row>
    <row r="40" spans="1:5" x14ac:dyDescent="0.25">
      <c r="A40" s="351"/>
      <c r="B40" s="366"/>
      <c r="C40" s="366"/>
      <c r="D40" s="361">
        <f t="shared" si="0"/>
        <v>0</v>
      </c>
      <c r="E40" s="362">
        <f t="shared" si="1"/>
        <v>0</v>
      </c>
    </row>
    <row r="41" spans="1:5" x14ac:dyDescent="0.25">
      <c r="A41" s="351"/>
      <c r="B41" s="366"/>
      <c r="C41" s="366"/>
      <c r="D41" s="361">
        <f t="shared" si="0"/>
        <v>0</v>
      </c>
      <c r="E41" s="362">
        <f t="shared" si="1"/>
        <v>0</v>
      </c>
    </row>
    <row r="42" spans="1:5" x14ac:dyDescent="0.25">
      <c r="A42" s="351"/>
      <c r="B42" s="366"/>
      <c r="C42" s="366"/>
      <c r="D42" s="361">
        <f t="shared" si="0"/>
        <v>0</v>
      </c>
      <c r="E42" s="362">
        <f t="shared" si="1"/>
        <v>0</v>
      </c>
    </row>
    <row r="43" spans="1:5" x14ac:dyDescent="0.25">
      <c r="A43" s="351"/>
      <c r="B43" s="366"/>
      <c r="C43" s="366"/>
      <c r="D43" s="361">
        <f t="shared" si="0"/>
        <v>0</v>
      </c>
      <c r="E43" s="362">
        <f t="shared" si="1"/>
        <v>0</v>
      </c>
    </row>
    <row r="44" spans="1:5" x14ac:dyDescent="0.25">
      <c r="A44" s="351"/>
      <c r="B44" s="366"/>
      <c r="C44" s="366"/>
      <c r="D44" s="361">
        <f t="shared" si="0"/>
        <v>0</v>
      </c>
      <c r="E44" s="362">
        <f t="shared" si="1"/>
        <v>0</v>
      </c>
    </row>
    <row r="45" spans="1:5" x14ac:dyDescent="0.25">
      <c r="A45" s="351"/>
      <c r="B45" s="366"/>
      <c r="C45" s="366"/>
      <c r="D45" s="361">
        <f t="shared" si="0"/>
        <v>0</v>
      </c>
      <c r="E45" s="362">
        <f t="shared" si="1"/>
        <v>0</v>
      </c>
    </row>
    <row r="46" spans="1:5" x14ac:dyDescent="0.25">
      <c r="A46" s="351"/>
      <c r="B46" s="366"/>
      <c r="C46" s="366"/>
      <c r="D46" s="361">
        <f t="shared" si="0"/>
        <v>0</v>
      </c>
      <c r="E46" s="362">
        <f t="shared" si="1"/>
        <v>0</v>
      </c>
    </row>
    <row r="47" spans="1:5" x14ac:dyDescent="0.25">
      <c r="A47" s="351"/>
      <c r="B47" s="366"/>
      <c r="C47" s="366"/>
      <c r="D47" s="361">
        <f t="shared" si="0"/>
        <v>0</v>
      </c>
      <c r="E47" s="362">
        <f t="shared" si="1"/>
        <v>0</v>
      </c>
    </row>
    <row r="48" spans="1:5" x14ac:dyDescent="0.25">
      <c r="A48" s="351"/>
      <c r="B48" s="366"/>
      <c r="C48" s="366"/>
      <c r="D48" s="361">
        <f t="shared" si="0"/>
        <v>0</v>
      </c>
      <c r="E48" s="362">
        <f t="shared" si="1"/>
        <v>0</v>
      </c>
    </row>
    <row r="49" spans="1:5" ht="13.5" thickBot="1" x14ac:dyDescent="0.3">
      <c r="A49" s="355"/>
      <c r="B49" s="367"/>
      <c r="C49" s="367"/>
      <c r="D49" s="363">
        <f t="shared" si="0"/>
        <v>0</v>
      </c>
      <c r="E49" s="364">
        <f t="shared" si="1"/>
        <v>0</v>
      </c>
    </row>
    <row r="50" spans="1:5" x14ac:dyDescent="0.25">
      <c r="A50" s="806" t="s">
        <v>936</v>
      </c>
      <c r="B50" s="806"/>
      <c r="C50" s="806"/>
      <c r="D50" s="806"/>
      <c r="E50" s="806"/>
    </row>
    <row r="51" spans="1:5" x14ac:dyDescent="0.25">
      <c r="A51" s="462"/>
      <c r="B51" s="462"/>
      <c r="C51" s="462"/>
      <c r="D51" s="462"/>
      <c r="E51" s="462"/>
    </row>
  </sheetData>
  <sheetProtection algorithmName="SHA-512" hashValue="Vc1UrKc10qLysRPNX9RZpT3O2K37SblkwYUJ9NyO+ckHjxtKhfG5Htt1lAvdnC+Q9nUDFW65rpoGoodcpTfR/Q==" saltValue="gyNqPrDhv8dHI+plO1guIg==" spinCount="100000" sheet="1" objects="1" scenarios="1"/>
  <mergeCells count="7">
    <mergeCell ref="A50:E50"/>
    <mergeCell ref="A8:E8"/>
    <mergeCell ref="A1:E1"/>
    <mergeCell ref="A2:E2"/>
    <mergeCell ref="A3:C3"/>
    <mergeCell ref="A4:E4"/>
    <mergeCell ref="A6:E6"/>
  </mergeCells>
  <printOptions horizontalCentered="1"/>
  <pageMargins left="0.25" right="0.25"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3">
    <tabColor rgb="FF92D050"/>
  </sheetPr>
  <dimension ref="A1:E51"/>
  <sheetViews>
    <sheetView zoomScaleNormal="100" workbookViewId="0">
      <selection activeCell="A51" sqref="A51"/>
    </sheetView>
  </sheetViews>
  <sheetFormatPr defaultColWidth="9.140625" defaultRowHeight="12.75" x14ac:dyDescent="0.25"/>
  <cols>
    <col min="1" max="1" width="26.5703125" style="83" customWidth="1"/>
    <col min="2" max="2" width="20.140625" style="83" customWidth="1"/>
    <col min="3" max="3" width="20.28515625" style="83" customWidth="1"/>
    <col min="4" max="4" width="17" style="83" customWidth="1"/>
    <col min="5" max="5" width="14.42578125" style="83" customWidth="1"/>
    <col min="6" max="16384" width="9.140625" style="83"/>
  </cols>
  <sheetData>
    <row r="1" spans="1:5" ht="24.95" customHeight="1" x14ac:dyDescent="0.25">
      <c r="A1" s="802" t="s">
        <v>822</v>
      </c>
      <c r="B1" s="802"/>
      <c r="C1" s="802"/>
      <c r="D1" s="802"/>
      <c r="E1" s="802"/>
    </row>
    <row r="2" spans="1:5" ht="23.25" x14ac:dyDescent="0.25">
      <c r="A2" s="802" t="s">
        <v>757</v>
      </c>
      <c r="B2" s="802"/>
      <c r="C2" s="802"/>
      <c r="D2" s="802"/>
      <c r="E2" s="802"/>
    </row>
    <row r="3" spans="1:5" ht="10.7" customHeight="1" x14ac:dyDescent="0.25">
      <c r="A3" s="803"/>
      <c r="B3" s="803"/>
      <c r="C3" s="803"/>
      <c r="D3" s="343"/>
      <c r="E3" s="343"/>
    </row>
    <row r="4" spans="1:5" ht="20.100000000000001" customHeight="1" x14ac:dyDescent="0.25">
      <c r="A4" s="804" t="str">
        <f>'KEY INPUTS'!B2</f>
        <v>Franklin Township FD No. 5 (Gloucester)</v>
      </c>
      <c r="B4" s="804"/>
      <c r="C4" s="804"/>
      <c r="D4" s="804"/>
      <c r="E4" s="804"/>
    </row>
    <row r="5" spans="1:5" ht="10.7" customHeight="1" x14ac:dyDescent="0.25">
      <c r="A5" s="344"/>
      <c r="B5" s="344"/>
      <c r="C5" s="344"/>
      <c r="D5" s="343"/>
      <c r="E5" s="343"/>
    </row>
    <row r="6" spans="1:5" ht="15.75" customHeight="1" x14ac:dyDescent="0.25">
      <c r="A6" s="805" t="str">
        <f>"FISCAL YEAR: January 1, "&amp;'KEY INPUTS'!B1&amp;" to December 31, "&amp;'KEY INPUTS'!B1&amp;""</f>
        <v>FISCAL YEAR: January 1, 2021 to December 31, 2021</v>
      </c>
      <c r="B6" s="805"/>
      <c r="C6" s="805"/>
      <c r="D6" s="805"/>
      <c r="E6" s="805"/>
    </row>
    <row r="7" spans="1:5" ht="10.7" customHeight="1" x14ac:dyDescent="0.25">
      <c r="A7" s="345"/>
      <c r="B7" s="345"/>
      <c r="C7" s="345"/>
      <c r="D7" s="343"/>
      <c r="E7" s="343"/>
    </row>
    <row r="8" spans="1:5" ht="15.75" customHeight="1" x14ac:dyDescent="0.25">
      <c r="A8" s="807" t="s">
        <v>761</v>
      </c>
      <c r="B8" s="807"/>
      <c r="C8" s="807"/>
      <c r="D8" s="807"/>
      <c r="E8" s="807"/>
    </row>
    <row r="9" spans="1:5" ht="10.7" customHeight="1" thickBot="1" x14ac:dyDescent="0.3">
      <c r="A9" s="346"/>
      <c r="B9" s="343"/>
      <c r="C9" s="343"/>
      <c r="D9" s="343"/>
      <c r="E9" s="343"/>
    </row>
    <row r="10" spans="1:5" ht="39" thickBot="1" x14ac:dyDescent="0.3">
      <c r="A10" s="396" t="s">
        <v>799</v>
      </c>
      <c r="B10" s="397" t="str">
        <f>"Proposed "&amp;'KEY INPUTS'!B1&amp;" Amount"</f>
        <v>Proposed 2021 Amount</v>
      </c>
      <c r="C10" s="397" t="str">
        <f>"Adopted "&amp;'KEY INPUTS'!B1-1&amp;" Amount"</f>
        <v>Adopted 2020 Amount</v>
      </c>
      <c r="D10" s="398" t="s">
        <v>800</v>
      </c>
      <c r="E10" s="399" t="s">
        <v>801</v>
      </c>
    </row>
    <row r="11" spans="1:5" ht="14.1" customHeight="1" x14ac:dyDescent="0.25">
      <c r="A11" s="347"/>
      <c r="B11" s="365"/>
      <c r="C11" s="365"/>
      <c r="D11" s="359">
        <f>B11-C11</f>
        <v>0</v>
      </c>
      <c r="E11" s="360">
        <f>IFERROR(D11/C11,0)</f>
        <v>0</v>
      </c>
    </row>
    <row r="12" spans="1:5" ht="14.1" customHeight="1" x14ac:dyDescent="0.25">
      <c r="A12" s="351"/>
      <c r="B12" s="366"/>
      <c r="C12" s="366"/>
      <c r="D12" s="361">
        <f t="shared" ref="D12:D49" si="0">B12-C12</f>
        <v>0</v>
      </c>
      <c r="E12" s="362">
        <f t="shared" ref="E12:E49" si="1">IFERROR(D12/C12,0)</f>
        <v>0</v>
      </c>
    </row>
    <row r="13" spans="1:5" ht="14.1" customHeight="1" x14ac:dyDescent="0.25">
      <c r="A13" s="380"/>
      <c r="B13" s="366"/>
      <c r="C13" s="366"/>
      <c r="D13" s="361">
        <f t="shared" si="0"/>
        <v>0</v>
      </c>
      <c r="E13" s="362">
        <f t="shared" si="1"/>
        <v>0</v>
      </c>
    </row>
    <row r="14" spans="1:5" x14ac:dyDescent="0.25">
      <c r="A14" s="351"/>
      <c r="B14" s="366"/>
      <c r="C14" s="366"/>
      <c r="D14" s="361">
        <f t="shared" si="0"/>
        <v>0</v>
      </c>
      <c r="E14" s="362">
        <f t="shared" si="1"/>
        <v>0</v>
      </c>
    </row>
    <row r="15" spans="1:5" x14ac:dyDescent="0.25">
      <c r="A15" s="351"/>
      <c r="B15" s="366"/>
      <c r="C15" s="366"/>
      <c r="D15" s="361">
        <f t="shared" si="0"/>
        <v>0</v>
      </c>
      <c r="E15" s="362">
        <f t="shared" si="1"/>
        <v>0</v>
      </c>
    </row>
    <row r="16" spans="1:5" x14ac:dyDescent="0.25">
      <c r="A16" s="351"/>
      <c r="B16" s="366"/>
      <c r="C16" s="366"/>
      <c r="D16" s="361">
        <f t="shared" si="0"/>
        <v>0</v>
      </c>
      <c r="E16" s="362">
        <f t="shared" si="1"/>
        <v>0</v>
      </c>
    </row>
    <row r="17" spans="1:5" x14ac:dyDescent="0.25">
      <c r="A17" s="351"/>
      <c r="B17" s="366"/>
      <c r="C17" s="366"/>
      <c r="D17" s="361">
        <f t="shared" si="0"/>
        <v>0</v>
      </c>
      <c r="E17" s="362">
        <f t="shared" si="1"/>
        <v>0</v>
      </c>
    </row>
    <row r="18" spans="1:5" x14ac:dyDescent="0.25">
      <c r="A18" s="351"/>
      <c r="B18" s="366"/>
      <c r="C18" s="366"/>
      <c r="D18" s="361">
        <f t="shared" si="0"/>
        <v>0</v>
      </c>
      <c r="E18" s="362">
        <f t="shared" si="1"/>
        <v>0</v>
      </c>
    </row>
    <row r="19" spans="1:5" x14ac:dyDescent="0.25">
      <c r="A19" s="351"/>
      <c r="B19" s="366"/>
      <c r="C19" s="366"/>
      <c r="D19" s="361">
        <f t="shared" si="0"/>
        <v>0</v>
      </c>
      <c r="E19" s="362">
        <f t="shared" si="1"/>
        <v>0</v>
      </c>
    </row>
    <row r="20" spans="1:5" x14ac:dyDescent="0.25">
      <c r="A20" s="351"/>
      <c r="B20" s="366"/>
      <c r="C20" s="366"/>
      <c r="D20" s="361">
        <f t="shared" si="0"/>
        <v>0</v>
      </c>
      <c r="E20" s="362">
        <f t="shared" si="1"/>
        <v>0</v>
      </c>
    </row>
    <row r="21" spans="1:5" x14ac:dyDescent="0.25">
      <c r="A21" s="351"/>
      <c r="B21" s="366"/>
      <c r="C21" s="366"/>
      <c r="D21" s="361">
        <f t="shared" si="0"/>
        <v>0</v>
      </c>
      <c r="E21" s="362">
        <f t="shared" si="1"/>
        <v>0</v>
      </c>
    </row>
    <row r="22" spans="1:5" x14ac:dyDescent="0.25">
      <c r="A22" s="351"/>
      <c r="B22" s="366"/>
      <c r="C22" s="366"/>
      <c r="D22" s="361">
        <f t="shared" si="0"/>
        <v>0</v>
      </c>
      <c r="E22" s="362">
        <f t="shared" si="1"/>
        <v>0</v>
      </c>
    </row>
    <row r="23" spans="1:5" x14ac:dyDescent="0.25">
      <c r="A23" s="351"/>
      <c r="B23" s="366"/>
      <c r="C23" s="366"/>
      <c r="D23" s="361">
        <f t="shared" si="0"/>
        <v>0</v>
      </c>
      <c r="E23" s="362">
        <f t="shared" si="1"/>
        <v>0</v>
      </c>
    </row>
    <row r="24" spans="1:5" x14ac:dyDescent="0.25">
      <c r="A24" s="351"/>
      <c r="B24" s="366"/>
      <c r="C24" s="366"/>
      <c r="D24" s="361">
        <f t="shared" si="0"/>
        <v>0</v>
      </c>
      <c r="E24" s="362">
        <f t="shared" si="1"/>
        <v>0</v>
      </c>
    </row>
    <row r="25" spans="1:5" x14ac:dyDescent="0.25">
      <c r="A25" s="351"/>
      <c r="B25" s="366"/>
      <c r="C25" s="366"/>
      <c r="D25" s="361">
        <f t="shared" si="0"/>
        <v>0</v>
      </c>
      <c r="E25" s="362">
        <f t="shared" si="1"/>
        <v>0</v>
      </c>
    </row>
    <row r="26" spans="1:5" x14ac:dyDescent="0.25">
      <c r="A26" s="351"/>
      <c r="B26" s="366"/>
      <c r="C26" s="366"/>
      <c r="D26" s="361">
        <f t="shared" si="0"/>
        <v>0</v>
      </c>
      <c r="E26" s="362">
        <f t="shared" si="1"/>
        <v>0</v>
      </c>
    </row>
    <row r="27" spans="1:5" x14ac:dyDescent="0.25">
      <c r="A27" s="351"/>
      <c r="B27" s="366"/>
      <c r="C27" s="366"/>
      <c r="D27" s="361">
        <f t="shared" si="0"/>
        <v>0</v>
      </c>
      <c r="E27" s="362">
        <f t="shared" si="1"/>
        <v>0</v>
      </c>
    </row>
    <row r="28" spans="1:5" x14ac:dyDescent="0.25">
      <c r="A28" s="351"/>
      <c r="B28" s="366"/>
      <c r="C28" s="366"/>
      <c r="D28" s="361">
        <f t="shared" si="0"/>
        <v>0</v>
      </c>
      <c r="E28" s="362">
        <f t="shared" si="1"/>
        <v>0</v>
      </c>
    </row>
    <row r="29" spans="1:5" x14ac:dyDescent="0.25">
      <c r="A29" s="351"/>
      <c r="B29" s="366"/>
      <c r="C29" s="366"/>
      <c r="D29" s="361">
        <f t="shared" si="0"/>
        <v>0</v>
      </c>
      <c r="E29" s="362">
        <f t="shared" si="1"/>
        <v>0</v>
      </c>
    </row>
    <row r="30" spans="1:5" x14ac:dyDescent="0.25">
      <c r="A30" s="351"/>
      <c r="B30" s="366"/>
      <c r="C30" s="366"/>
      <c r="D30" s="361">
        <f t="shared" si="0"/>
        <v>0</v>
      </c>
      <c r="E30" s="362">
        <f t="shared" si="1"/>
        <v>0</v>
      </c>
    </row>
    <row r="31" spans="1:5" x14ac:dyDescent="0.25">
      <c r="A31" s="351"/>
      <c r="B31" s="366"/>
      <c r="C31" s="366"/>
      <c r="D31" s="361">
        <f t="shared" si="0"/>
        <v>0</v>
      </c>
      <c r="E31" s="362">
        <f t="shared" si="1"/>
        <v>0</v>
      </c>
    </row>
    <row r="32" spans="1:5" x14ac:dyDescent="0.25">
      <c r="A32" s="351"/>
      <c r="B32" s="366"/>
      <c r="C32" s="366"/>
      <c r="D32" s="361">
        <f t="shared" si="0"/>
        <v>0</v>
      </c>
      <c r="E32" s="362">
        <f t="shared" si="1"/>
        <v>0</v>
      </c>
    </row>
    <row r="33" spans="1:5" x14ac:dyDescent="0.25">
      <c r="A33" s="351"/>
      <c r="B33" s="366"/>
      <c r="C33" s="366"/>
      <c r="D33" s="361">
        <f t="shared" si="0"/>
        <v>0</v>
      </c>
      <c r="E33" s="362">
        <f t="shared" si="1"/>
        <v>0</v>
      </c>
    </row>
    <row r="34" spans="1:5" x14ac:dyDescent="0.25">
      <c r="A34" s="351"/>
      <c r="B34" s="366"/>
      <c r="C34" s="366"/>
      <c r="D34" s="361">
        <f t="shared" si="0"/>
        <v>0</v>
      </c>
      <c r="E34" s="362">
        <f t="shared" si="1"/>
        <v>0</v>
      </c>
    </row>
    <row r="35" spans="1:5" x14ac:dyDescent="0.25">
      <c r="A35" s="351"/>
      <c r="B35" s="366"/>
      <c r="C35" s="366"/>
      <c r="D35" s="361">
        <f t="shared" si="0"/>
        <v>0</v>
      </c>
      <c r="E35" s="362">
        <f t="shared" si="1"/>
        <v>0</v>
      </c>
    </row>
    <row r="36" spans="1:5" x14ac:dyDescent="0.25">
      <c r="A36" s="351"/>
      <c r="B36" s="366"/>
      <c r="C36" s="366"/>
      <c r="D36" s="361">
        <f t="shared" si="0"/>
        <v>0</v>
      </c>
      <c r="E36" s="362">
        <f t="shared" si="1"/>
        <v>0</v>
      </c>
    </row>
    <row r="37" spans="1:5" x14ac:dyDescent="0.25">
      <c r="A37" s="351"/>
      <c r="B37" s="366"/>
      <c r="C37" s="366"/>
      <c r="D37" s="361">
        <f t="shared" si="0"/>
        <v>0</v>
      </c>
      <c r="E37" s="362">
        <f t="shared" si="1"/>
        <v>0</v>
      </c>
    </row>
    <row r="38" spans="1:5" x14ac:dyDescent="0.25">
      <c r="A38" s="351"/>
      <c r="B38" s="366"/>
      <c r="C38" s="366"/>
      <c r="D38" s="361">
        <f t="shared" si="0"/>
        <v>0</v>
      </c>
      <c r="E38" s="362">
        <f t="shared" si="1"/>
        <v>0</v>
      </c>
    </row>
    <row r="39" spans="1:5" x14ac:dyDescent="0.25">
      <c r="A39" s="351"/>
      <c r="B39" s="366"/>
      <c r="C39" s="366"/>
      <c r="D39" s="361">
        <f t="shared" si="0"/>
        <v>0</v>
      </c>
      <c r="E39" s="362">
        <f t="shared" si="1"/>
        <v>0</v>
      </c>
    </row>
    <row r="40" spans="1:5" x14ac:dyDescent="0.25">
      <c r="A40" s="351"/>
      <c r="B40" s="366"/>
      <c r="C40" s="366"/>
      <c r="D40" s="361">
        <f t="shared" si="0"/>
        <v>0</v>
      </c>
      <c r="E40" s="362">
        <f t="shared" si="1"/>
        <v>0</v>
      </c>
    </row>
    <row r="41" spans="1:5" x14ac:dyDescent="0.25">
      <c r="A41" s="351"/>
      <c r="B41" s="366"/>
      <c r="C41" s="366"/>
      <c r="D41" s="361">
        <f t="shared" si="0"/>
        <v>0</v>
      </c>
      <c r="E41" s="362">
        <f t="shared" si="1"/>
        <v>0</v>
      </c>
    </row>
    <row r="42" spans="1:5" x14ac:dyDescent="0.25">
      <c r="A42" s="351"/>
      <c r="B42" s="366"/>
      <c r="C42" s="366"/>
      <c r="D42" s="361">
        <f t="shared" si="0"/>
        <v>0</v>
      </c>
      <c r="E42" s="362">
        <f t="shared" si="1"/>
        <v>0</v>
      </c>
    </row>
    <row r="43" spans="1:5" x14ac:dyDescent="0.25">
      <c r="A43" s="351"/>
      <c r="B43" s="366"/>
      <c r="C43" s="366"/>
      <c r="D43" s="361">
        <f t="shared" si="0"/>
        <v>0</v>
      </c>
      <c r="E43" s="362">
        <f t="shared" si="1"/>
        <v>0</v>
      </c>
    </row>
    <row r="44" spans="1:5" x14ac:dyDescent="0.25">
      <c r="A44" s="351"/>
      <c r="B44" s="366"/>
      <c r="C44" s="366"/>
      <c r="D44" s="361">
        <f t="shared" si="0"/>
        <v>0</v>
      </c>
      <c r="E44" s="362">
        <f t="shared" si="1"/>
        <v>0</v>
      </c>
    </row>
    <row r="45" spans="1:5" x14ac:dyDescent="0.25">
      <c r="A45" s="351"/>
      <c r="B45" s="366"/>
      <c r="C45" s="366"/>
      <c r="D45" s="361">
        <f t="shared" si="0"/>
        <v>0</v>
      </c>
      <c r="E45" s="362">
        <f t="shared" si="1"/>
        <v>0</v>
      </c>
    </row>
    <row r="46" spans="1:5" x14ac:dyDescent="0.25">
      <c r="A46" s="351"/>
      <c r="B46" s="366"/>
      <c r="C46" s="366"/>
      <c r="D46" s="361">
        <f t="shared" si="0"/>
        <v>0</v>
      </c>
      <c r="E46" s="362">
        <f t="shared" si="1"/>
        <v>0</v>
      </c>
    </row>
    <row r="47" spans="1:5" x14ac:dyDescent="0.25">
      <c r="A47" s="351"/>
      <c r="B47" s="366"/>
      <c r="C47" s="366"/>
      <c r="D47" s="361">
        <f t="shared" si="0"/>
        <v>0</v>
      </c>
      <c r="E47" s="362">
        <f t="shared" si="1"/>
        <v>0</v>
      </c>
    </row>
    <row r="48" spans="1:5" x14ac:dyDescent="0.25">
      <c r="A48" s="351"/>
      <c r="B48" s="366"/>
      <c r="C48" s="366"/>
      <c r="D48" s="361">
        <f t="shared" si="0"/>
        <v>0</v>
      </c>
      <c r="E48" s="362">
        <f t="shared" si="1"/>
        <v>0</v>
      </c>
    </row>
    <row r="49" spans="1:5" ht="13.5" thickBot="1" x14ac:dyDescent="0.3">
      <c r="A49" s="355"/>
      <c r="B49" s="367"/>
      <c r="C49" s="367"/>
      <c r="D49" s="363">
        <f t="shared" si="0"/>
        <v>0</v>
      </c>
      <c r="E49" s="364">
        <f t="shared" si="1"/>
        <v>0</v>
      </c>
    </row>
    <row r="50" spans="1:5" x14ac:dyDescent="0.25">
      <c r="A50" s="806" t="s">
        <v>937</v>
      </c>
      <c r="B50" s="806"/>
      <c r="C50" s="806"/>
      <c r="D50" s="806"/>
      <c r="E50" s="806"/>
    </row>
    <row r="51" spans="1:5" x14ac:dyDescent="0.25">
      <c r="A51" s="462"/>
      <c r="B51" s="462"/>
      <c r="C51" s="462"/>
      <c r="D51" s="462"/>
      <c r="E51" s="462"/>
    </row>
  </sheetData>
  <sheetProtection algorithmName="SHA-512" hashValue="Q+zKfY29E+y6qSAMz04b9iFryhz378ZdGpBD6L2HDbhvj5q801RIUb4OQCcyU4bz2tK8f8xgEyVJfukW0Q0jvw==" saltValue="iiDmmXNhE/ElMpFMuJ09Vw==" spinCount="100000" sheet="1" objects="1" scenarios="1"/>
  <mergeCells count="7">
    <mergeCell ref="A50:E50"/>
    <mergeCell ref="A8:E8"/>
    <mergeCell ref="A1:E1"/>
    <mergeCell ref="A2:E2"/>
    <mergeCell ref="A3:C3"/>
    <mergeCell ref="A4:E4"/>
    <mergeCell ref="A6:E6"/>
  </mergeCells>
  <printOptions horizontalCentered="1"/>
  <pageMargins left="0.25" right="0.25"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5">
    <tabColor rgb="FF92D050"/>
  </sheetPr>
  <dimension ref="A1:E51"/>
  <sheetViews>
    <sheetView topLeftCell="A7" zoomScaleNormal="100" workbookViewId="0">
      <selection activeCell="A51" sqref="A51"/>
    </sheetView>
  </sheetViews>
  <sheetFormatPr defaultColWidth="9.140625" defaultRowHeight="12.75" x14ac:dyDescent="0.25"/>
  <cols>
    <col min="1" max="1" width="26.5703125" style="83" customWidth="1"/>
    <col min="2" max="2" width="20.140625" style="83" customWidth="1"/>
    <col min="3" max="3" width="20.28515625" style="83" customWidth="1"/>
    <col min="4" max="4" width="17" style="83" customWidth="1"/>
    <col min="5" max="5" width="14.42578125" style="83" customWidth="1"/>
    <col min="6" max="16384" width="9.140625" style="83"/>
  </cols>
  <sheetData>
    <row r="1" spans="1:5" ht="24.95" customHeight="1" x14ac:dyDescent="0.25">
      <c r="A1" s="802" t="s">
        <v>822</v>
      </c>
      <c r="B1" s="802"/>
      <c r="C1" s="802"/>
      <c r="D1" s="802"/>
      <c r="E1" s="802"/>
    </row>
    <row r="2" spans="1:5" ht="23.25" x14ac:dyDescent="0.25">
      <c r="A2" s="802" t="s">
        <v>757</v>
      </c>
      <c r="B2" s="802"/>
      <c r="C2" s="802"/>
      <c r="D2" s="802"/>
      <c r="E2" s="802"/>
    </row>
    <row r="3" spans="1:5" ht="10.7" customHeight="1" x14ac:dyDescent="0.25">
      <c r="A3" s="803"/>
      <c r="B3" s="803"/>
      <c r="C3" s="803"/>
      <c r="D3" s="343"/>
      <c r="E3" s="343"/>
    </row>
    <row r="4" spans="1:5" ht="20.100000000000001" customHeight="1" x14ac:dyDescent="0.25">
      <c r="A4" s="804" t="str">
        <f>'KEY INPUTS'!B2</f>
        <v>Franklin Township FD No. 5 (Gloucester)</v>
      </c>
      <c r="B4" s="804"/>
      <c r="C4" s="804"/>
      <c r="D4" s="804"/>
      <c r="E4" s="804"/>
    </row>
    <row r="5" spans="1:5" ht="10.7" customHeight="1" x14ac:dyDescent="0.25">
      <c r="A5" s="444"/>
      <c r="B5" s="444"/>
      <c r="C5" s="444"/>
      <c r="D5" s="343"/>
      <c r="E5" s="343"/>
    </row>
    <row r="6" spans="1:5" ht="15.75" customHeight="1" x14ac:dyDescent="0.25">
      <c r="A6" s="805" t="str">
        <f>"FISCAL YEAR: January 1, "&amp;'KEY INPUTS'!B1&amp;" to December 31, "&amp;'KEY INPUTS'!B1&amp;""</f>
        <v>FISCAL YEAR: January 1, 2021 to December 31, 2021</v>
      </c>
      <c r="B6" s="805"/>
      <c r="C6" s="805"/>
      <c r="D6" s="805"/>
      <c r="E6" s="805"/>
    </row>
    <row r="7" spans="1:5" ht="10.7" customHeight="1" x14ac:dyDescent="0.25">
      <c r="A7" s="445"/>
      <c r="B7" s="445"/>
      <c r="C7" s="445"/>
      <c r="D7" s="343"/>
      <c r="E7" s="343"/>
    </row>
    <row r="8" spans="1:5" ht="15.75" customHeight="1" x14ac:dyDescent="0.25">
      <c r="A8" s="807" t="s">
        <v>761</v>
      </c>
      <c r="B8" s="807"/>
      <c r="C8" s="807"/>
      <c r="D8" s="807"/>
      <c r="E8" s="807"/>
    </row>
    <row r="9" spans="1:5" ht="10.7" customHeight="1" thickBot="1" x14ac:dyDescent="0.3">
      <c r="A9" s="346"/>
      <c r="B9" s="343"/>
      <c r="C9" s="343"/>
      <c r="D9" s="343"/>
      <c r="E9" s="343"/>
    </row>
    <row r="10" spans="1:5" ht="39" thickBot="1" x14ac:dyDescent="0.3">
      <c r="A10" s="396" t="s">
        <v>799</v>
      </c>
      <c r="B10" s="397" t="str">
        <f>"Proposed "&amp;'KEY INPUTS'!B1&amp;" Amount"</f>
        <v>Proposed 2021 Amount</v>
      </c>
      <c r="C10" s="397" t="str">
        <f>"Adopted "&amp;'KEY INPUTS'!B1-1&amp;" Amount"</f>
        <v>Adopted 2020 Amount</v>
      </c>
      <c r="D10" s="398" t="s">
        <v>800</v>
      </c>
      <c r="E10" s="399" t="s">
        <v>801</v>
      </c>
    </row>
    <row r="11" spans="1:5" ht="14.1" customHeight="1" x14ac:dyDescent="0.25">
      <c r="A11" s="347"/>
      <c r="B11" s="365"/>
      <c r="C11" s="365"/>
      <c r="D11" s="359">
        <f>B11-C11</f>
        <v>0</v>
      </c>
      <c r="E11" s="360">
        <f>IFERROR(D11/C11,0)</f>
        <v>0</v>
      </c>
    </row>
    <row r="12" spans="1:5" ht="14.1" customHeight="1" x14ac:dyDescent="0.25">
      <c r="A12" s="351"/>
      <c r="B12" s="366"/>
      <c r="C12" s="366"/>
      <c r="D12" s="361">
        <f t="shared" ref="D12:D49" si="0">B12-C12</f>
        <v>0</v>
      </c>
      <c r="E12" s="362">
        <f t="shared" ref="E12:E49" si="1">IFERROR(D12/C12,0)</f>
        <v>0</v>
      </c>
    </row>
    <row r="13" spans="1:5" ht="14.1" customHeight="1" x14ac:dyDescent="0.25">
      <c r="A13" s="380"/>
      <c r="B13" s="366"/>
      <c r="C13" s="366"/>
      <c r="D13" s="361">
        <f t="shared" si="0"/>
        <v>0</v>
      </c>
      <c r="E13" s="362">
        <f t="shared" si="1"/>
        <v>0</v>
      </c>
    </row>
    <row r="14" spans="1:5" x14ac:dyDescent="0.25">
      <c r="A14" s="351"/>
      <c r="B14" s="366"/>
      <c r="C14" s="366"/>
      <c r="D14" s="361">
        <f t="shared" si="0"/>
        <v>0</v>
      </c>
      <c r="E14" s="362">
        <f t="shared" si="1"/>
        <v>0</v>
      </c>
    </row>
    <row r="15" spans="1:5" x14ac:dyDescent="0.25">
      <c r="A15" s="351"/>
      <c r="B15" s="366"/>
      <c r="C15" s="366"/>
      <c r="D15" s="361">
        <f t="shared" si="0"/>
        <v>0</v>
      </c>
      <c r="E15" s="362">
        <f t="shared" si="1"/>
        <v>0</v>
      </c>
    </row>
    <row r="16" spans="1:5" x14ac:dyDescent="0.25">
      <c r="A16" s="351"/>
      <c r="B16" s="366"/>
      <c r="C16" s="366"/>
      <c r="D16" s="361">
        <f t="shared" si="0"/>
        <v>0</v>
      </c>
      <c r="E16" s="362">
        <f t="shared" si="1"/>
        <v>0</v>
      </c>
    </row>
    <row r="17" spans="1:5" x14ac:dyDescent="0.25">
      <c r="A17" s="351"/>
      <c r="B17" s="366"/>
      <c r="C17" s="366"/>
      <c r="D17" s="361">
        <f t="shared" si="0"/>
        <v>0</v>
      </c>
      <c r="E17" s="362">
        <f t="shared" si="1"/>
        <v>0</v>
      </c>
    </row>
    <row r="18" spans="1:5" x14ac:dyDescent="0.25">
      <c r="A18" s="351"/>
      <c r="B18" s="366"/>
      <c r="C18" s="366"/>
      <c r="D18" s="361">
        <f t="shared" si="0"/>
        <v>0</v>
      </c>
      <c r="E18" s="362">
        <f t="shared" si="1"/>
        <v>0</v>
      </c>
    </row>
    <row r="19" spans="1:5" x14ac:dyDescent="0.25">
      <c r="A19" s="351"/>
      <c r="B19" s="366"/>
      <c r="C19" s="366"/>
      <c r="D19" s="361">
        <f t="shared" si="0"/>
        <v>0</v>
      </c>
      <c r="E19" s="362">
        <f t="shared" si="1"/>
        <v>0</v>
      </c>
    </row>
    <row r="20" spans="1:5" x14ac:dyDescent="0.25">
      <c r="A20" s="351"/>
      <c r="B20" s="366"/>
      <c r="C20" s="366"/>
      <c r="D20" s="361">
        <f t="shared" si="0"/>
        <v>0</v>
      </c>
      <c r="E20" s="362">
        <f t="shared" si="1"/>
        <v>0</v>
      </c>
    </row>
    <row r="21" spans="1:5" x14ac:dyDescent="0.25">
      <c r="A21" s="351"/>
      <c r="B21" s="366"/>
      <c r="C21" s="366"/>
      <c r="D21" s="361">
        <f t="shared" si="0"/>
        <v>0</v>
      </c>
      <c r="E21" s="362">
        <f t="shared" si="1"/>
        <v>0</v>
      </c>
    </row>
    <row r="22" spans="1:5" x14ac:dyDescent="0.25">
      <c r="A22" s="351"/>
      <c r="B22" s="366"/>
      <c r="C22" s="366"/>
      <c r="D22" s="361">
        <f t="shared" si="0"/>
        <v>0</v>
      </c>
      <c r="E22" s="362">
        <f t="shared" si="1"/>
        <v>0</v>
      </c>
    </row>
    <row r="23" spans="1:5" x14ac:dyDescent="0.25">
      <c r="A23" s="351"/>
      <c r="B23" s="366"/>
      <c r="C23" s="366"/>
      <c r="D23" s="361">
        <f t="shared" si="0"/>
        <v>0</v>
      </c>
      <c r="E23" s="362">
        <f t="shared" si="1"/>
        <v>0</v>
      </c>
    </row>
    <row r="24" spans="1:5" x14ac:dyDescent="0.25">
      <c r="A24" s="351"/>
      <c r="B24" s="366"/>
      <c r="C24" s="366"/>
      <c r="D24" s="361">
        <f t="shared" si="0"/>
        <v>0</v>
      </c>
      <c r="E24" s="362">
        <f t="shared" si="1"/>
        <v>0</v>
      </c>
    </row>
    <row r="25" spans="1:5" x14ac:dyDescent="0.25">
      <c r="A25" s="351"/>
      <c r="B25" s="366"/>
      <c r="C25" s="366"/>
      <c r="D25" s="361">
        <f t="shared" si="0"/>
        <v>0</v>
      </c>
      <c r="E25" s="362">
        <f t="shared" si="1"/>
        <v>0</v>
      </c>
    </row>
    <row r="26" spans="1:5" x14ac:dyDescent="0.25">
      <c r="A26" s="351"/>
      <c r="B26" s="366"/>
      <c r="C26" s="366"/>
      <c r="D26" s="361">
        <f t="shared" si="0"/>
        <v>0</v>
      </c>
      <c r="E26" s="362">
        <f t="shared" si="1"/>
        <v>0</v>
      </c>
    </row>
    <row r="27" spans="1:5" x14ac:dyDescent="0.25">
      <c r="A27" s="351"/>
      <c r="B27" s="366"/>
      <c r="C27" s="366"/>
      <c r="D27" s="361">
        <f t="shared" si="0"/>
        <v>0</v>
      </c>
      <c r="E27" s="362">
        <f t="shared" si="1"/>
        <v>0</v>
      </c>
    </row>
    <row r="28" spans="1:5" x14ac:dyDescent="0.25">
      <c r="A28" s="351"/>
      <c r="B28" s="366"/>
      <c r="C28" s="366"/>
      <c r="D28" s="361">
        <f t="shared" si="0"/>
        <v>0</v>
      </c>
      <c r="E28" s="362">
        <f t="shared" si="1"/>
        <v>0</v>
      </c>
    </row>
    <row r="29" spans="1:5" x14ac:dyDescent="0.25">
      <c r="A29" s="351"/>
      <c r="B29" s="366"/>
      <c r="C29" s="366"/>
      <c r="D29" s="361">
        <f t="shared" si="0"/>
        <v>0</v>
      </c>
      <c r="E29" s="362">
        <f t="shared" si="1"/>
        <v>0</v>
      </c>
    </row>
    <row r="30" spans="1:5" x14ac:dyDescent="0.25">
      <c r="A30" s="351"/>
      <c r="B30" s="366"/>
      <c r="C30" s="366"/>
      <c r="D30" s="361">
        <f t="shared" si="0"/>
        <v>0</v>
      </c>
      <c r="E30" s="362">
        <f t="shared" si="1"/>
        <v>0</v>
      </c>
    </row>
    <row r="31" spans="1:5" x14ac:dyDescent="0.25">
      <c r="A31" s="351"/>
      <c r="B31" s="366"/>
      <c r="C31" s="366"/>
      <c r="D31" s="361">
        <f t="shared" si="0"/>
        <v>0</v>
      </c>
      <c r="E31" s="362">
        <f t="shared" si="1"/>
        <v>0</v>
      </c>
    </row>
    <row r="32" spans="1:5" x14ac:dyDescent="0.25">
      <c r="A32" s="351"/>
      <c r="B32" s="366"/>
      <c r="C32" s="366"/>
      <c r="D32" s="361">
        <f t="shared" si="0"/>
        <v>0</v>
      </c>
      <c r="E32" s="362">
        <f t="shared" si="1"/>
        <v>0</v>
      </c>
    </row>
    <row r="33" spans="1:5" x14ac:dyDescent="0.25">
      <c r="A33" s="351"/>
      <c r="B33" s="366"/>
      <c r="C33" s="366"/>
      <c r="D33" s="361">
        <f t="shared" si="0"/>
        <v>0</v>
      </c>
      <c r="E33" s="362">
        <f t="shared" si="1"/>
        <v>0</v>
      </c>
    </row>
    <row r="34" spans="1:5" x14ac:dyDescent="0.25">
      <c r="A34" s="351"/>
      <c r="B34" s="366"/>
      <c r="C34" s="366"/>
      <c r="D34" s="361">
        <f t="shared" si="0"/>
        <v>0</v>
      </c>
      <c r="E34" s="362">
        <f t="shared" si="1"/>
        <v>0</v>
      </c>
    </row>
    <row r="35" spans="1:5" x14ac:dyDescent="0.25">
      <c r="A35" s="351"/>
      <c r="B35" s="366"/>
      <c r="C35" s="366"/>
      <c r="D35" s="361">
        <f t="shared" si="0"/>
        <v>0</v>
      </c>
      <c r="E35" s="362">
        <f t="shared" si="1"/>
        <v>0</v>
      </c>
    </row>
    <row r="36" spans="1:5" x14ac:dyDescent="0.25">
      <c r="A36" s="351"/>
      <c r="B36" s="366"/>
      <c r="C36" s="366"/>
      <c r="D36" s="361">
        <f t="shared" si="0"/>
        <v>0</v>
      </c>
      <c r="E36" s="362">
        <f t="shared" si="1"/>
        <v>0</v>
      </c>
    </row>
    <row r="37" spans="1:5" x14ac:dyDescent="0.25">
      <c r="A37" s="351"/>
      <c r="B37" s="366"/>
      <c r="C37" s="366"/>
      <c r="D37" s="361">
        <f t="shared" si="0"/>
        <v>0</v>
      </c>
      <c r="E37" s="362">
        <f t="shared" si="1"/>
        <v>0</v>
      </c>
    </row>
    <row r="38" spans="1:5" x14ac:dyDescent="0.25">
      <c r="A38" s="351"/>
      <c r="B38" s="366"/>
      <c r="C38" s="366"/>
      <c r="D38" s="361">
        <f t="shared" si="0"/>
        <v>0</v>
      </c>
      <c r="E38" s="362">
        <f t="shared" si="1"/>
        <v>0</v>
      </c>
    </row>
    <row r="39" spans="1:5" x14ac:dyDescent="0.25">
      <c r="A39" s="351"/>
      <c r="B39" s="366"/>
      <c r="C39" s="366"/>
      <c r="D39" s="361">
        <f t="shared" si="0"/>
        <v>0</v>
      </c>
      <c r="E39" s="362">
        <f t="shared" si="1"/>
        <v>0</v>
      </c>
    </row>
    <row r="40" spans="1:5" x14ac:dyDescent="0.25">
      <c r="A40" s="351"/>
      <c r="B40" s="366"/>
      <c r="C40" s="366"/>
      <c r="D40" s="361">
        <f t="shared" si="0"/>
        <v>0</v>
      </c>
      <c r="E40" s="362">
        <f t="shared" si="1"/>
        <v>0</v>
      </c>
    </row>
    <row r="41" spans="1:5" x14ac:dyDescent="0.25">
      <c r="A41" s="351"/>
      <c r="B41" s="366"/>
      <c r="C41" s="366"/>
      <c r="D41" s="361">
        <f t="shared" si="0"/>
        <v>0</v>
      </c>
      <c r="E41" s="362">
        <f t="shared" si="1"/>
        <v>0</v>
      </c>
    </row>
    <row r="42" spans="1:5" x14ac:dyDescent="0.25">
      <c r="A42" s="351"/>
      <c r="B42" s="366"/>
      <c r="C42" s="366"/>
      <c r="D42" s="361">
        <f t="shared" si="0"/>
        <v>0</v>
      </c>
      <c r="E42" s="362">
        <f t="shared" si="1"/>
        <v>0</v>
      </c>
    </row>
    <row r="43" spans="1:5" x14ac:dyDescent="0.25">
      <c r="A43" s="351"/>
      <c r="B43" s="366"/>
      <c r="C43" s="366"/>
      <c r="D43" s="361">
        <f t="shared" si="0"/>
        <v>0</v>
      </c>
      <c r="E43" s="362">
        <f t="shared" si="1"/>
        <v>0</v>
      </c>
    </row>
    <row r="44" spans="1:5" x14ac:dyDescent="0.25">
      <c r="A44" s="351"/>
      <c r="B44" s="366"/>
      <c r="C44" s="366"/>
      <c r="D44" s="361">
        <f t="shared" si="0"/>
        <v>0</v>
      </c>
      <c r="E44" s="362">
        <f t="shared" si="1"/>
        <v>0</v>
      </c>
    </row>
    <row r="45" spans="1:5" x14ac:dyDescent="0.25">
      <c r="A45" s="351"/>
      <c r="B45" s="366"/>
      <c r="C45" s="366"/>
      <c r="D45" s="361">
        <f t="shared" si="0"/>
        <v>0</v>
      </c>
      <c r="E45" s="362">
        <f t="shared" si="1"/>
        <v>0</v>
      </c>
    </row>
    <row r="46" spans="1:5" x14ac:dyDescent="0.25">
      <c r="A46" s="351"/>
      <c r="B46" s="366"/>
      <c r="C46" s="366"/>
      <c r="D46" s="361">
        <f t="shared" si="0"/>
        <v>0</v>
      </c>
      <c r="E46" s="362">
        <f t="shared" si="1"/>
        <v>0</v>
      </c>
    </row>
    <row r="47" spans="1:5" x14ac:dyDescent="0.25">
      <c r="A47" s="351"/>
      <c r="B47" s="366"/>
      <c r="C47" s="366"/>
      <c r="D47" s="361">
        <f t="shared" si="0"/>
        <v>0</v>
      </c>
      <c r="E47" s="362">
        <f t="shared" si="1"/>
        <v>0</v>
      </c>
    </row>
    <row r="48" spans="1:5" x14ac:dyDescent="0.25">
      <c r="A48" s="351"/>
      <c r="B48" s="366"/>
      <c r="C48" s="366"/>
      <c r="D48" s="361">
        <f t="shared" si="0"/>
        <v>0</v>
      </c>
      <c r="E48" s="362">
        <f t="shared" si="1"/>
        <v>0</v>
      </c>
    </row>
    <row r="49" spans="1:5" ht="13.5" thickBot="1" x14ac:dyDescent="0.3">
      <c r="A49" s="355"/>
      <c r="B49" s="367"/>
      <c r="C49" s="367"/>
      <c r="D49" s="363">
        <f t="shared" si="0"/>
        <v>0</v>
      </c>
      <c r="E49" s="364">
        <f t="shared" si="1"/>
        <v>0</v>
      </c>
    </row>
    <row r="50" spans="1:5" x14ac:dyDescent="0.25">
      <c r="A50" s="806" t="s">
        <v>938</v>
      </c>
      <c r="B50" s="806"/>
      <c r="C50" s="806"/>
      <c r="D50" s="806"/>
      <c r="E50" s="806"/>
    </row>
    <row r="51" spans="1:5" x14ac:dyDescent="0.25">
      <c r="A51" s="462"/>
      <c r="B51" s="462"/>
      <c r="C51" s="462"/>
      <c r="D51" s="462"/>
      <c r="E51" s="462"/>
    </row>
  </sheetData>
  <sheetProtection algorithmName="SHA-512" hashValue="61lXECgoSfxFpEQHh8m4+PR/h7IBq1FgqMyzhZRIzXCFj5OTEVRKy0EnCfNPJ/sO+/xMrgI5avB+akAEtInEZg==" saltValue="BKY0JrK2YzZV2zgKYGHPkw==" spinCount="100000" sheet="1" objects="1" scenarios="1"/>
  <mergeCells count="7">
    <mergeCell ref="A50:E50"/>
    <mergeCell ref="A8:E8"/>
    <mergeCell ref="A1:E1"/>
    <mergeCell ref="A2:E2"/>
    <mergeCell ref="A3:C3"/>
    <mergeCell ref="A4:E4"/>
    <mergeCell ref="A6:E6"/>
  </mergeCells>
  <printOptions horizontalCentered="1"/>
  <pageMargins left="0.25" right="0.25"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tabColor rgb="FF92D050"/>
  </sheetPr>
  <dimension ref="A1:I44"/>
  <sheetViews>
    <sheetView zoomScaleNormal="100" workbookViewId="0">
      <selection activeCell="G32" sqref="G32:G33"/>
    </sheetView>
  </sheetViews>
  <sheetFormatPr defaultRowHeight="15" x14ac:dyDescent="0.25"/>
  <cols>
    <col min="1" max="1" width="49" customWidth="1"/>
    <col min="2" max="2" width="8.7109375" bestFit="1" customWidth="1"/>
    <col min="3" max="3" width="15.140625" customWidth="1"/>
    <col min="4" max="4" width="18.28515625" customWidth="1"/>
    <col min="5" max="5" width="15.5703125" customWidth="1"/>
    <col min="6" max="6" width="14" customWidth="1"/>
    <col min="7" max="7" width="15" customWidth="1"/>
    <col min="8" max="8" width="14.85546875" customWidth="1"/>
    <col min="9" max="9" width="16.42578125" customWidth="1"/>
  </cols>
  <sheetData>
    <row r="1" spans="1:9" x14ac:dyDescent="0.25">
      <c r="A1" s="784" t="str">
        <f>'F-3 Appropriations (Proposed)'!A1:I1</f>
        <v>Franklin Township FD No. 5 (Gloucester)</v>
      </c>
      <c r="B1" s="784"/>
      <c r="C1" s="784"/>
      <c r="D1" s="784"/>
      <c r="E1" s="784"/>
      <c r="F1" s="784"/>
      <c r="G1" s="784"/>
      <c r="H1" s="784"/>
      <c r="I1" s="784"/>
    </row>
    <row r="2" spans="1:9" x14ac:dyDescent="0.25">
      <c r="A2" s="784" t="str">
        <f>'F-3 Appropriations (Proposed)'!A2:I2</f>
        <v>Gloucester</v>
      </c>
      <c r="B2" s="784"/>
      <c r="C2" s="784"/>
      <c r="D2" s="784"/>
      <c r="E2" s="784"/>
      <c r="F2" s="784"/>
      <c r="G2" s="784"/>
      <c r="H2" s="784"/>
      <c r="I2" s="784"/>
    </row>
    <row r="3" spans="1:9" ht="45.75" thickBot="1" x14ac:dyDescent="0.3">
      <c r="A3" s="14" t="s">
        <v>125</v>
      </c>
      <c r="B3" s="14" t="s">
        <v>126</v>
      </c>
      <c r="C3" s="14" t="s">
        <v>127</v>
      </c>
      <c r="D3" s="14" t="str">
        <f>""&amp;'Information Sheet'!B11&amp;" Proposed Budget Salary &amp; Wages"</f>
        <v>2021 Proposed Budget Salary &amp; Wages</v>
      </c>
      <c r="E3" s="14" t="s">
        <v>128</v>
      </c>
      <c r="F3" s="14" t="s">
        <v>129</v>
      </c>
      <c r="G3" s="14" t="s">
        <v>130</v>
      </c>
      <c r="H3" s="14" t="s">
        <v>131</v>
      </c>
      <c r="I3" s="14" t="str">
        <f>""&amp;'Information Sheet'!B11&amp;" Proposed Budget Fringe Benefits"</f>
        <v>2021 Proposed Budget Fringe Benefits</v>
      </c>
    </row>
    <row r="4" spans="1:9" x14ac:dyDescent="0.25">
      <c r="A4" s="13" t="s">
        <v>132</v>
      </c>
      <c r="B4" s="530"/>
      <c r="C4" s="168"/>
      <c r="D4" s="169">
        <f>B4*C4</f>
        <v>0</v>
      </c>
      <c r="E4" s="168"/>
      <c r="F4" s="168"/>
      <c r="G4" s="168"/>
      <c r="H4" s="168"/>
      <c r="I4" s="169">
        <f>SUM(E4:H4)</f>
        <v>0</v>
      </c>
    </row>
    <row r="5" spans="1:9" x14ac:dyDescent="0.25">
      <c r="A5" s="13" t="s">
        <v>133</v>
      </c>
      <c r="B5" s="530"/>
      <c r="C5" s="168"/>
      <c r="D5" s="169">
        <f t="shared" ref="D5:D11" si="0">B5*C5</f>
        <v>0</v>
      </c>
      <c r="E5" s="168"/>
      <c r="F5" s="168"/>
      <c r="G5" s="168"/>
      <c r="H5" s="168"/>
      <c r="I5" s="169">
        <f t="shared" ref="I5:I11" si="1">SUM(E5:H5)</f>
        <v>0</v>
      </c>
    </row>
    <row r="6" spans="1:9" x14ac:dyDescent="0.25">
      <c r="A6" s="13" t="s">
        <v>134</v>
      </c>
      <c r="B6" s="530"/>
      <c r="C6" s="168"/>
      <c r="D6" s="169">
        <f t="shared" si="0"/>
        <v>0</v>
      </c>
      <c r="E6" s="168"/>
      <c r="F6" s="168"/>
      <c r="G6" s="168"/>
      <c r="H6" s="168"/>
      <c r="I6" s="169">
        <f t="shared" si="1"/>
        <v>0</v>
      </c>
    </row>
    <row r="7" spans="1:9" x14ac:dyDescent="0.25">
      <c r="A7" s="13" t="s">
        <v>135</v>
      </c>
      <c r="B7" s="530"/>
      <c r="C7" s="168"/>
      <c r="D7" s="169">
        <f t="shared" si="0"/>
        <v>0</v>
      </c>
      <c r="E7" s="168"/>
      <c r="F7" s="168"/>
      <c r="G7" s="168"/>
      <c r="H7" s="168"/>
      <c r="I7" s="169">
        <f t="shared" si="1"/>
        <v>0</v>
      </c>
    </row>
    <row r="8" spans="1:9" x14ac:dyDescent="0.25">
      <c r="A8" s="13" t="s">
        <v>136</v>
      </c>
      <c r="B8" s="530"/>
      <c r="C8" s="168"/>
      <c r="D8" s="169">
        <f t="shared" si="0"/>
        <v>0</v>
      </c>
      <c r="E8" s="168"/>
      <c r="F8" s="168"/>
      <c r="G8" s="168"/>
      <c r="H8" s="168"/>
      <c r="I8" s="169">
        <f t="shared" si="1"/>
        <v>0</v>
      </c>
    </row>
    <row r="9" spans="1:9" x14ac:dyDescent="0.25">
      <c r="A9" s="13" t="s">
        <v>137</v>
      </c>
      <c r="B9" s="530"/>
      <c r="C9" s="168"/>
      <c r="D9" s="169">
        <f t="shared" si="0"/>
        <v>0</v>
      </c>
      <c r="E9" s="168"/>
      <c r="F9" s="168"/>
      <c r="G9" s="168"/>
      <c r="H9" s="168"/>
      <c r="I9" s="169">
        <f t="shared" si="1"/>
        <v>0</v>
      </c>
    </row>
    <row r="10" spans="1:9" x14ac:dyDescent="0.25">
      <c r="A10" s="13" t="s">
        <v>138</v>
      </c>
      <c r="B10" s="530"/>
      <c r="C10" s="168"/>
      <c r="D10" s="169">
        <f t="shared" si="0"/>
        <v>0</v>
      </c>
      <c r="E10" s="168"/>
      <c r="F10" s="168"/>
      <c r="G10" s="168"/>
      <c r="H10" s="168"/>
      <c r="I10" s="169">
        <f t="shared" si="1"/>
        <v>0</v>
      </c>
    </row>
    <row r="11" spans="1:9" x14ac:dyDescent="0.25">
      <c r="A11" s="13" t="s">
        <v>139</v>
      </c>
      <c r="B11" s="530"/>
      <c r="C11" s="168"/>
      <c r="D11" s="169">
        <f t="shared" si="0"/>
        <v>0</v>
      </c>
      <c r="E11" s="171"/>
      <c r="F11" s="171"/>
      <c r="G11" s="171"/>
      <c r="H11" s="171"/>
      <c r="I11" s="169">
        <f t="shared" si="1"/>
        <v>0</v>
      </c>
    </row>
    <row r="12" spans="1:9" ht="15.75" thickBot="1" x14ac:dyDescent="0.3">
      <c r="A12" t="s">
        <v>97</v>
      </c>
      <c r="B12" s="531">
        <f>B4+B5+B6+B7+B8+B9+B10+B11</f>
        <v>0</v>
      </c>
      <c r="D12" s="170">
        <f>SUM(D4:D11)</f>
        <v>0</v>
      </c>
      <c r="E12" s="172">
        <f>SUM(E4:E11)</f>
        <v>0</v>
      </c>
      <c r="F12" s="172">
        <f t="shared" ref="F12:H12" si="2">SUM(F4:F11)</f>
        <v>0</v>
      </c>
      <c r="G12" s="172">
        <f t="shared" si="2"/>
        <v>0</v>
      </c>
      <c r="H12" s="172">
        <f t="shared" si="2"/>
        <v>0</v>
      </c>
      <c r="I12" s="170">
        <f>SUM(I4:I11)</f>
        <v>0</v>
      </c>
    </row>
    <row r="13" spans="1:9" ht="9.75" customHeight="1" thickTop="1" x14ac:dyDescent="0.25"/>
    <row r="14" spans="1:9" ht="45.75" thickBot="1" x14ac:dyDescent="0.3">
      <c r="A14" s="14" t="s">
        <v>944</v>
      </c>
      <c r="B14" s="14" t="s">
        <v>126</v>
      </c>
      <c r="C14" s="14" t="s">
        <v>127</v>
      </c>
      <c r="D14" s="14" t="str">
        <f>D3</f>
        <v>2021 Proposed Budget Salary &amp; Wages</v>
      </c>
      <c r="E14" s="14" t="s">
        <v>128</v>
      </c>
      <c r="F14" s="14" t="s">
        <v>129</v>
      </c>
      <c r="G14" s="14" t="s">
        <v>130</v>
      </c>
      <c r="H14" s="14" t="s">
        <v>131</v>
      </c>
      <c r="I14" s="14" t="str">
        <f>I3</f>
        <v>2021 Proposed Budget Fringe Benefits</v>
      </c>
    </row>
    <row r="15" spans="1:9" x14ac:dyDescent="0.25">
      <c r="A15" s="13" t="s">
        <v>990</v>
      </c>
      <c r="B15" s="530"/>
      <c r="C15" s="168"/>
      <c r="D15" s="169">
        <f>B15*C15</f>
        <v>0</v>
      </c>
      <c r="E15" s="168"/>
      <c r="F15" s="168"/>
      <c r="G15" s="168"/>
      <c r="H15" s="168"/>
      <c r="I15" s="169">
        <f>SUM(E15:H15)</f>
        <v>0</v>
      </c>
    </row>
    <row r="16" spans="1:9" x14ac:dyDescent="0.25">
      <c r="A16" s="13" t="s">
        <v>991</v>
      </c>
      <c r="B16" s="530"/>
      <c r="C16" s="168"/>
      <c r="D16" s="169">
        <f t="shared" ref="D16:D28" si="3">B16*C16</f>
        <v>0</v>
      </c>
      <c r="E16" s="168"/>
      <c r="F16" s="168"/>
      <c r="G16" s="168"/>
      <c r="H16" s="168"/>
      <c r="I16" s="169">
        <f t="shared" ref="I16:I28" si="4">SUM(E16:H16)</f>
        <v>0</v>
      </c>
    </row>
    <row r="17" spans="1:9" x14ac:dyDescent="0.25">
      <c r="A17" s="13" t="s">
        <v>134</v>
      </c>
      <c r="B17" s="530"/>
      <c r="C17" s="168"/>
      <c r="D17" s="169">
        <f t="shared" si="3"/>
        <v>0</v>
      </c>
      <c r="E17" s="168"/>
      <c r="F17" s="168"/>
      <c r="G17" s="168"/>
      <c r="H17" s="168"/>
      <c r="I17" s="169">
        <f t="shared" si="4"/>
        <v>0</v>
      </c>
    </row>
    <row r="18" spans="1:9" x14ac:dyDescent="0.25">
      <c r="A18" s="13" t="s">
        <v>135</v>
      </c>
      <c r="B18" s="530"/>
      <c r="C18" s="168"/>
      <c r="D18" s="169">
        <f t="shared" si="3"/>
        <v>0</v>
      </c>
      <c r="E18" s="168"/>
      <c r="F18" s="168"/>
      <c r="G18" s="168"/>
      <c r="H18" s="168"/>
      <c r="I18" s="169">
        <f t="shared" si="4"/>
        <v>0</v>
      </c>
    </row>
    <row r="19" spans="1:9" x14ac:dyDescent="0.25">
      <c r="A19" s="13" t="s">
        <v>136</v>
      </c>
      <c r="B19" s="530"/>
      <c r="C19" s="168"/>
      <c r="D19" s="169">
        <f t="shared" si="3"/>
        <v>0</v>
      </c>
      <c r="E19" s="168"/>
      <c r="F19" s="168"/>
      <c r="G19" s="168"/>
      <c r="H19" s="168"/>
      <c r="I19" s="169">
        <f t="shared" si="4"/>
        <v>0</v>
      </c>
    </row>
    <row r="20" spans="1:9" x14ac:dyDescent="0.25">
      <c r="A20" s="13" t="s">
        <v>137</v>
      </c>
      <c r="B20" s="530"/>
      <c r="C20" s="168"/>
      <c r="D20" s="169">
        <f t="shared" si="3"/>
        <v>0</v>
      </c>
      <c r="E20" s="168"/>
      <c r="F20" s="168"/>
      <c r="G20" s="168"/>
      <c r="H20" s="168"/>
      <c r="I20" s="169">
        <f t="shared" si="4"/>
        <v>0</v>
      </c>
    </row>
    <row r="21" spans="1:9" x14ac:dyDescent="0.25">
      <c r="A21" s="13" t="s">
        <v>138</v>
      </c>
      <c r="B21" s="530"/>
      <c r="C21" s="168"/>
      <c r="D21" s="169">
        <f t="shared" si="3"/>
        <v>0</v>
      </c>
      <c r="E21" s="168"/>
      <c r="F21" s="168"/>
      <c r="G21" s="168"/>
      <c r="H21" s="168"/>
      <c r="I21" s="169">
        <f t="shared" si="4"/>
        <v>0</v>
      </c>
    </row>
    <row r="22" spans="1:9" x14ac:dyDescent="0.25">
      <c r="A22" s="13" t="s">
        <v>139</v>
      </c>
      <c r="B22" s="530"/>
      <c r="C22" s="168"/>
      <c r="D22" s="169">
        <f t="shared" si="3"/>
        <v>0</v>
      </c>
      <c r="E22" s="168"/>
      <c r="F22" s="168"/>
      <c r="G22" s="168"/>
      <c r="H22" s="168"/>
      <c r="I22" s="169">
        <f t="shared" si="4"/>
        <v>0</v>
      </c>
    </row>
    <row r="23" spans="1:9" x14ac:dyDescent="0.25">
      <c r="A23" s="13" t="s">
        <v>971</v>
      </c>
      <c r="B23" s="530"/>
      <c r="C23" s="168"/>
      <c r="D23" s="169">
        <f t="shared" si="3"/>
        <v>0</v>
      </c>
      <c r="E23" s="168"/>
      <c r="F23" s="168"/>
      <c r="G23" s="168"/>
      <c r="H23" s="168"/>
      <c r="I23" s="169">
        <f t="shared" si="4"/>
        <v>0</v>
      </c>
    </row>
    <row r="24" spans="1:9" x14ac:dyDescent="0.25">
      <c r="A24" s="13" t="s">
        <v>140</v>
      </c>
      <c r="B24" s="530"/>
      <c r="C24" s="168"/>
      <c r="D24" s="169">
        <f t="shared" si="3"/>
        <v>0</v>
      </c>
      <c r="E24" s="168"/>
      <c r="F24" s="168"/>
      <c r="G24" s="168"/>
      <c r="H24" s="168"/>
      <c r="I24" s="169">
        <f t="shared" si="4"/>
        <v>0</v>
      </c>
    </row>
    <row r="25" spans="1:9" x14ac:dyDescent="0.25">
      <c r="A25" s="13" t="s">
        <v>141</v>
      </c>
      <c r="B25" s="530"/>
      <c r="C25" s="168"/>
      <c r="D25" s="169">
        <f t="shared" si="3"/>
        <v>0</v>
      </c>
      <c r="E25" s="168"/>
      <c r="F25" s="168"/>
      <c r="G25" s="168"/>
      <c r="H25" s="168"/>
      <c r="I25" s="169">
        <f t="shared" si="4"/>
        <v>0</v>
      </c>
    </row>
    <row r="26" spans="1:9" x14ac:dyDescent="0.25">
      <c r="A26" s="13" t="s">
        <v>142</v>
      </c>
      <c r="B26" s="530"/>
      <c r="C26" s="168"/>
      <c r="D26" s="169">
        <f t="shared" si="3"/>
        <v>0</v>
      </c>
      <c r="E26" s="168"/>
      <c r="F26" s="168"/>
      <c r="G26" s="168"/>
      <c r="H26" s="168"/>
      <c r="I26" s="169">
        <f t="shared" si="4"/>
        <v>0</v>
      </c>
    </row>
    <row r="27" spans="1:9" x14ac:dyDescent="0.25">
      <c r="A27" s="13" t="s">
        <v>143</v>
      </c>
      <c r="B27" s="530"/>
      <c r="C27" s="168"/>
      <c r="D27" s="169">
        <f t="shared" si="3"/>
        <v>0</v>
      </c>
      <c r="E27" s="168"/>
      <c r="F27" s="168"/>
      <c r="G27" s="168"/>
      <c r="H27" s="168"/>
      <c r="I27" s="169">
        <f t="shared" si="4"/>
        <v>0</v>
      </c>
    </row>
    <row r="28" spans="1:9" x14ac:dyDescent="0.25">
      <c r="A28" s="13" t="s">
        <v>144</v>
      </c>
      <c r="B28" s="530"/>
      <c r="C28" s="168"/>
      <c r="D28" s="169">
        <f t="shared" si="3"/>
        <v>0</v>
      </c>
      <c r="E28" s="168"/>
      <c r="F28" s="168"/>
      <c r="G28" s="168"/>
      <c r="H28" s="168"/>
      <c r="I28" s="169">
        <f t="shared" si="4"/>
        <v>0</v>
      </c>
    </row>
    <row r="29" spans="1:9" ht="15.75" thickBot="1" x14ac:dyDescent="0.3">
      <c r="A29" t="s">
        <v>145</v>
      </c>
      <c r="B29" s="531">
        <f>B15+B16+B17+B18+B19+B20+B21+B22+B23+B24+B25+B26+B27+B28</f>
        <v>0</v>
      </c>
      <c r="D29" s="170">
        <f>SUM(D15:D28)</f>
        <v>0</v>
      </c>
      <c r="E29" s="170">
        <f>SUM(E15:E28)</f>
        <v>0</v>
      </c>
      <c r="F29" s="170">
        <f t="shared" ref="F29:H29" si="5">SUM(F15:F28)</f>
        <v>0</v>
      </c>
      <c r="G29" s="170">
        <f t="shared" si="5"/>
        <v>0</v>
      </c>
      <c r="H29" s="170">
        <f t="shared" si="5"/>
        <v>0</v>
      </c>
      <c r="I29" s="170">
        <f>SUM(I15:I28)</f>
        <v>0</v>
      </c>
    </row>
    <row r="30" spans="1:9" ht="9.75" customHeight="1" thickTop="1" x14ac:dyDescent="0.25"/>
    <row r="31" spans="1:9" ht="45.75" thickBot="1" x14ac:dyDescent="0.3">
      <c r="A31" s="14" t="s">
        <v>817</v>
      </c>
      <c r="B31" s="14" t="s">
        <v>126</v>
      </c>
      <c r="C31" s="14" t="s">
        <v>127</v>
      </c>
      <c r="D31" s="14" t="str">
        <f>D14</f>
        <v>2021 Proposed Budget Salary &amp; Wages</v>
      </c>
      <c r="E31" s="14" t="s">
        <v>128</v>
      </c>
      <c r="F31" s="14" t="s">
        <v>129</v>
      </c>
      <c r="G31" s="14" t="s">
        <v>130</v>
      </c>
      <c r="H31" s="14" t="s">
        <v>131</v>
      </c>
      <c r="I31" s="14" t="str">
        <f>I14</f>
        <v>2021 Proposed Budget Fringe Benefits</v>
      </c>
    </row>
    <row r="32" spans="1:9" x14ac:dyDescent="0.25">
      <c r="A32" s="13" t="s">
        <v>992</v>
      </c>
      <c r="B32" s="530"/>
      <c r="C32" s="168"/>
      <c r="D32" s="169">
        <f>B32*C32</f>
        <v>0</v>
      </c>
      <c r="E32" s="168"/>
      <c r="F32" s="168"/>
      <c r="G32" s="168"/>
      <c r="H32" s="168"/>
      <c r="I32" s="169">
        <f>SUM(E32:H32)</f>
        <v>0</v>
      </c>
    </row>
    <row r="33" spans="1:9" x14ac:dyDescent="0.25">
      <c r="A33" s="13" t="s">
        <v>991</v>
      </c>
      <c r="B33" s="530"/>
      <c r="C33" s="168"/>
      <c r="D33" s="169">
        <f t="shared" ref="D33:D39" si="6">B33*C33</f>
        <v>0</v>
      </c>
      <c r="E33" s="168"/>
      <c r="F33" s="168"/>
      <c r="G33" s="168"/>
      <c r="H33" s="168"/>
      <c r="I33" s="169">
        <f t="shared" ref="I33:I39" si="7">SUM(E33:H33)</f>
        <v>0</v>
      </c>
    </row>
    <row r="34" spans="1:9" x14ac:dyDescent="0.25">
      <c r="A34" s="13" t="s">
        <v>993</v>
      </c>
      <c r="B34" s="530"/>
      <c r="C34" s="168"/>
      <c r="D34" s="169">
        <f t="shared" si="6"/>
        <v>0</v>
      </c>
      <c r="E34" s="168"/>
      <c r="F34" s="168"/>
      <c r="G34" s="168"/>
      <c r="H34" s="168"/>
      <c r="I34" s="169">
        <f t="shared" si="7"/>
        <v>0</v>
      </c>
    </row>
    <row r="35" spans="1:9" x14ac:dyDescent="0.25">
      <c r="A35" s="13" t="s">
        <v>135</v>
      </c>
      <c r="B35" s="530"/>
      <c r="C35" s="168"/>
      <c r="D35" s="169">
        <f t="shared" si="6"/>
        <v>0</v>
      </c>
      <c r="E35" s="168"/>
      <c r="F35" s="168"/>
      <c r="G35" s="168"/>
      <c r="H35" s="168"/>
      <c r="I35" s="169">
        <f t="shared" si="7"/>
        <v>0</v>
      </c>
    </row>
    <row r="36" spans="1:9" x14ac:dyDescent="0.25">
      <c r="A36" s="13" t="s">
        <v>136</v>
      </c>
      <c r="B36" s="530"/>
      <c r="C36" s="168"/>
      <c r="D36" s="169">
        <f t="shared" si="6"/>
        <v>0</v>
      </c>
      <c r="E36" s="168"/>
      <c r="F36" s="168"/>
      <c r="G36" s="168"/>
      <c r="H36" s="168"/>
      <c r="I36" s="169">
        <f t="shared" si="7"/>
        <v>0</v>
      </c>
    </row>
    <row r="37" spans="1:9" x14ac:dyDescent="0.25">
      <c r="A37" s="13" t="s">
        <v>137</v>
      </c>
      <c r="B37" s="530"/>
      <c r="C37" s="168"/>
      <c r="D37" s="169">
        <f t="shared" si="6"/>
        <v>0</v>
      </c>
      <c r="E37" s="168"/>
      <c r="F37" s="168"/>
      <c r="G37" s="168"/>
      <c r="H37" s="168"/>
      <c r="I37" s="169">
        <f t="shared" si="7"/>
        <v>0</v>
      </c>
    </row>
    <row r="38" spans="1:9" x14ac:dyDescent="0.25">
      <c r="A38" s="13" t="s">
        <v>138</v>
      </c>
      <c r="B38" s="530"/>
      <c r="C38" s="168"/>
      <c r="D38" s="169">
        <f t="shared" si="6"/>
        <v>0</v>
      </c>
      <c r="E38" s="168"/>
      <c r="F38" s="168"/>
      <c r="G38" s="168"/>
      <c r="H38" s="168"/>
      <c r="I38" s="169">
        <f t="shared" si="7"/>
        <v>0</v>
      </c>
    </row>
    <row r="39" spans="1:9" x14ac:dyDescent="0.25">
      <c r="A39" s="13" t="s">
        <v>139</v>
      </c>
      <c r="B39" s="530"/>
      <c r="C39" s="168"/>
      <c r="D39" s="169">
        <f t="shared" si="6"/>
        <v>0</v>
      </c>
      <c r="E39" s="168"/>
      <c r="F39" s="168"/>
      <c r="G39" s="168"/>
      <c r="H39" s="168"/>
      <c r="I39" s="169">
        <f t="shared" si="7"/>
        <v>0</v>
      </c>
    </row>
    <row r="40" spans="1:9" ht="15.75" thickBot="1" x14ac:dyDescent="0.3">
      <c r="A40" t="s">
        <v>146</v>
      </c>
      <c r="B40" s="531">
        <f>B32+B33+B34+B35+B36+B37+B38+B39</f>
        <v>0</v>
      </c>
      <c r="D40" s="170">
        <f>SUM(D32:D39)</f>
        <v>0</v>
      </c>
      <c r="E40" s="170">
        <f>SUM(E32:E39)</f>
        <v>0</v>
      </c>
      <c r="F40" s="170">
        <f t="shared" ref="F40:H40" si="8">SUM(F32:F39)</f>
        <v>0</v>
      </c>
      <c r="G40" s="170">
        <f t="shared" si="8"/>
        <v>0</v>
      </c>
      <c r="H40" s="170">
        <f t="shared" si="8"/>
        <v>0</v>
      </c>
      <c r="I40" s="170">
        <f>SUM(I32:I39)</f>
        <v>0</v>
      </c>
    </row>
    <row r="41" spans="1:9" ht="9.75" customHeight="1" thickTop="1" x14ac:dyDescent="0.25">
      <c r="D41" s="169"/>
      <c r="E41" s="169"/>
      <c r="F41" s="169"/>
      <c r="G41" s="169"/>
      <c r="H41" s="169"/>
      <c r="I41" s="169"/>
    </row>
    <row r="42" spans="1:9" ht="15.75" thickBot="1" x14ac:dyDescent="0.3">
      <c r="A42" t="s">
        <v>147</v>
      </c>
      <c r="B42" s="531">
        <f>B12+B29+B40</f>
        <v>0</v>
      </c>
      <c r="D42" s="172">
        <f>+D40+D29+D12</f>
        <v>0</v>
      </c>
      <c r="E42" s="172">
        <f t="shared" ref="E42:I42" si="9">+E40+E29+E12</f>
        <v>0</v>
      </c>
      <c r="F42" s="172">
        <f t="shared" si="9"/>
        <v>0</v>
      </c>
      <c r="G42" s="172">
        <f t="shared" si="9"/>
        <v>0</v>
      </c>
      <c r="H42" s="172">
        <f t="shared" si="9"/>
        <v>0</v>
      </c>
      <c r="I42" s="172">
        <f t="shared" si="9"/>
        <v>0</v>
      </c>
    </row>
    <row r="43" spans="1:9" ht="15.75" thickTop="1" x14ac:dyDescent="0.25"/>
    <row r="44" spans="1:9" x14ac:dyDescent="0.25">
      <c r="A44" s="787" t="s">
        <v>934</v>
      </c>
      <c r="B44" s="787"/>
      <c r="C44" s="787"/>
      <c r="D44" s="787"/>
      <c r="E44" s="787"/>
      <c r="F44" s="787"/>
      <c r="G44" s="787"/>
      <c r="H44" s="787"/>
      <c r="I44" s="787"/>
    </row>
  </sheetData>
  <sheetProtection algorithmName="SHA-512" hashValue="mSI6G19d0RuREB+Cy/E1bGJpEsDan4FRyE8GqAzkRINjQGC+dq8+OjG2o1Q7pWz1J/p4cH3us3TWtHhIjbN2jg==" saltValue="EEetxi6tVCfN2jJLd/ywxw==" spinCount="100000" sheet="1" objects="1" scenarios="1"/>
  <mergeCells count="3">
    <mergeCell ref="A1:I1"/>
    <mergeCell ref="A2:I2"/>
    <mergeCell ref="A44:I44"/>
  </mergeCells>
  <phoneticPr fontId="59" type="noConversion"/>
  <printOptions horizontalCentered="1"/>
  <pageMargins left="0.25" right="0.25" top="0.25" bottom="0.25" header="0.3" footer="0.3"/>
  <pageSetup scale="7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tabColor rgb="FF92D050"/>
  </sheetPr>
  <dimension ref="A1:I35"/>
  <sheetViews>
    <sheetView showZeros="0" topLeftCell="A2" zoomScaleNormal="100" workbookViewId="0">
      <selection activeCell="A35" sqref="A35:I35"/>
    </sheetView>
  </sheetViews>
  <sheetFormatPr defaultColWidth="9.140625" defaultRowHeight="12.75" x14ac:dyDescent="0.25"/>
  <cols>
    <col min="1" max="1" width="36.7109375" style="83" customWidth="1"/>
    <col min="2" max="2" width="7.42578125" style="83" customWidth="1"/>
    <col min="3" max="7" width="12.7109375" style="83" customWidth="1"/>
    <col min="8" max="8" width="12" style="83" customWidth="1"/>
    <col min="9" max="9" width="11.5703125" style="83" customWidth="1"/>
    <col min="10" max="16384" width="9.140625" style="83"/>
  </cols>
  <sheetData>
    <row r="1" spans="1:9" ht="23.25" x14ac:dyDescent="0.25">
      <c r="A1" s="802" t="s">
        <v>778</v>
      </c>
      <c r="B1" s="802"/>
      <c r="C1" s="802"/>
      <c r="D1" s="802"/>
      <c r="E1" s="802"/>
      <c r="F1" s="802"/>
      <c r="G1" s="802"/>
      <c r="H1" s="802"/>
      <c r="I1" s="802"/>
    </row>
    <row r="2" spans="1:9" ht="10.5" customHeight="1" x14ac:dyDescent="0.25">
      <c r="A2" s="803"/>
      <c r="B2" s="803"/>
      <c r="C2" s="803"/>
      <c r="D2" s="343"/>
      <c r="E2" s="343"/>
      <c r="F2" s="343"/>
      <c r="G2" s="343"/>
      <c r="H2" s="343"/>
      <c r="I2" s="343"/>
    </row>
    <row r="3" spans="1:9" ht="20.100000000000001" customHeight="1" x14ac:dyDescent="0.25">
      <c r="A3" s="804" t="str">
        <f>'KEY INPUTS'!B2</f>
        <v>Franklin Township FD No. 5 (Gloucester)</v>
      </c>
      <c r="B3" s="804"/>
      <c r="C3" s="804"/>
      <c r="D3" s="804"/>
      <c r="E3" s="804"/>
      <c r="F3" s="804"/>
      <c r="G3" s="804"/>
      <c r="H3" s="804"/>
      <c r="I3" s="804"/>
    </row>
    <row r="4" spans="1:9" ht="10.5" customHeight="1" x14ac:dyDescent="0.25">
      <c r="A4" s="344"/>
      <c r="B4" s="344"/>
      <c r="C4" s="344"/>
      <c r="D4" s="343"/>
      <c r="E4" s="343"/>
      <c r="F4" s="343"/>
      <c r="G4" s="343"/>
      <c r="H4" s="343"/>
      <c r="I4" s="343"/>
    </row>
    <row r="5" spans="1:9" ht="15.75" customHeight="1" x14ac:dyDescent="0.25">
      <c r="A5" s="805" t="str">
        <f>"FISCAL YEAR: January 1, "&amp;'KEY INPUTS'!B1&amp;" to December 31, "&amp;'KEY INPUTS'!B1&amp;""</f>
        <v>FISCAL YEAR: January 1, 2021 to December 31, 2021</v>
      </c>
      <c r="B5" s="805"/>
      <c r="C5" s="805"/>
      <c r="D5" s="805"/>
      <c r="E5" s="805"/>
      <c r="F5" s="805"/>
      <c r="G5" s="805"/>
      <c r="H5" s="805"/>
      <c r="I5" s="805"/>
    </row>
    <row r="6" spans="1:9" ht="10.5" customHeight="1" x14ac:dyDescent="0.25">
      <c r="A6" s="345"/>
      <c r="B6" s="345"/>
      <c r="C6" s="345"/>
      <c r="D6" s="343"/>
      <c r="E6" s="343"/>
      <c r="F6" s="343"/>
      <c r="G6" s="343"/>
      <c r="H6" s="343"/>
      <c r="I6" s="343"/>
    </row>
    <row r="7" spans="1:9" ht="15.75" customHeight="1" x14ac:dyDescent="0.25">
      <c r="A7" s="807" t="s">
        <v>811</v>
      </c>
      <c r="B7" s="807"/>
      <c r="C7" s="807"/>
      <c r="D7" s="807"/>
      <c r="E7" s="807"/>
      <c r="F7" s="807"/>
      <c r="G7" s="807"/>
      <c r="H7" s="807"/>
      <c r="I7" s="807"/>
    </row>
    <row r="8" spans="1:9" ht="10.5" customHeight="1" thickBot="1" x14ac:dyDescent="0.3">
      <c r="A8" s="346"/>
      <c r="B8" s="343"/>
      <c r="C8" s="343"/>
      <c r="D8" s="343"/>
      <c r="E8" s="343"/>
      <c r="F8" s="343"/>
      <c r="G8" s="343"/>
      <c r="H8" s="343"/>
      <c r="I8" s="343"/>
    </row>
    <row r="9" spans="1:9" ht="51.75" thickBot="1" x14ac:dyDescent="0.3">
      <c r="A9" s="391" t="s">
        <v>912</v>
      </c>
      <c r="B9" s="392" t="s">
        <v>126</v>
      </c>
      <c r="C9" s="392" t="s">
        <v>127</v>
      </c>
      <c r="D9" s="392" t="s">
        <v>779</v>
      </c>
      <c r="E9" s="392" t="s">
        <v>128</v>
      </c>
      <c r="F9" s="393" t="s">
        <v>129</v>
      </c>
      <c r="G9" s="394" t="s">
        <v>130</v>
      </c>
      <c r="H9" s="394" t="s">
        <v>131</v>
      </c>
      <c r="I9" s="395" t="s">
        <v>780</v>
      </c>
    </row>
    <row r="10" spans="1:9" ht="14.1" customHeight="1" x14ac:dyDescent="0.25">
      <c r="A10" s="347"/>
      <c r="B10" s="368"/>
      <c r="C10" s="369"/>
      <c r="D10" s="370">
        <f>B10*C10</f>
        <v>0</v>
      </c>
      <c r="E10" s="369"/>
      <c r="F10" s="371"/>
      <c r="G10" s="372"/>
      <c r="H10" s="372"/>
      <c r="I10" s="373">
        <f>E10+F10+G10+H10</f>
        <v>0</v>
      </c>
    </row>
    <row r="11" spans="1:9" ht="14.1" customHeight="1" x14ac:dyDescent="0.25">
      <c r="A11" s="351"/>
      <c r="B11" s="374"/>
      <c r="C11" s="375"/>
      <c r="D11" s="376">
        <f t="shared" ref="D11:D31" si="0">B11*C11</f>
        <v>0</v>
      </c>
      <c r="E11" s="377"/>
      <c r="F11" s="378"/>
      <c r="G11" s="377"/>
      <c r="H11" s="377"/>
      <c r="I11" s="379">
        <f t="shared" ref="I11:I31" si="1">E11+F11+G11+H11</f>
        <v>0</v>
      </c>
    </row>
    <row r="12" spans="1:9" ht="14.1" customHeight="1" x14ac:dyDescent="0.25">
      <c r="A12" s="380"/>
      <c r="B12" s="374"/>
      <c r="C12" s="375"/>
      <c r="D12" s="381">
        <f t="shared" si="0"/>
        <v>0</v>
      </c>
      <c r="E12" s="377"/>
      <c r="F12" s="378"/>
      <c r="G12" s="377"/>
      <c r="H12" s="377"/>
      <c r="I12" s="379">
        <f t="shared" si="1"/>
        <v>0</v>
      </c>
    </row>
    <row r="13" spans="1:9" x14ac:dyDescent="0.25">
      <c r="A13" s="351"/>
      <c r="B13" s="374"/>
      <c r="C13" s="375"/>
      <c r="D13" s="382">
        <f>B13*C13</f>
        <v>0</v>
      </c>
      <c r="E13" s="377"/>
      <c r="F13" s="378"/>
      <c r="G13" s="377"/>
      <c r="H13" s="377"/>
      <c r="I13" s="379">
        <f t="shared" si="1"/>
        <v>0</v>
      </c>
    </row>
    <row r="14" spans="1:9" x14ac:dyDescent="0.25">
      <c r="A14" s="351"/>
      <c r="B14" s="374"/>
      <c r="C14" s="375"/>
      <c r="D14" s="376">
        <f t="shared" si="0"/>
        <v>0</v>
      </c>
      <c r="E14" s="377"/>
      <c r="F14" s="378"/>
      <c r="G14" s="377"/>
      <c r="H14" s="377"/>
      <c r="I14" s="379">
        <f t="shared" si="1"/>
        <v>0</v>
      </c>
    </row>
    <row r="15" spans="1:9" x14ac:dyDescent="0.25">
      <c r="A15" s="351"/>
      <c r="B15" s="374"/>
      <c r="C15" s="375"/>
      <c r="D15" s="376">
        <f t="shared" si="0"/>
        <v>0</v>
      </c>
      <c r="E15" s="377"/>
      <c r="F15" s="378"/>
      <c r="G15" s="377"/>
      <c r="H15" s="377"/>
      <c r="I15" s="379">
        <f t="shared" si="1"/>
        <v>0</v>
      </c>
    </row>
    <row r="16" spans="1:9" x14ac:dyDescent="0.25">
      <c r="A16" s="351"/>
      <c r="B16" s="374"/>
      <c r="C16" s="375"/>
      <c r="D16" s="376">
        <f t="shared" si="0"/>
        <v>0</v>
      </c>
      <c r="E16" s="377"/>
      <c r="F16" s="378"/>
      <c r="G16" s="377"/>
      <c r="H16" s="377"/>
      <c r="I16" s="379">
        <f t="shared" si="1"/>
        <v>0</v>
      </c>
    </row>
    <row r="17" spans="1:9" x14ac:dyDescent="0.25">
      <c r="A17" s="351"/>
      <c r="B17" s="374"/>
      <c r="C17" s="375"/>
      <c r="D17" s="376">
        <f t="shared" si="0"/>
        <v>0</v>
      </c>
      <c r="E17" s="377"/>
      <c r="F17" s="378"/>
      <c r="G17" s="377"/>
      <c r="H17" s="377"/>
      <c r="I17" s="379">
        <f t="shared" si="1"/>
        <v>0</v>
      </c>
    </row>
    <row r="18" spans="1:9" x14ac:dyDescent="0.25">
      <c r="A18" s="351"/>
      <c r="B18" s="374"/>
      <c r="C18" s="375"/>
      <c r="D18" s="376">
        <f t="shared" si="0"/>
        <v>0</v>
      </c>
      <c r="E18" s="377"/>
      <c r="F18" s="378"/>
      <c r="G18" s="377"/>
      <c r="H18" s="377"/>
      <c r="I18" s="379">
        <f t="shared" si="1"/>
        <v>0</v>
      </c>
    </row>
    <row r="19" spans="1:9" x14ac:dyDescent="0.25">
      <c r="A19" s="351"/>
      <c r="B19" s="374"/>
      <c r="C19" s="375"/>
      <c r="D19" s="376">
        <f t="shared" si="0"/>
        <v>0</v>
      </c>
      <c r="E19" s="377"/>
      <c r="F19" s="378"/>
      <c r="G19" s="377"/>
      <c r="H19" s="377"/>
      <c r="I19" s="379">
        <f t="shared" si="1"/>
        <v>0</v>
      </c>
    </row>
    <row r="20" spans="1:9" x14ac:dyDescent="0.25">
      <c r="A20" s="351"/>
      <c r="B20" s="374"/>
      <c r="C20" s="375"/>
      <c r="D20" s="376">
        <f t="shared" si="0"/>
        <v>0</v>
      </c>
      <c r="E20" s="377"/>
      <c r="F20" s="378"/>
      <c r="G20" s="377"/>
      <c r="H20" s="377"/>
      <c r="I20" s="379">
        <f t="shared" si="1"/>
        <v>0</v>
      </c>
    </row>
    <row r="21" spans="1:9" x14ac:dyDescent="0.25">
      <c r="A21" s="351"/>
      <c r="B21" s="374"/>
      <c r="C21" s="375"/>
      <c r="D21" s="376">
        <f t="shared" si="0"/>
        <v>0</v>
      </c>
      <c r="E21" s="377"/>
      <c r="F21" s="378"/>
      <c r="G21" s="377"/>
      <c r="H21" s="377"/>
      <c r="I21" s="379">
        <f t="shared" si="1"/>
        <v>0</v>
      </c>
    </row>
    <row r="22" spans="1:9" x14ac:dyDescent="0.25">
      <c r="A22" s="351"/>
      <c r="B22" s="374"/>
      <c r="C22" s="375"/>
      <c r="D22" s="376">
        <f t="shared" si="0"/>
        <v>0</v>
      </c>
      <c r="E22" s="377"/>
      <c r="F22" s="378"/>
      <c r="G22" s="377"/>
      <c r="H22" s="377"/>
      <c r="I22" s="379">
        <f t="shared" si="1"/>
        <v>0</v>
      </c>
    </row>
    <row r="23" spans="1:9" x14ac:dyDescent="0.25">
      <c r="A23" s="351"/>
      <c r="B23" s="374"/>
      <c r="C23" s="375"/>
      <c r="D23" s="376">
        <f t="shared" si="0"/>
        <v>0</v>
      </c>
      <c r="E23" s="377"/>
      <c r="F23" s="378"/>
      <c r="G23" s="377"/>
      <c r="H23" s="377"/>
      <c r="I23" s="379">
        <f t="shared" si="1"/>
        <v>0</v>
      </c>
    </row>
    <row r="24" spans="1:9" x14ac:dyDescent="0.25">
      <c r="A24" s="351"/>
      <c r="B24" s="374"/>
      <c r="C24" s="375"/>
      <c r="D24" s="376">
        <f t="shared" si="0"/>
        <v>0</v>
      </c>
      <c r="E24" s="377"/>
      <c r="F24" s="378"/>
      <c r="G24" s="377"/>
      <c r="H24" s="377"/>
      <c r="I24" s="379">
        <f t="shared" si="1"/>
        <v>0</v>
      </c>
    </row>
    <row r="25" spans="1:9" x14ac:dyDescent="0.25">
      <c r="A25" s="351"/>
      <c r="B25" s="374"/>
      <c r="C25" s="375"/>
      <c r="D25" s="376">
        <f t="shared" si="0"/>
        <v>0</v>
      </c>
      <c r="E25" s="377"/>
      <c r="F25" s="378"/>
      <c r="G25" s="377"/>
      <c r="H25" s="377"/>
      <c r="I25" s="379">
        <f t="shared" si="1"/>
        <v>0</v>
      </c>
    </row>
    <row r="26" spans="1:9" x14ac:dyDescent="0.25">
      <c r="A26" s="351"/>
      <c r="B26" s="374"/>
      <c r="C26" s="375"/>
      <c r="D26" s="376">
        <f t="shared" si="0"/>
        <v>0</v>
      </c>
      <c r="E26" s="377"/>
      <c r="F26" s="378"/>
      <c r="G26" s="377"/>
      <c r="H26" s="377"/>
      <c r="I26" s="379">
        <f t="shared" si="1"/>
        <v>0</v>
      </c>
    </row>
    <row r="27" spans="1:9" x14ac:dyDescent="0.25">
      <c r="A27" s="351"/>
      <c r="B27" s="374"/>
      <c r="C27" s="375"/>
      <c r="D27" s="376">
        <f t="shared" si="0"/>
        <v>0</v>
      </c>
      <c r="E27" s="377"/>
      <c r="F27" s="378"/>
      <c r="G27" s="377"/>
      <c r="H27" s="377"/>
      <c r="I27" s="379">
        <f t="shared" si="1"/>
        <v>0</v>
      </c>
    </row>
    <row r="28" spans="1:9" x14ac:dyDescent="0.25">
      <c r="A28" s="351"/>
      <c r="B28" s="374"/>
      <c r="C28" s="375"/>
      <c r="D28" s="376">
        <f t="shared" si="0"/>
        <v>0</v>
      </c>
      <c r="E28" s="377"/>
      <c r="F28" s="378"/>
      <c r="G28" s="377"/>
      <c r="H28" s="377"/>
      <c r="I28" s="379">
        <f t="shared" si="1"/>
        <v>0</v>
      </c>
    </row>
    <row r="29" spans="1:9" x14ac:dyDescent="0.25">
      <c r="A29" s="351"/>
      <c r="B29" s="374"/>
      <c r="C29" s="375"/>
      <c r="D29" s="376">
        <f t="shared" si="0"/>
        <v>0</v>
      </c>
      <c r="E29" s="377"/>
      <c r="F29" s="378"/>
      <c r="G29" s="377"/>
      <c r="H29" s="377"/>
      <c r="I29" s="379">
        <f t="shared" si="1"/>
        <v>0</v>
      </c>
    </row>
    <row r="30" spans="1:9" x14ac:dyDescent="0.25">
      <c r="A30" s="351"/>
      <c r="B30" s="374"/>
      <c r="C30" s="375"/>
      <c r="D30" s="376">
        <f t="shared" si="0"/>
        <v>0</v>
      </c>
      <c r="E30" s="377"/>
      <c r="F30" s="378"/>
      <c r="G30" s="377"/>
      <c r="H30" s="377"/>
      <c r="I30" s="379">
        <f t="shared" si="1"/>
        <v>0</v>
      </c>
    </row>
    <row r="31" spans="1:9" ht="13.5" thickBot="1" x14ac:dyDescent="0.3">
      <c r="A31" s="355"/>
      <c r="B31" s="383"/>
      <c r="C31" s="384"/>
      <c r="D31" s="385">
        <f t="shared" si="0"/>
        <v>0</v>
      </c>
      <c r="E31" s="384"/>
      <c r="F31" s="386"/>
      <c r="G31" s="384"/>
      <c r="H31" s="384"/>
      <c r="I31" s="387">
        <f t="shared" si="1"/>
        <v>0</v>
      </c>
    </row>
    <row r="32" spans="1:9" x14ac:dyDescent="0.25">
      <c r="A32" s="343"/>
      <c r="B32" s="343"/>
      <c r="C32" s="343"/>
      <c r="D32" s="343"/>
      <c r="E32" s="343"/>
      <c r="F32" s="343"/>
      <c r="G32" s="343"/>
      <c r="H32" s="343"/>
      <c r="I32" s="343"/>
    </row>
    <row r="33" spans="1:9" ht="13.5" thickBot="1" x14ac:dyDescent="0.3">
      <c r="A33" s="388" t="s">
        <v>781</v>
      </c>
      <c r="B33" s="389">
        <f>B10+B11+B12+B13+B14+B15+B16+B17+B18+B19+B20+B21+B22+B23+B24+B25+B26+B27+B28+B29+B30+B31</f>
        <v>0</v>
      </c>
      <c r="C33" s="390">
        <f>C10+C11+C12+C13+C14+C15+C16+C17+C18+C19+C20+C21+C22+C23+C24+C25+C26+C27+C28+C29+C30+C31</f>
        <v>0</v>
      </c>
      <c r="D33" s="390">
        <f>D10+D11+D12+D13+D14+D15+D16+D17+D18+D19+D20+D21+D22+D23+D24+D25+D26+D27+D28+D29+D30+D31</f>
        <v>0</v>
      </c>
      <c r="E33" s="390">
        <f>E10+E11+E12+E13+E14+E15+E16+E17+E18+E19+E20+E21+E22+E23+E24+E25+E26+E27+E28+E29+E30+E31</f>
        <v>0</v>
      </c>
      <c r="F33" s="390">
        <f t="shared" ref="F33:I33" si="2">F10+F11+F12+F13+F14+F15+F16+F17+F18+F19+F20+F21+F22+F23+F24+F25+F26+F27+F28+F29+F30+F31</f>
        <v>0</v>
      </c>
      <c r="G33" s="390">
        <f t="shared" si="2"/>
        <v>0</v>
      </c>
      <c r="H33" s="390">
        <f t="shared" si="2"/>
        <v>0</v>
      </c>
      <c r="I33" s="390">
        <f t="shared" si="2"/>
        <v>0</v>
      </c>
    </row>
    <row r="34" spans="1:9" ht="13.5" thickTop="1" x14ac:dyDescent="0.25"/>
    <row r="35" spans="1:9" ht="15" x14ac:dyDescent="0.25">
      <c r="A35" s="808" t="s">
        <v>933</v>
      </c>
      <c r="B35" s="808"/>
      <c r="C35" s="808"/>
      <c r="D35" s="808"/>
      <c r="E35" s="808"/>
      <c r="F35" s="808"/>
      <c r="G35" s="808"/>
      <c r="H35" s="808"/>
      <c r="I35" s="808"/>
    </row>
  </sheetData>
  <sheetProtection algorithmName="SHA-512" hashValue="zl3qjnE+lJvjoIv/96bOg3ki7nZ+dYU2BHkPF94BTiHQXeGtoyQ8RGDKP1DVENIFgMCng5Jrav9P7cri0FPtNQ==" saltValue="yOs/hkfTp4VK6oh0m0Q3Vw==" spinCount="100000" sheet="1" objects="1" scenarios="1"/>
  <mergeCells count="6">
    <mergeCell ref="A35:I35"/>
    <mergeCell ref="A1:I1"/>
    <mergeCell ref="A3:I3"/>
    <mergeCell ref="A5:I5"/>
    <mergeCell ref="A7:I7"/>
    <mergeCell ref="A2:C2"/>
  </mergeCells>
  <printOptions horizontalCentered="1"/>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C00000"/>
  </sheetPr>
  <dimension ref="A1:D35"/>
  <sheetViews>
    <sheetView zoomScaleNormal="100" workbookViewId="0">
      <selection activeCell="C15" sqref="C15"/>
    </sheetView>
  </sheetViews>
  <sheetFormatPr defaultColWidth="9.140625" defaultRowHeight="15" x14ac:dyDescent="0.25"/>
  <cols>
    <col min="1" max="1" width="18.5703125" style="92" bestFit="1" customWidth="1"/>
    <col min="2" max="2" width="50.85546875" style="92" customWidth="1"/>
    <col min="3" max="3" width="21.140625" style="92" customWidth="1"/>
    <col min="4" max="4" width="36.28515625" style="92" customWidth="1"/>
    <col min="5" max="16384" width="9.140625" style="92"/>
  </cols>
  <sheetData>
    <row r="1" spans="1:4" ht="15.75" x14ac:dyDescent="0.25">
      <c r="A1" s="210" t="s">
        <v>484</v>
      </c>
      <c r="B1" s="490">
        <v>2021</v>
      </c>
      <c r="C1" s="588" t="s">
        <v>697</v>
      </c>
      <c r="D1" s="589"/>
    </row>
    <row r="2" spans="1:4" ht="15.75" thickBot="1" x14ac:dyDescent="0.3">
      <c r="A2" s="211" t="s">
        <v>694</v>
      </c>
      <c r="B2" s="221" t="s">
        <v>627</v>
      </c>
      <c r="C2" s="212" t="s">
        <v>715</v>
      </c>
      <c r="D2" s="222" t="s">
        <v>1000</v>
      </c>
    </row>
    <row r="3" spans="1:4" x14ac:dyDescent="0.25">
      <c r="A3" s="211" t="s">
        <v>485</v>
      </c>
      <c r="B3" s="491" t="str">
        <f>VLOOKUP($B$2,Info!B1:C181,2,FALSE)</f>
        <v>Gloucester</v>
      </c>
      <c r="C3" s="212" t="s">
        <v>695</v>
      </c>
      <c r="D3" s="221" t="s">
        <v>1006</v>
      </c>
    </row>
    <row r="4" spans="1:4" x14ac:dyDescent="0.25">
      <c r="A4" s="211" t="s">
        <v>486</v>
      </c>
      <c r="B4" s="221" t="s">
        <v>999</v>
      </c>
      <c r="C4" s="212" t="s">
        <v>696</v>
      </c>
      <c r="D4" s="221" t="s">
        <v>1034</v>
      </c>
    </row>
    <row r="5" spans="1:4" x14ac:dyDescent="0.25">
      <c r="A5" s="219" t="s">
        <v>788</v>
      </c>
      <c r="B5" s="221" t="s">
        <v>968</v>
      </c>
      <c r="C5" s="212" t="s">
        <v>281</v>
      </c>
      <c r="D5" s="221" t="s">
        <v>1007</v>
      </c>
    </row>
    <row r="6" spans="1:4" ht="15.75" thickBot="1" x14ac:dyDescent="0.3">
      <c r="A6" s="492"/>
      <c r="B6" s="214"/>
      <c r="C6" s="215" t="s">
        <v>281</v>
      </c>
      <c r="D6" s="222" t="s">
        <v>1008</v>
      </c>
    </row>
    <row r="7" spans="1:4" ht="15.75" thickBot="1" x14ac:dyDescent="0.3">
      <c r="A7" s="216"/>
      <c r="B7" s="216"/>
      <c r="C7" s="217"/>
      <c r="D7" s="213"/>
    </row>
    <row r="8" spans="1:4" ht="16.5" thickBot="1" x14ac:dyDescent="0.3">
      <c r="A8" s="590" t="s">
        <v>714</v>
      </c>
      <c r="B8" s="591"/>
      <c r="C8" s="217"/>
      <c r="D8" s="213"/>
    </row>
    <row r="9" spans="1:4" x14ac:dyDescent="0.25">
      <c r="A9" s="586" t="s">
        <v>493</v>
      </c>
      <c r="B9" s="587"/>
    </row>
    <row r="10" spans="1:4" x14ac:dyDescent="0.25">
      <c r="A10" s="211" t="s">
        <v>488</v>
      </c>
      <c r="B10" s="221" t="s">
        <v>1000</v>
      </c>
    </row>
    <row r="11" spans="1:4" x14ac:dyDescent="0.25">
      <c r="A11" s="211" t="s">
        <v>279</v>
      </c>
      <c r="B11" s="221" t="s">
        <v>984</v>
      </c>
    </row>
    <row r="12" spans="1:4" x14ac:dyDescent="0.25">
      <c r="A12" s="211" t="s">
        <v>489</v>
      </c>
      <c r="B12" s="221" t="s">
        <v>1001</v>
      </c>
    </row>
    <row r="13" spans="1:4" x14ac:dyDescent="0.25">
      <c r="A13" s="211" t="s">
        <v>490</v>
      </c>
      <c r="B13" s="221" t="s">
        <v>1002</v>
      </c>
    </row>
    <row r="14" spans="1:4" x14ac:dyDescent="0.25">
      <c r="A14" s="211" t="s">
        <v>491</v>
      </c>
      <c r="B14" s="221" t="s">
        <v>1003</v>
      </c>
    </row>
    <row r="15" spans="1:4" ht="15.75" thickBot="1" x14ac:dyDescent="0.3">
      <c r="A15" s="218" t="s">
        <v>492</v>
      </c>
      <c r="B15" s="223" t="s">
        <v>1004</v>
      </c>
    </row>
    <row r="16" spans="1:4" ht="15.75" thickBot="1" x14ac:dyDescent="0.3"/>
    <row r="17" spans="1:4" x14ac:dyDescent="0.25">
      <c r="A17" s="586" t="s">
        <v>494</v>
      </c>
      <c r="B17" s="587"/>
    </row>
    <row r="18" spans="1:4" x14ac:dyDescent="0.25">
      <c r="A18" s="219" t="s">
        <v>495</v>
      </c>
      <c r="B18" s="221" t="s">
        <v>1000</v>
      </c>
    </row>
    <row r="19" spans="1:4" x14ac:dyDescent="0.25">
      <c r="A19" s="219" t="s">
        <v>279</v>
      </c>
      <c r="B19" s="221" t="s">
        <v>1033</v>
      </c>
    </row>
    <row r="20" spans="1:4" x14ac:dyDescent="0.25">
      <c r="A20" s="219" t="s">
        <v>489</v>
      </c>
      <c r="B20" s="221" t="s">
        <v>1001</v>
      </c>
    </row>
    <row r="21" spans="1:4" x14ac:dyDescent="0.25">
      <c r="A21" s="219" t="s">
        <v>496</v>
      </c>
      <c r="B21" s="221" t="s">
        <v>1002</v>
      </c>
    </row>
    <row r="22" spans="1:4" x14ac:dyDescent="0.25">
      <c r="A22" s="219" t="s">
        <v>497</v>
      </c>
      <c r="B22" s="221" t="s">
        <v>1003</v>
      </c>
    </row>
    <row r="23" spans="1:4" ht="15.75" thickBot="1" x14ac:dyDescent="0.3">
      <c r="A23" s="220" t="s">
        <v>492</v>
      </c>
      <c r="B23" s="223" t="s">
        <v>1005</v>
      </c>
    </row>
    <row r="24" spans="1:4" ht="15.75" thickBot="1" x14ac:dyDescent="0.3">
      <c r="D24" s="102"/>
    </row>
    <row r="25" spans="1:4" x14ac:dyDescent="0.25">
      <c r="A25" s="586" t="s">
        <v>498</v>
      </c>
      <c r="B25" s="587"/>
    </row>
    <row r="26" spans="1:4" x14ac:dyDescent="0.25">
      <c r="A26" s="219" t="s">
        <v>495</v>
      </c>
      <c r="B26" s="221" t="s">
        <v>1000</v>
      </c>
    </row>
    <row r="27" spans="1:4" ht="15.75" thickBot="1" x14ac:dyDescent="0.3">
      <c r="A27" s="220" t="s">
        <v>279</v>
      </c>
      <c r="B27" s="221" t="s">
        <v>1033</v>
      </c>
    </row>
    <row r="28" spans="1:4" ht="15.75" thickBot="1" x14ac:dyDescent="0.3">
      <c r="D28" s="102"/>
    </row>
    <row r="29" spans="1:4" x14ac:dyDescent="0.25">
      <c r="A29" s="586" t="s">
        <v>499</v>
      </c>
      <c r="B29" s="587"/>
    </row>
    <row r="30" spans="1:4" x14ac:dyDescent="0.25">
      <c r="A30" s="211" t="s">
        <v>495</v>
      </c>
      <c r="B30" s="221" t="s">
        <v>1000</v>
      </c>
    </row>
    <row r="31" spans="1:4" x14ac:dyDescent="0.25">
      <c r="A31" s="211" t="s">
        <v>279</v>
      </c>
      <c r="B31" s="221" t="s">
        <v>1033</v>
      </c>
    </row>
    <row r="32" spans="1:4" x14ac:dyDescent="0.25">
      <c r="A32" s="211" t="s">
        <v>489</v>
      </c>
      <c r="B32" s="221" t="s">
        <v>1001</v>
      </c>
    </row>
    <row r="33" spans="1:2" x14ac:dyDescent="0.25">
      <c r="A33" s="211" t="s">
        <v>490</v>
      </c>
      <c r="B33" s="221" t="s">
        <v>1002</v>
      </c>
    </row>
    <row r="34" spans="1:2" x14ac:dyDescent="0.25">
      <c r="A34" s="211" t="s">
        <v>491</v>
      </c>
      <c r="B34" s="221" t="s">
        <v>1003</v>
      </c>
    </row>
    <row r="35" spans="1:2" ht="15.75" thickBot="1" x14ac:dyDescent="0.3">
      <c r="A35" s="218" t="s">
        <v>492</v>
      </c>
      <c r="B35" s="223" t="s">
        <v>1005</v>
      </c>
    </row>
  </sheetData>
  <sheetProtection algorithmName="SHA-512" hashValue="P0hmd4YvRzue4FXSj1c7YDYQ8Z3Lfkh4acJK63O8yqa8GBk50EunmDcED5otuTz05466P1Jc3uRoNlox3TBicQ==" saltValue="1HFE9g0ngLnxeAm81SiYgw==" spinCount="100000" sheet="1" objects="1" scenarios="1"/>
  <mergeCells count="6">
    <mergeCell ref="A9:B9"/>
    <mergeCell ref="A17:B17"/>
    <mergeCell ref="A25:B25"/>
    <mergeCell ref="A29:B29"/>
    <mergeCell ref="C1:D1"/>
    <mergeCell ref="A8:B8"/>
  </mergeCells>
  <dataValidations count="1">
    <dataValidation type="list" allowBlank="1" showInputMessage="1" showErrorMessage="1" sqref="B5" xr:uid="{00000000-0002-0000-0400-000000000000}">
      <formula1>"February, November"</formula1>
    </dataValidation>
  </dataValidations>
  <pageMargins left="0.7" right="0.7" top="0.75" bottom="0.75" header="0.3" footer="0.3"/>
  <pageSetup scale="9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Info!$B$2:$B$181</xm:f>
          </x14:formula1>
          <xm:sqref>B2</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3">
    <tabColor rgb="FF92D050"/>
  </sheetPr>
  <dimension ref="A1:H32"/>
  <sheetViews>
    <sheetView topLeftCell="A19" zoomScaleNormal="100" workbookViewId="0">
      <selection activeCell="G26" sqref="G26"/>
    </sheetView>
  </sheetViews>
  <sheetFormatPr defaultRowHeight="15" x14ac:dyDescent="0.25"/>
  <cols>
    <col min="1" max="1" width="1.7109375" customWidth="1"/>
    <col min="2" max="2" width="48.85546875" customWidth="1"/>
    <col min="3" max="3" width="17.42578125" customWidth="1"/>
    <col min="4" max="4" width="15.140625" customWidth="1"/>
    <col min="5" max="5" width="13.7109375" bestFit="1" customWidth="1"/>
    <col min="6" max="6" width="11.42578125" customWidth="1"/>
    <col min="7" max="8" width="16.28515625" bestFit="1" customWidth="1"/>
  </cols>
  <sheetData>
    <row r="1" spans="1:8" x14ac:dyDescent="0.25">
      <c r="A1" s="784" t="str">
        <f>'Information Sheet'!B9</f>
        <v>Franklin Township FD No. 5 (Gloucester)</v>
      </c>
      <c r="B1" s="784"/>
      <c r="C1" s="784"/>
      <c r="D1" s="784"/>
      <c r="E1" s="784"/>
      <c r="F1" s="784"/>
      <c r="G1" s="784"/>
      <c r="H1" s="784"/>
    </row>
    <row r="2" spans="1:8" x14ac:dyDescent="0.25">
      <c r="A2" s="784" t="str">
        <f>'Information Sheet'!B10</f>
        <v>Gloucester</v>
      </c>
      <c r="B2" s="784"/>
      <c r="C2" s="784"/>
      <c r="D2" s="784"/>
      <c r="E2" s="784"/>
      <c r="F2" s="784"/>
      <c r="G2" s="784"/>
      <c r="H2" s="784"/>
    </row>
    <row r="3" spans="1:8" x14ac:dyDescent="0.25">
      <c r="D3" s="36"/>
      <c r="E3" s="37"/>
      <c r="F3" s="38"/>
      <c r="G3" s="37"/>
      <c r="H3" s="37"/>
    </row>
    <row r="4" spans="1:8" x14ac:dyDescent="0.25">
      <c r="A4" s="3" t="s">
        <v>184</v>
      </c>
      <c r="B4" s="3"/>
      <c r="C4" s="3"/>
      <c r="D4" s="36"/>
      <c r="E4" s="37"/>
      <c r="F4" s="38"/>
      <c r="G4" s="37"/>
      <c r="H4" s="37"/>
    </row>
    <row r="5" spans="1:8" ht="60.75" thickBot="1" x14ac:dyDescent="0.3">
      <c r="B5" s="39" t="s">
        <v>185</v>
      </c>
      <c r="C5" s="39" t="s">
        <v>186</v>
      </c>
      <c r="D5" s="40" t="s">
        <v>187</v>
      </c>
      <c r="E5" s="40" t="s">
        <v>188</v>
      </c>
      <c r="F5" s="40" t="s">
        <v>189</v>
      </c>
      <c r="G5" s="40" t="str">
        <f>""&amp;'Information Sheet'!B11&amp;" Proposed Budget"</f>
        <v>2021 Proposed Budget</v>
      </c>
      <c r="H5" s="40" t="str">
        <f>""&amp;'Information Sheet'!B11-1&amp;" Adopted Budget"</f>
        <v>2020 Adopted Budget</v>
      </c>
    </row>
    <row r="6" spans="1:8" x14ac:dyDescent="0.25">
      <c r="B6" s="27" t="s">
        <v>190</v>
      </c>
      <c r="C6" s="27"/>
      <c r="D6" s="28"/>
      <c r="E6" s="28"/>
      <c r="F6" s="29"/>
      <c r="G6" s="173">
        <v>0</v>
      </c>
      <c r="H6" s="173"/>
    </row>
    <row r="7" spans="1:8" x14ac:dyDescent="0.25">
      <c r="B7" s="27" t="s">
        <v>191</v>
      </c>
      <c r="C7" s="27"/>
      <c r="D7" s="28"/>
      <c r="E7" s="28"/>
      <c r="F7" s="29"/>
      <c r="G7" s="173"/>
      <c r="H7" s="173"/>
    </row>
    <row r="8" spans="1:8" x14ac:dyDescent="0.25">
      <c r="B8" s="27" t="s">
        <v>192</v>
      </c>
      <c r="C8" s="27"/>
      <c r="D8" s="28"/>
      <c r="E8" s="28"/>
      <c r="F8" s="29"/>
      <c r="G8" s="173"/>
      <c r="H8" s="173"/>
    </row>
    <row r="9" spans="1:8" x14ac:dyDescent="0.25">
      <c r="B9" s="27" t="s">
        <v>193</v>
      </c>
      <c r="C9" s="27"/>
      <c r="D9" s="28"/>
      <c r="E9" s="28"/>
      <c r="F9" s="29"/>
      <c r="G9" s="173"/>
      <c r="H9" s="173"/>
    </row>
    <row r="10" spans="1:8" x14ac:dyDescent="0.25">
      <c r="B10" s="27" t="s">
        <v>194</v>
      </c>
      <c r="C10" s="27"/>
      <c r="D10" s="28"/>
      <c r="E10" s="28"/>
      <c r="F10" s="29"/>
      <c r="G10" s="173"/>
      <c r="H10" s="173"/>
    </row>
    <row r="11" spans="1:8" x14ac:dyDescent="0.25">
      <c r="B11" s="27" t="s">
        <v>195</v>
      </c>
      <c r="C11" s="27"/>
      <c r="D11" s="28"/>
      <c r="E11" s="28"/>
      <c r="F11" s="29"/>
      <c r="G11" s="173"/>
      <c r="H11" s="173"/>
    </row>
    <row r="12" spans="1:8" x14ac:dyDescent="0.25">
      <c r="B12" s="27" t="s">
        <v>196</v>
      </c>
      <c r="C12" s="27"/>
      <c r="D12" s="28"/>
      <c r="E12" s="28"/>
      <c r="F12" s="29"/>
      <c r="G12" s="173"/>
      <c r="H12" s="173"/>
    </row>
    <row r="13" spans="1:8" x14ac:dyDescent="0.25">
      <c r="B13" s="15" t="s">
        <v>197</v>
      </c>
      <c r="C13" s="15"/>
      <c r="D13" s="31"/>
      <c r="E13" s="31"/>
      <c r="F13" s="31"/>
      <c r="G13" s="174">
        <f>SUM(G6:G12)</f>
        <v>0</v>
      </c>
      <c r="H13" s="174">
        <f>SUM(H6:H12)</f>
        <v>0</v>
      </c>
    </row>
    <row r="14" spans="1:8" x14ac:dyDescent="0.25">
      <c r="B14" s="15"/>
      <c r="C14" s="15"/>
      <c r="D14" s="31"/>
      <c r="E14" s="31"/>
      <c r="F14" s="31"/>
      <c r="G14" s="31"/>
      <c r="H14" s="31"/>
    </row>
    <row r="15" spans="1:8" x14ac:dyDescent="0.25">
      <c r="A15" s="3" t="s">
        <v>198</v>
      </c>
      <c r="D15" s="6"/>
      <c r="E15" s="6"/>
      <c r="F15" s="6"/>
      <c r="G15" s="6"/>
      <c r="H15" s="6"/>
    </row>
    <row r="16" spans="1:8" ht="45.75" thickBot="1" x14ac:dyDescent="0.3">
      <c r="A16" s="3"/>
      <c r="B16" s="39" t="s">
        <v>185</v>
      </c>
      <c r="C16" s="39" t="s">
        <v>186</v>
      </c>
      <c r="D16" s="40" t="s">
        <v>150</v>
      </c>
      <c r="E16" s="40" t="s">
        <v>148</v>
      </c>
      <c r="F16" s="40" t="s">
        <v>189</v>
      </c>
      <c r="G16" s="40" t="str">
        <f>G5</f>
        <v>2021 Proposed Budget</v>
      </c>
      <c r="H16" s="40" t="str">
        <f>H5</f>
        <v>2020 Adopted Budget</v>
      </c>
    </row>
    <row r="17" spans="1:8" x14ac:dyDescent="0.25">
      <c r="B17" s="27" t="s">
        <v>190</v>
      </c>
      <c r="C17" s="27"/>
      <c r="D17" s="28"/>
      <c r="E17" s="28"/>
      <c r="F17" s="29"/>
      <c r="G17" s="173"/>
      <c r="H17" s="173"/>
    </row>
    <row r="18" spans="1:8" x14ac:dyDescent="0.25">
      <c r="B18" s="27" t="s">
        <v>191</v>
      </c>
      <c r="C18" s="27"/>
      <c r="D18" s="28"/>
      <c r="E18" s="28"/>
      <c r="F18" s="29"/>
      <c r="G18" s="173"/>
      <c r="H18" s="173"/>
    </row>
    <row r="19" spans="1:8" x14ac:dyDescent="0.25">
      <c r="B19" s="27" t="s">
        <v>192</v>
      </c>
      <c r="C19" s="27"/>
      <c r="D19" s="28"/>
      <c r="E19" s="28"/>
      <c r="F19" s="29"/>
      <c r="G19" s="173"/>
      <c r="H19" s="173"/>
    </row>
    <row r="20" spans="1:8" x14ac:dyDescent="0.25">
      <c r="B20" s="27" t="s">
        <v>193</v>
      </c>
      <c r="C20" s="27"/>
      <c r="D20" s="28"/>
      <c r="E20" s="28"/>
      <c r="F20" s="29"/>
      <c r="G20" s="173"/>
      <c r="H20" s="173"/>
    </row>
    <row r="21" spans="1:8" x14ac:dyDescent="0.25">
      <c r="B21" s="27" t="s">
        <v>194</v>
      </c>
      <c r="C21" s="27"/>
      <c r="D21" s="28"/>
      <c r="E21" s="28"/>
      <c r="F21" s="29"/>
      <c r="G21" s="173"/>
      <c r="H21" s="173"/>
    </row>
    <row r="22" spans="1:8" x14ac:dyDescent="0.25">
      <c r="A22" s="9"/>
      <c r="B22" s="27" t="s">
        <v>195</v>
      </c>
      <c r="C22" s="27"/>
      <c r="D22" s="28"/>
      <c r="E22" s="28"/>
      <c r="F22" s="29"/>
      <c r="G22" s="173"/>
      <c r="H22" s="173"/>
    </row>
    <row r="23" spans="1:8" x14ac:dyDescent="0.25">
      <c r="B23" s="27" t="s">
        <v>196</v>
      </c>
      <c r="C23" s="27"/>
      <c r="D23" s="28"/>
      <c r="E23" s="28"/>
      <c r="F23" s="29"/>
      <c r="G23" s="173"/>
      <c r="H23" s="173"/>
    </row>
    <row r="24" spans="1:8" x14ac:dyDescent="0.25">
      <c r="B24" s="15" t="s">
        <v>199</v>
      </c>
      <c r="C24" s="15"/>
      <c r="D24" s="31"/>
      <c r="E24" s="31"/>
      <c r="F24" s="31"/>
      <c r="G24" s="174">
        <f>SUM(G17:G23)</f>
        <v>0</v>
      </c>
      <c r="H24" s="174">
        <f>SUM(H17:H23)</f>
        <v>0</v>
      </c>
    </row>
    <row r="25" spans="1:8" x14ac:dyDescent="0.25">
      <c r="B25" s="15" t="s">
        <v>200</v>
      </c>
      <c r="G25" s="169">
        <f>G13+G24</f>
        <v>0</v>
      </c>
      <c r="H25" s="169">
        <f>+H13+H24</f>
        <v>0</v>
      </c>
    </row>
    <row r="26" spans="1:8" x14ac:dyDescent="0.25">
      <c r="A26" s="3" t="s">
        <v>201</v>
      </c>
      <c r="G26" s="171">
        <v>41435</v>
      </c>
      <c r="H26" s="171">
        <v>41435</v>
      </c>
    </row>
    <row r="27" spans="1:8" ht="15.75" thickBot="1" x14ac:dyDescent="0.3">
      <c r="A27" s="3" t="s">
        <v>202</v>
      </c>
      <c r="G27" s="170">
        <f>G25+G26</f>
        <v>41435</v>
      </c>
      <c r="H27" s="170">
        <f>+H25+H26</f>
        <v>41435</v>
      </c>
    </row>
    <row r="28" spans="1:8" ht="15.75" thickTop="1" x14ac:dyDescent="0.25"/>
    <row r="29" spans="1:8" x14ac:dyDescent="0.25">
      <c r="B29" t="s">
        <v>181</v>
      </c>
      <c r="G29" s="175"/>
      <c r="H29" s="175"/>
    </row>
    <row r="30" spans="1:8" x14ac:dyDescent="0.25">
      <c r="B30" t="s">
        <v>182</v>
      </c>
      <c r="G30" s="175"/>
      <c r="H30" s="175"/>
    </row>
    <row r="31" spans="1:8" x14ac:dyDescent="0.25">
      <c r="B31" t="s">
        <v>183</v>
      </c>
      <c r="G31" s="175"/>
      <c r="H31" s="175"/>
    </row>
    <row r="32" spans="1:8" x14ac:dyDescent="0.25">
      <c r="A32" s="787" t="s">
        <v>932</v>
      </c>
      <c r="B32" s="787"/>
      <c r="C32" s="787"/>
      <c r="D32" s="787"/>
      <c r="E32" s="787"/>
      <c r="F32" s="787"/>
      <c r="G32" s="787"/>
      <c r="H32" s="787"/>
    </row>
  </sheetData>
  <sheetProtection algorithmName="SHA-512" hashValue="E9AhBVR0VNtH41GwOVuIWKHCzkulc56CCMeRUPrhstmHiT+cq5ET/A8fl7rJSWFUIgN0jzwoFVmROX76l3dWtw==" saltValue="cuZMgwoSuQVz8V8gk8q31g==" spinCount="100000" sheet="1" objects="1" scenarios="1"/>
  <mergeCells count="3">
    <mergeCell ref="A1:H1"/>
    <mergeCell ref="A2:H2"/>
    <mergeCell ref="A32:H32"/>
  </mergeCells>
  <phoneticPr fontId="59" type="noConversion"/>
  <dataValidations count="1">
    <dataValidation type="list" allowBlank="1" showInputMessage="1" showErrorMessage="1" sqref="D6:D12" xr:uid="{00000000-0002-0000-3100-000000000000}">
      <formula1>"February,November"</formula1>
    </dataValidation>
  </dataValidations>
  <printOptions horizontalCentered="1"/>
  <pageMargins left="0.25" right="0.25" top="0.5" bottom="0.5" header="0.3" footer="0.3"/>
  <pageSetup scale="9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tabColor rgb="FF92D050"/>
  </sheetPr>
  <dimension ref="A1:J35"/>
  <sheetViews>
    <sheetView topLeftCell="A7" zoomScaleNormal="100" workbookViewId="0">
      <selection activeCell="C8" sqref="C8"/>
    </sheetView>
  </sheetViews>
  <sheetFormatPr defaultRowHeight="15" x14ac:dyDescent="0.25"/>
  <cols>
    <col min="1" max="1" width="1.7109375" customWidth="1"/>
    <col min="2" max="2" width="48.85546875" customWidth="1"/>
    <col min="3" max="3" width="17.42578125" customWidth="1"/>
    <col min="4" max="4" width="15.140625" customWidth="1"/>
    <col min="5" max="5" width="13.7109375" bestFit="1" customWidth="1"/>
    <col min="6" max="6" width="11.42578125" customWidth="1"/>
    <col min="7" max="8" width="16.28515625" bestFit="1" customWidth="1"/>
  </cols>
  <sheetData>
    <row r="1" spans="1:10" x14ac:dyDescent="0.25">
      <c r="A1" s="784" t="str">
        <f>'Information Sheet'!B9</f>
        <v>Franklin Township FD No. 5 (Gloucester)</v>
      </c>
      <c r="B1" s="784"/>
      <c r="C1" s="784"/>
      <c r="D1" s="784"/>
      <c r="E1" s="784"/>
      <c r="F1" s="784"/>
      <c r="G1" s="784"/>
      <c r="H1" s="784"/>
    </row>
    <row r="2" spans="1:10" x14ac:dyDescent="0.25">
      <c r="A2" s="784" t="str">
        <f>'Information Sheet'!B10</f>
        <v>Gloucester</v>
      </c>
      <c r="B2" s="784"/>
      <c r="C2" s="784"/>
      <c r="D2" s="784"/>
      <c r="E2" s="784"/>
      <c r="F2" s="784"/>
      <c r="G2" s="784"/>
      <c r="H2" s="784"/>
    </row>
    <row r="3" spans="1:10" x14ac:dyDescent="0.25">
      <c r="D3" s="36"/>
      <c r="E3" s="37"/>
      <c r="F3" s="38"/>
      <c r="G3" s="37"/>
      <c r="H3" s="37"/>
    </row>
    <row r="4" spans="1:10" ht="15" customHeight="1" x14ac:dyDescent="0.25">
      <c r="A4" s="807" t="s">
        <v>894</v>
      </c>
      <c r="B4" s="807"/>
      <c r="C4" s="807"/>
      <c r="D4" s="807"/>
      <c r="E4" s="807"/>
      <c r="F4" s="807"/>
      <c r="G4" s="807"/>
      <c r="H4" s="807"/>
      <c r="I4" s="507"/>
      <c r="J4" s="507"/>
    </row>
    <row r="5" spans="1:10" x14ac:dyDescent="0.25">
      <c r="D5" s="36"/>
      <c r="E5" s="37"/>
      <c r="F5" s="38"/>
      <c r="G5" s="37"/>
      <c r="H5" s="37"/>
    </row>
    <row r="6" spans="1:10" x14ac:dyDescent="0.25">
      <c r="A6" s="3" t="s">
        <v>184</v>
      </c>
      <c r="B6" s="3"/>
      <c r="C6" s="3"/>
      <c r="D6" s="36"/>
      <c r="E6" s="37"/>
      <c r="F6" s="38"/>
      <c r="G6" s="37"/>
      <c r="H6" s="37"/>
    </row>
    <row r="7" spans="1:10" ht="60.75" thickBot="1" x14ac:dyDescent="0.3">
      <c r="B7" s="39" t="s">
        <v>185</v>
      </c>
      <c r="C7" s="39" t="s">
        <v>186</v>
      </c>
      <c r="D7" s="40" t="s">
        <v>187</v>
      </c>
      <c r="E7" s="40" t="s">
        <v>188</v>
      </c>
      <c r="F7" s="40" t="s">
        <v>189</v>
      </c>
      <c r="G7" s="40" t="str">
        <f>""&amp;'Information Sheet'!B11&amp;" Proposed Budget"</f>
        <v>2021 Proposed Budget</v>
      </c>
      <c r="H7" s="40" t="str">
        <f>""&amp;'Information Sheet'!B11-1&amp;" Adopted Budget"</f>
        <v>2020 Adopted Budget</v>
      </c>
    </row>
    <row r="8" spans="1:10" x14ac:dyDescent="0.25">
      <c r="B8" s="508" t="s">
        <v>190</v>
      </c>
      <c r="C8" s="508"/>
      <c r="D8" s="509"/>
      <c r="E8" s="509"/>
      <c r="F8" s="510"/>
      <c r="G8" s="511"/>
      <c r="H8" s="511"/>
    </row>
    <row r="9" spans="1:10" x14ac:dyDescent="0.25">
      <c r="B9" s="508" t="s">
        <v>191</v>
      </c>
      <c r="C9" s="508"/>
      <c r="D9" s="509"/>
      <c r="E9" s="509"/>
      <c r="F9" s="510"/>
      <c r="G9" s="511"/>
      <c r="H9" s="511"/>
    </row>
    <row r="10" spans="1:10" x14ac:dyDescent="0.25">
      <c r="B10" s="508" t="s">
        <v>192</v>
      </c>
      <c r="C10" s="508"/>
      <c r="D10" s="509"/>
      <c r="E10" s="509"/>
      <c r="F10" s="510"/>
      <c r="G10" s="511"/>
      <c r="H10" s="511"/>
    </row>
    <row r="11" spans="1:10" x14ac:dyDescent="0.25">
      <c r="B11" s="508" t="s">
        <v>193</v>
      </c>
      <c r="C11" s="508"/>
      <c r="D11" s="509"/>
      <c r="E11" s="509"/>
      <c r="F11" s="510"/>
      <c r="G11" s="511"/>
      <c r="H11" s="511"/>
    </row>
    <row r="12" spans="1:10" x14ac:dyDescent="0.25">
      <c r="B12" s="508" t="s">
        <v>194</v>
      </c>
      <c r="C12" s="508"/>
      <c r="D12" s="509"/>
      <c r="E12" s="509"/>
      <c r="F12" s="510"/>
      <c r="G12" s="511"/>
      <c r="H12" s="511"/>
    </row>
    <row r="13" spans="1:10" x14ac:dyDescent="0.25">
      <c r="B13" s="508" t="s">
        <v>195</v>
      </c>
      <c r="C13" s="508"/>
      <c r="D13" s="509"/>
      <c r="E13" s="509"/>
      <c r="F13" s="510"/>
      <c r="G13" s="511"/>
      <c r="H13" s="511"/>
    </row>
    <row r="14" spans="1:10" x14ac:dyDescent="0.25">
      <c r="B14" s="508" t="s">
        <v>196</v>
      </c>
      <c r="C14" s="508"/>
      <c r="D14" s="509"/>
      <c r="E14" s="509"/>
      <c r="F14" s="510"/>
      <c r="G14" s="511"/>
      <c r="H14" s="511"/>
    </row>
    <row r="15" spans="1:10" x14ac:dyDescent="0.25">
      <c r="B15" s="508" t="s">
        <v>881</v>
      </c>
      <c r="C15" s="508"/>
      <c r="D15" s="509"/>
      <c r="E15" s="509"/>
      <c r="F15" s="510"/>
      <c r="G15" s="511"/>
      <c r="H15" s="511"/>
    </row>
    <row r="16" spans="1:10" x14ac:dyDescent="0.25">
      <c r="B16" s="508" t="s">
        <v>882</v>
      </c>
      <c r="C16" s="508"/>
      <c r="D16" s="509"/>
      <c r="E16" s="509"/>
      <c r="F16" s="510"/>
      <c r="G16" s="511"/>
      <c r="H16" s="511"/>
    </row>
    <row r="17" spans="2:8" x14ac:dyDescent="0.25">
      <c r="B17" s="508" t="s">
        <v>883</v>
      </c>
      <c r="C17" s="508"/>
      <c r="D17" s="509"/>
      <c r="E17" s="509"/>
      <c r="F17" s="510"/>
      <c r="G17" s="511"/>
      <c r="H17" s="511"/>
    </row>
    <row r="18" spans="2:8" x14ac:dyDescent="0.25">
      <c r="B18" s="508" t="s">
        <v>884</v>
      </c>
      <c r="C18" s="508"/>
      <c r="D18" s="509"/>
      <c r="E18" s="509"/>
      <c r="F18" s="510"/>
      <c r="G18" s="511"/>
      <c r="H18" s="511"/>
    </row>
    <row r="19" spans="2:8" x14ac:dyDescent="0.25">
      <c r="B19" s="508" t="s">
        <v>885</v>
      </c>
      <c r="C19" s="508"/>
      <c r="D19" s="509"/>
      <c r="E19" s="509"/>
      <c r="F19" s="510"/>
      <c r="G19" s="511"/>
      <c r="H19" s="511"/>
    </row>
    <row r="20" spans="2:8" x14ac:dyDescent="0.25">
      <c r="B20" s="508" t="s">
        <v>886</v>
      </c>
      <c r="C20" s="508"/>
      <c r="D20" s="509"/>
      <c r="E20" s="509"/>
      <c r="F20" s="510"/>
      <c r="G20" s="511"/>
      <c r="H20" s="511"/>
    </row>
    <row r="21" spans="2:8" x14ac:dyDescent="0.25">
      <c r="B21" s="508" t="s">
        <v>887</v>
      </c>
      <c r="C21" s="508"/>
      <c r="D21" s="509"/>
      <c r="E21" s="509"/>
      <c r="F21" s="510"/>
      <c r="G21" s="511"/>
      <c r="H21" s="511"/>
    </row>
    <row r="22" spans="2:8" x14ac:dyDescent="0.25">
      <c r="B22" s="508" t="s">
        <v>888</v>
      </c>
      <c r="C22" s="508"/>
      <c r="D22" s="509"/>
      <c r="E22" s="509"/>
      <c r="F22" s="510"/>
      <c r="G22" s="511"/>
      <c r="H22" s="511"/>
    </row>
    <row r="23" spans="2:8" x14ac:dyDescent="0.25">
      <c r="B23" s="508" t="s">
        <v>889</v>
      </c>
      <c r="C23" s="508"/>
      <c r="D23" s="509"/>
      <c r="E23" s="509"/>
      <c r="F23" s="510"/>
      <c r="G23" s="511"/>
      <c r="H23" s="511"/>
    </row>
    <row r="24" spans="2:8" x14ac:dyDescent="0.25">
      <c r="B24" s="508" t="s">
        <v>890</v>
      </c>
      <c r="C24" s="508"/>
      <c r="D24" s="509"/>
      <c r="E24" s="509"/>
      <c r="F24" s="510"/>
      <c r="G24" s="511"/>
      <c r="H24" s="511"/>
    </row>
    <row r="25" spans="2:8" x14ac:dyDescent="0.25">
      <c r="B25" s="508" t="s">
        <v>891</v>
      </c>
      <c r="C25" s="508"/>
      <c r="D25" s="509"/>
      <c r="E25" s="509"/>
      <c r="F25" s="510"/>
      <c r="G25" s="511"/>
      <c r="H25" s="511"/>
    </row>
    <row r="26" spans="2:8" x14ac:dyDescent="0.25">
      <c r="B26" s="508" t="s">
        <v>892</v>
      </c>
      <c r="C26" s="508"/>
      <c r="D26" s="509"/>
      <c r="E26" s="509"/>
      <c r="F26" s="510"/>
      <c r="G26" s="511"/>
      <c r="H26" s="511"/>
    </row>
    <row r="27" spans="2:8" x14ac:dyDescent="0.25">
      <c r="B27" s="508" t="s">
        <v>893</v>
      </c>
      <c r="C27" s="508"/>
      <c r="D27" s="509"/>
      <c r="E27" s="509"/>
      <c r="F27" s="510"/>
      <c r="G27" s="511"/>
      <c r="H27" s="511"/>
    </row>
    <row r="28" spans="2:8" x14ac:dyDescent="0.25">
      <c r="B28" s="508" t="s">
        <v>895</v>
      </c>
      <c r="C28" s="508"/>
      <c r="D28" s="509"/>
      <c r="E28" s="509"/>
      <c r="F28" s="510"/>
      <c r="G28" s="511"/>
      <c r="H28" s="511"/>
    </row>
    <row r="29" spans="2:8" x14ac:dyDescent="0.25">
      <c r="B29" s="508" t="s">
        <v>896</v>
      </c>
      <c r="C29" s="508"/>
      <c r="D29" s="509"/>
      <c r="E29" s="509"/>
      <c r="F29" s="510"/>
      <c r="G29" s="511"/>
      <c r="H29" s="511"/>
    </row>
    <row r="30" spans="2:8" x14ac:dyDescent="0.25">
      <c r="B30" s="508" t="s">
        <v>897</v>
      </c>
      <c r="C30" s="508"/>
      <c r="D30" s="509"/>
      <c r="E30" s="509"/>
      <c r="F30" s="510"/>
      <c r="G30" s="511"/>
      <c r="H30" s="511"/>
    </row>
    <row r="31" spans="2:8" x14ac:dyDescent="0.25">
      <c r="B31" s="508" t="s">
        <v>898</v>
      </c>
      <c r="C31" s="508"/>
      <c r="D31" s="509"/>
      <c r="E31" s="509"/>
      <c r="F31" s="510"/>
      <c r="G31" s="511"/>
      <c r="H31" s="511"/>
    </row>
    <row r="32" spans="2:8" x14ac:dyDescent="0.25">
      <c r="B32" s="508" t="s">
        <v>899</v>
      </c>
      <c r="C32" s="508"/>
      <c r="D32" s="509"/>
      <c r="E32" s="509"/>
      <c r="F32" s="510"/>
      <c r="G32" s="511"/>
      <c r="H32" s="511"/>
    </row>
    <row r="33" spans="1:8" x14ac:dyDescent="0.25">
      <c r="B33" s="15" t="s">
        <v>197</v>
      </c>
      <c r="C33" s="15"/>
      <c r="D33" s="31"/>
      <c r="E33" s="31"/>
      <c r="F33" s="31"/>
      <c r="G33" s="174">
        <f>SUM(G8:G32)</f>
        <v>0</v>
      </c>
      <c r="H33" s="174">
        <f>SUM(H8:H32)</f>
        <v>0</v>
      </c>
    </row>
    <row r="34" spans="1:8" x14ac:dyDescent="0.25">
      <c r="B34" s="15"/>
      <c r="C34" s="15"/>
      <c r="D34" s="31"/>
      <c r="E34" s="31"/>
      <c r="F34" s="31"/>
      <c r="G34" s="31"/>
      <c r="H34" s="31"/>
    </row>
    <row r="35" spans="1:8" x14ac:dyDescent="0.25">
      <c r="A35" s="787" t="s">
        <v>931</v>
      </c>
      <c r="B35" s="787"/>
      <c r="C35" s="787"/>
      <c r="D35" s="787"/>
      <c r="E35" s="787"/>
      <c r="F35" s="787"/>
      <c r="G35" s="787"/>
      <c r="H35" s="787"/>
    </row>
  </sheetData>
  <sheetProtection algorithmName="SHA-512" hashValue="1enh8iYXc0AA17o6j7tRgqcLe8HCw2bEf+u7MnbnCk+6zBGo+9PA85SZyq/OWRAEXBPVOjUPayFiFt8VVwqyUA==" saltValue="hUqNo7Oqo2yxinisKJPdhA==" spinCount="100000" sheet="1" objects="1" scenarios="1"/>
  <mergeCells count="4">
    <mergeCell ref="A1:H1"/>
    <mergeCell ref="A2:H2"/>
    <mergeCell ref="A4:H4"/>
    <mergeCell ref="A35:H35"/>
  </mergeCells>
  <phoneticPr fontId="59" type="noConversion"/>
  <dataValidations count="1">
    <dataValidation type="list" allowBlank="1" showInputMessage="1" showErrorMessage="1" sqref="D8:D32" xr:uid="{00000000-0002-0000-3200-000000000000}">
      <formula1>"February,November"</formula1>
    </dataValidation>
  </dataValidations>
  <printOptions horizontalCentered="1"/>
  <pageMargins left="0.25" right="0.25" top="0.5" bottom="0.5" header="0.3" footer="0.3"/>
  <pageSetup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4">
    <tabColor rgb="FF92D050"/>
  </sheetPr>
  <dimension ref="A1:R44"/>
  <sheetViews>
    <sheetView showZeros="0" topLeftCell="A7" zoomScaleNormal="100" workbookViewId="0">
      <selection activeCell="L19" sqref="L19"/>
    </sheetView>
  </sheetViews>
  <sheetFormatPr defaultColWidth="2.28515625" defaultRowHeight="15" x14ac:dyDescent="0.25"/>
  <cols>
    <col min="1" max="1" width="1" customWidth="1"/>
    <col min="2" max="2" width="25.7109375" customWidth="1"/>
    <col min="3" max="3" width="9" bestFit="1" customWidth="1"/>
    <col min="4" max="4" width="8.7109375" customWidth="1"/>
    <col min="5" max="5" width="11.7109375" customWidth="1"/>
    <col min="6" max="6" width="1" customWidth="1"/>
    <col min="7" max="7" width="14.28515625" bestFit="1" customWidth="1"/>
    <col min="8" max="8" width="1" customWidth="1"/>
    <col min="9" max="9" width="14.28515625" bestFit="1" customWidth="1"/>
    <col min="10" max="10" width="1" customWidth="1"/>
    <col min="11" max="11" width="14.140625" customWidth="1"/>
    <col min="12" max="14" width="14.28515625" bestFit="1" customWidth="1"/>
    <col min="15" max="15" width="14.28515625" customWidth="1"/>
    <col min="16" max="17" width="14.28515625" bestFit="1" customWidth="1"/>
  </cols>
  <sheetData>
    <row r="1" spans="1:17" x14ac:dyDescent="0.25">
      <c r="A1" s="784" t="str">
        <f>'Information Sheet'!B9</f>
        <v>Franklin Township FD No. 5 (Gloucester)</v>
      </c>
      <c r="B1" s="784"/>
      <c r="C1" s="784"/>
      <c r="D1" s="784"/>
      <c r="E1" s="784"/>
      <c r="F1" s="784"/>
      <c r="G1" s="784"/>
      <c r="H1" s="784"/>
      <c r="I1" s="784"/>
      <c r="J1" s="784"/>
      <c r="K1" s="784"/>
      <c r="L1" s="784"/>
      <c r="M1" s="784"/>
      <c r="N1" s="784"/>
      <c r="O1" s="784"/>
      <c r="P1" s="784"/>
      <c r="Q1" s="784"/>
    </row>
    <row r="2" spans="1:17" x14ac:dyDescent="0.25">
      <c r="A2" s="784" t="str">
        <f>'Information Sheet'!B10</f>
        <v>Gloucester</v>
      </c>
      <c r="B2" s="784"/>
      <c r="C2" s="784"/>
      <c r="D2" s="784"/>
      <c r="E2" s="784"/>
      <c r="F2" s="784"/>
      <c r="G2" s="784"/>
      <c r="H2" s="784"/>
      <c r="I2" s="784"/>
      <c r="J2" s="784"/>
      <c r="K2" s="784"/>
      <c r="L2" s="784"/>
      <c r="M2" s="784"/>
      <c r="N2" s="784"/>
      <c r="O2" s="784"/>
      <c r="P2" s="784"/>
      <c r="Q2" s="784"/>
    </row>
    <row r="4" spans="1:17" ht="75.75" thickBot="1" x14ac:dyDescent="0.3">
      <c r="B4" s="15"/>
      <c r="C4" s="16" t="s">
        <v>148</v>
      </c>
      <c r="D4" s="16" t="s">
        <v>149</v>
      </c>
      <c r="E4" s="16" t="s">
        <v>150</v>
      </c>
      <c r="F4" s="15"/>
      <c r="G4" s="17" t="str">
        <f>"Current Year "&amp;I4-1&amp;""</f>
        <v>Current Year 2020</v>
      </c>
      <c r="H4" s="15"/>
      <c r="I4" s="18" t="str">
        <f>""&amp;'Information Sheet'!B11&amp;""</f>
        <v>2021</v>
      </c>
      <c r="J4" s="19"/>
      <c r="K4" s="20">
        <f>I4+1</f>
        <v>2022</v>
      </c>
      <c r="L4" s="20">
        <f>K4+1</f>
        <v>2023</v>
      </c>
      <c r="M4" s="20">
        <f>L4+1</f>
        <v>2024</v>
      </c>
      <c r="N4" s="20">
        <f>M4+1</f>
        <v>2025</v>
      </c>
      <c r="O4" s="20">
        <f>N4+1</f>
        <v>2026</v>
      </c>
      <c r="P4" s="21" t="s">
        <v>151</v>
      </c>
      <c r="Q4" s="22" t="s">
        <v>152</v>
      </c>
    </row>
    <row r="5" spans="1:17" x14ac:dyDescent="0.25">
      <c r="A5" s="9" t="s">
        <v>153</v>
      </c>
      <c r="B5" s="15"/>
      <c r="C5" s="15"/>
      <c r="D5" s="15"/>
      <c r="E5" s="15"/>
      <c r="F5" s="15"/>
      <c r="G5" s="23"/>
      <c r="H5" s="15"/>
      <c r="I5" s="24"/>
      <c r="J5" s="19"/>
      <c r="K5" s="25"/>
      <c r="L5" s="25"/>
      <c r="M5" s="25"/>
      <c r="N5" s="25"/>
      <c r="O5" s="25"/>
      <c r="P5" s="8"/>
      <c r="Q5" s="26"/>
    </row>
    <row r="6" spans="1:17" x14ac:dyDescent="0.25">
      <c r="B6" s="27" t="s">
        <v>997</v>
      </c>
      <c r="C6" s="28"/>
      <c r="D6" s="29"/>
      <c r="E6" s="28"/>
      <c r="F6" s="15"/>
      <c r="G6" s="173"/>
      <c r="H6" s="30"/>
      <c r="I6" s="173"/>
      <c r="J6" s="30"/>
      <c r="K6" s="173"/>
      <c r="L6" s="173"/>
      <c r="M6" s="173"/>
      <c r="N6" s="173"/>
      <c r="O6" s="173"/>
      <c r="P6" s="168"/>
      <c r="Q6" s="169">
        <f>SUM(K6:P6)+I6</f>
        <v>0</v>
      </c>
    </row>
    <row r="7" spans="1:17" x14ac:dyDescent="0.25">
      <c r="B7" s="27" t="s">
        <v>154</v>
      </c>
      <c r="C7" s="28"/>
      <c r="D7" s="29"/>
      <c r="E7" s="28"/>
      <c r="F7" s="15"/>
      <c r="G7" s="173"/>
      <c r="H7" s="15"/>
      <c r="I7" s="173"/>
      <c r="J7" s="31"/>
      <c r="K7" s="173"/>
      <c r="L7" s="173"/>
      <c r="M7" s="173"/>
      <c r="N7" s="173"/>
      <c r="O7" s="173"/>
      <c r="P7" s="168"/>
      <c r="Q7" s="169">
        <f>SUM(K7:P7)+I7</f>
        <v>0</v>
      </c>
    </row>
    <row r="8" spans="1:17" x14ac:dyDescent="0.25">
      <c r="B8" s="27" t="s">
        <v>155</v>
      </c>
      <c r="C8" s="28"/>
      <c r="D8" s="29"/>
      <c r="E8" s="28"/>
      <c r="F8" s="15"/>
      <c r="G8" s="173"/>
      <c r="H8" s="15"/>
      <c r="I8" s="173"/>
      <c r="J8" s="31"/>
      <c r="K8" s="173"/>
      <c r="L8" s="173"/>
      <c r="M8" s="173"/>
      <c r="N8" s="173"/>
      <c r="O8" s="173"/>
      <c r="P8" s="168"/>
      <c r="Q8" s="169">
        <f t="shared" ref="Q8:Q9" si="0">SUM(K8:P8)+I8</f>
        <v>0</v>
      </c>
    </row>
    <row r="9" spans="1:17" x14ac:dyDescent="0.25">
      <c r="B9" s="27" t="s">
        <v>156</v>
      </c>
      <c r="C9" s="28"/>
      <c r="D9" s="29"/>
      <c r="E9" s="28"/>
      <c r="F9" s="15"/>
      <c r="G9" s="176"/>
      <c r="H9" s="15"/>
      <c r="I9" s="173"/>
      <c r="J9" s="31"/>
      <c r="K9" s="173"/>
      <c r="L9" s="173"/>
      <c r="M9" s="173"/>
      <c r="N9" s="173"/>
      <c r="O9" s="173"/>
      <c r="P9" s="168"/>
      <c r="Q9" s="169">
        <f t="shared" si="0"/>
        <v>0</v>
      </c>
    </row>
    <row r="10" spans="1:17" x14ac:dyDescent="0.25">
      <c r="B10" s="810" t="s">
        <v>157</v>
      </c>
      <c r="C10" s="810"/>
      <c r="D10" s="810"/>
      <c r="E10" s="810"/>
      <c r="F10" s="15"/>
      <c r="G10" s="174">
        <f>SUM(G6:G9)</f>
        <v>0</v>
      </c>
      <c r="H10" s="15"/>
      <c r="I10" s="177">
        <f>SUM(I6:I9)</f>
        <v>0</v>
      </c>
      <c r="J10" s="6"/>
      <c r="K10" s="177">
        <f>SUM(K6:K9)</f>
        <v>0</v>
      </c>
      <c r="L10" s="177">
        <f t="shared" ref="L10:P10" si="1">SUM(L6:L9)</f>
        <v>0</v>
      </c>
      <c r="M10" s="177">
        <f t="shared" si="1"/>
        <v>0</v>
      </c>
      <c r="N10" s="177">
        <f t="shared" si="1"/>
        <v>0</v>
      </c>
      <c r="O10" s="177">
        <f t="shared" si="1"/>
        <v>0</v>
      </c>
      <c r="P10" s="177">
        <f t="shared" si="1"/>
        <v>0</v>
      </c>
      <c r="Q10" s="177">
        <f>SUM(Q6:Q9)</f>
        <v>0</v>
      </c>
    </row>
    <row r="11" spans="1:17" x14ac:dyDescent="0.25">
      <c r="A11" s="9" t="s">
        <v>158</v>
      </c>
      <c r="C11" s="32"/>
      <c r="D11" s="33"/>
      <c r="E11" s="32"/>
      <c r="G11" s="6"/>
      <c r="I11" s="6"/>
      <c r="J11" s="6"/>
      <c r="K11" s="6"/>
      <c r="L11" s="6"/>
      <c r="M11" s="6"/>
      <c r="N11" s="6"/>
      <c r="O11" s="6"/>
      <c r="P11" s="6"/>
      <c r="Q11" s="6"/>
    </row>
    <row r="12" spans="1:17" x14ac:dyDescent="0.25">
      <c r="B12" s="27" t="s">
        <v>159</v>
      </c>
      <c r="C12" s="28"/>
      <c r="D12" s="29"/>
      <c r="E12" s="28"/>
      <c r="F12" s="15"/>
      <c r="G12" s="178"/>
      <c r="H12" s="15"/>
      <c r="I12" s="165"/>
      <c r="J12" s="6"/>
      <c r="K12" s="165"/>
      <c r="L12" s="165"/>
      <c r="M12" s="165"/>
      <c r="N12" s="165"/>
      <c r="O12" s="165"/>
      <c r="P12" s="165"/>
      <c r="Q12" s="161">
        <f>SUM(K12:P12)+I12</f>
        <v>0</v>
      </c>
    </row>
    <row r="13" spans="1:17" x14ac:dyDescent="0.25">
      <c r="B13" s="27" t="s">
        <v>160</v>
      </c>
      <c r="C13" s="28"/>
      <c r="D13" s="29"/>
      <c r="E13" s="28"/>
      <c r="F13" s="15"/>
      <c r="G13" s="178"/>
      <c r="H13" s="15"/>
      <c r="I13" s="165"/>
      <c r="J13" s="6"/>
      <c r="K13" s="165"/>
      <c r="L13" s="165"/>
      <c r="M13" s="165"/>
      <c r="N13" s="165"/>
      <c r="O13" s="165"/>
      <c r="P13" s="165"/>
      <c r="Q13" s="161">
        <f t="shared" ref="Q13:Q15" si="2">SUM(K13:P13)+I13</f>
        <v>0</v>
      </c>
    </row>
    <row r="14" spans="1:17" x14ac:dyDescent="0.25">
      <c r="B14" s="27" t="s">
        <v>161</v>
      </c>
      <c r="C14" s="28"/>
      <c r="D14" s="29"/>
      <c r="E14" s="28"/>
      <c r="F14" s="15"/>
      <c r="G14" s="178"/>
      <c r="H14" s="15"/>
      <c r="I14" s="165"/>
      <c r="J14" s="6"/>
      <c r="K14" s="165"/>
      <c r="L14" s="165"/>
      <c r="M14" s="165"/>
      <c r="N14" s="165"/>
      <c r="O14" s="165"/>
      <c r="P14" s="165"/>
      <c r="Q14" s="161">
        <f t="shared" si="2"/>
        <v>0</v>
      </c>
    </row>
    <row r="15" spans="1:17" x14ac:dyDescent="0.25">
      <c r="B15" s="27" t="s">
        <v>162</v>
      </c>
      <c r="C15" s="28"/>
      <c r="D15" s="29"/>
      <c r="E15" s="28"/>
      <c r="F15" s="15"/>
      <c r="G15" s="179"/>
      <c r="H15" s="15"/>
      <c r="I15" s="165"/>
      <c r="J15" s="6"/>
      <c r="K15" s="165"/>
      <c r="L15" s="165"/>
      <c r="M15" s="165"/>
      <c r="N15" s="165"/>
      <c r="O15" s="165"/>
      <c r="P15" s="165"/>
      <c r="Q15" s="161">
        <f t="shared" si="2"/>
        <v>0</v>
      </c>
    </row>
    <row r="16" spans="1:17" x14ac:dyDescent="0.25">
      <c r="B16" s="15" t="s">
        <v>163</v>
      </c>
      <c r="C16" s="34"/>
      <c r="D16" s="35"/>
      <c r="E16" s="34"/>
      <c r="F16" s="15"/>
      <c r="G16" s="180">
        <f>SUM(G12:G15)</f>
        <v>0</v>
      </c>
      <c r="H16" s="15"/>
      <c r="I16" s="164">
        <f>SUM(I12:I15)</f>
        <v>0</v>
      </c>
      <c r="J16" s="6"/>
      <c r="K16" s="164">
        <f>SUM(K12:K15)</f>
        <v>0</v>
      </c>
      <c r="L16" s="164">
        <f>SUM(L12:L15)</f>
        <v>0</v>
      </c>
      <c r="M16" s="164">
        <f t="shared" ref="M16:P16" si="3">SUM(M12:M15)</f>
        <v>0</v>
      </c>
      <c r="N16" s="164">
        <f t="shared" si="3"/>
        <v>0</v>
      </c>
      <c r="O16" s="164">
        <f t="shared" si="3"/>
        <v>0</v>
      </c>
      <c r="P16" s="164">
        <f t="shared" si="3"/>
        <v>0</v>
      </c>
      <c r="Q16" s="164">
        <f>SUM(Q12:Q15)</f>
        <v>0</v>
      </c>
    </row>
    <row r="17" spans="1:17" x14ac:dyDescent="0.25">
      <c r="A17" s="9" t="s">
        <v>164</v>
      </c>
      <c r="C17" s="32"/>
      <c r="D17" s="33"/>
      <c r="E17" s="32"/>
      <c r="G17" s="6"/>
      <c r="I17" s="6"/>
      <c r="J17" s="6"/>
      <c r="K17" s="6"/>
      <c r="L17" s="6"/>
      <c r="M17" s="6"/>
      <c r="N17" s="6"/>
      <c r="O17" s="6"/>
      <c r="P17" s="6"/>
      <c r="Q17" s="6"/>
    </row>
    <row r="18" spans="1:17" x14ac:dyDescent="0.25">
      <c r="B18" s="27" t="s">
        <v>994</v>
      </c>
      <c r="C18" s="28">
        <v>40957</v>
      </c>
      <c r="D18" s="29">
        <v>0.8</v>
      </c>
      <c r="E18" s="28">
        <v>41129</v>
      </c>
      <c r="F18" s="15"/>
      <c r="G18" s="181">
        <v>66292</v>
      </c>
      <c r="H18" s="15"/>
      <c r="I18" s="184">
        <v>68069</v>
      </c>
      <c r="J18" s="6"/>
      <c r="K18" s="184">
        <v>69893</v>
      </c>
      <c r="L18" s="184">
        <v>0</v>
      </c>
      <c r="M18" s="184"/>
      <c r="N18" s="184"/>
      <c r="O18" s="184"/>
      <c r="P18" s="184"/>
      <c r="Q18" s="186">
        <f>SUM(K18:P18)+I18</f>
        <v>137962</v>
      </c>
    </row>
    <row r="19" spans="1:17" x14ac:dyDescent="0.25">
      <c r="B19" s="27" t="s">
        <v>995</v>
      </c>
      <c r="C19" s="28">
        <v>42784</v>
      </c>
      <c r="D19" s="29">
        <v>0.81</v>
      </c>
      <c r="E19" s="28">
        <v>43411</v>
      </c>
      <c r="F19" s="15"/>
      <c r="G19" s="181">
        <v>13141</v>
      </c>
      <c r="H19" s="15"/>
      <c r="I19" s="184">
        <v>13678</v>
      </c>
      <c r="J19" s="6"/>
      <c r="K19" s="184">
        <v>14232</v>
      </c>
      <c r="L19" s="184">
        <v>14807</v>
      </c>
      <c r="M19" s="184">
        <v>0</v>
      </c>
      <c r="N19" s="184"/>
      <c r="O19" s="184"/>
      <c r="P19" s="184"/>
      <c r="Q19" s="186">
        <f t="shared" ref="Q19:Q21" si="4">SUM(K19:P19)+I19</f>
        <v>42717</v>
      </c>
    </row>
    <row r="20" spans="1:17" x14ac:dyDescent="0.25">
      <c r="B20" s="27" t="s">
        <v>996</v>
      </c>
      <c r="C20" s="28"/>
      <c r="D20" s="29"/>
      <c r="E20" s="28"/>
      <c r="F20" s="15"/>
      <c r="G20" s="181"/>
      <c r="H20" s="15"/>
      <c r="I20" s="184"/>
      <c r="J20" s="6"/>
      <c r="K20" s="184"/>
      <c r="L20" s="184"/>
      <c r="M20" s="184"/>
      <c r="N20" s="184"/>
      <c r="O20" s="184"/>
      <c r="P20" s="184"/>
      <c r="Q20" s="186">
        <f t="shared" si="4"/>
        <v>0</v>
      </c>
    </row>
    <row r="21" spans="1:17" x14ac:dyDescent="0.25">
      <c r="B21" s="27" t="s">
        <v>165</v>
      </c>
      <c r="C21" s="28"/>
      <c r="D21" s="29"/>
      <c r="E21" s="28"/>
      <c r="F21" s="15"/>
      <c r="G21" s="182"/>
      <c r="H21" s="15"/>
      <c r="I21" s="184"/>
      <c r="J21" s="6"/>
      <c r="K21" s="184"/>
      <c r="L21" s="184"/>
      <c r="M21" s="184"/>
      <c r="N21" s="184"/>
      <c r="O21" s="184"/>
      <c r="P21" s="184"/>
      <c r="Q21" s="186">
        <f t="shared" si="4"/>
        <v>0</v>
      </c>
    </row>
    <row r="22" spans="1:17" x14ac:dyDescent="0.25">
      <c r="B22" s="15" t="s">
        <v>166</v>
      </c>
      <c r="C22" s="34"/>
      <c r="D22" s="35"/>
      <c r="E22" s="34"/>
      <c r="F22" s="15"/>
      <c r="G22" s="183">
        <f>SUM(G18:G21)</f>
        <v>79433</v>
      </c>
      <c r="H22" s="15"/>
      <c r="I22" s="185">
        <f>SUM(I18:I21)</f>
        <v>81747</v>
      </c>
      <c r="J22" s="6"/>
      <c r="K22" s="185">
        <f t="shared" ref="K22:Q22" si="5">SUM(K18:K21)</f>
        <v>84125</v>
      </c>
      <c r="L22" s="185">
        <f t="shared" si="5"/>
        <v>14807</v>
      </c>
      <c r="M22" s="185">
        <f t="shared" si="5"/>
        <v>0</v>
      </c>
      <c r="N22" s="185">
        <f t="shared" si="5"/>
        <v>0</v>
      </c>
      <c r="O22" s="185">
        <f t="shared" si="5"/>
        <v>0</v>
      </c>
      <c r="P22" s="185">
        <f t="shared" si="5"/>
        <v>0</v>
      </c>
      <c r="Q22" s="185">
        <f t="shared" si="5"/>
        <v>180679</v>
      </c>
    </row>
    <row r="23" spans="1:17" x14ac:dyDescent="0.25">
      <c r="A23" s="9" t="s">
        <v>167</v>
      </c>
      <c r="C23" s="32"/>
      <c r="D23" s="33"/>
      <c r="E23" s="32"/>
      <c r="G23" s="6"/>
      <c r="I23" s="6"/>
      <c r="J23" s="6"/>
      <c r="K23" s="6"/>
      <c r="L23" s="6"/>
      <c r="M23" s="6"/>
      <c r="N23" s="6"/>
      <c r="O23" s="6"/>
      <c r="P23" s="6"/>
      <c r="Q23" s="6"/>
    </row>
    <row r="24" spans="1:17" x14ac:dyDescent="0.25">
      <c r="B24" s="27" t="s">
        <v>168</v>
      </c>
      <c r="C24" s="28"/>
      <c r="D24" s="29"/>
      <c r="E24" s="28"/>
      <c r="F24" s="15"/>
      <c r="G24" s="181"/>
      <c r="H24" s="15"/>
      <c r="I24" s="184"/>
      <c r="J24" s="6"/>
      <c r="K24" s="184"/>
      <c r="L24" s="184"/>
      <c r="M24" s="184"/>
      <c r="N24" s="184"/>
      <c r="O24" s="184"/>
      <c r="P24" s="184"/>
      <c r="Q24" s="186">
        <f>SUM(K24:P24)+I24</f>
        <v>0</v>
      </c>
    </row>
    <row r="25" spans="1:17" x14ac:dyDescent="0.25">
      <c r="B25" s="27" t="s">
        <v>169</v>
      </c>
      <c r="C25" s="28"/>
      <c r="D25" s="29"/>
      <c r="E25" s="28"/>
      <c r="F25" s="15"/>
      <c r="G25" s="181"/>
      <c r="H25" s="15"/>
      <c r="I25" s="184"/>
      <c r="J25" s="6"/>
      <c r="K25" s="184"/>
      <c r="L25" s="184"/>
      <c r="M25" s="184"/>
      <c r="N25" s="184"/>
      <c r="O25" s="184"/>
      <c r="P25" s="184"/>
      <c r="Q25" s="186">
        <f t="shared" ref="Q25:Q27" si="6">SUM(K25:P25)+I25</f>
        <v>0</v>
      </c>
    </row>
    <row r="26" spans="1:17" x14ac:dyDescent="0.25">
      <c r="B26" s="27" t="s">
        <v>170</v>
      </c>
      <c r="C26" s="28"/>
      <c r="D26" s="29"/>
      <c r="E26" s="28"/>
      <c r="F26" s="15"/>
      <c r="G26" s="181"/>
      <c r="H26" s="15"/>
      <c r="I26" s="184"/>
      <c r="J26" s="6"/>
      <c r="K26" s="184"/>
      <c r="L26" s="184"/>
      <c r="M26" s="184"/>
      <c r="N26" s="184"/>
      <c r="O26" s="184"/>
      <c r="P26" s="184"/>
      <c r="Q26" s="186">
        <f t="shared" si="6"/>
        <v>0</v>
      </c>
    </row>
    <row r="27" spans="1:17" x14ac:dyDescent="0.25">
      <c r="B27" s="27" t="s">
        <v>171</v>
      </c>
      <c r="C27" s="28"/>
      <c r="D27" s="29"/>
      <c r="E27" s="28"/>
      <c r="F27" s="15"/>
      <c r="G27" s="182"/>
      <c r="H27" s="15"/>
      <c r="I27" s="184"/>
      <c r="J27" s="6"/>
      <c r="K27" s="184"/>
      <c r="L27" s="184"/>
      <c r="M27" s="184"/>
      <c r="N27" s="184"/>
      <c r="O27" s="184"/>
      <c r="P27" s="184"/>
      <c r="Q27" s="186">
        <f t="shared" si="6"/>
        <v>0</v>
      </c>
    </row>
    <row r="28" spans="1:17" x14ac:dyDescent="0.25">
      <c r="B28" s="810" t="s">
        <v>172</v>
      </c>
      <c r="C28" s="810"/>
      <c r="D28" s="810"/>
      <c r="E28" s="810"/>
      <c r="F28" s="15"/>
      <c r="G28" s="183">
        <f>SUM(G24:G27)</f>
        <v>0</v>
      </c>
      <c r="H28" s="15"/>
      <c r="I28" s="185">
        <f>SUM(I24:I27)</f>
        <v>0</v>
      </c>
      <c r="J28" s="6"/>
      <c r="K28" s="185">
        <f t="shared" ref="K28:Q28" si="7">SUM(K24:K27)</f>
        <v>0</v>
      </c>
      <c r="L28" s="185">
        <f t="shared" si="7"/>
        <v>0</v>
      </c>
      <c r="M28" s="185">
        <f t="shared" si="7"/>
        <v>0</v>
      </c>
      <c r="N28" s="185">
        <f t="shared" si="7"/>
        <v>0</v>
      </c>
      <c r="O28" s="185">
        <f t="shared" si="7"/>
        <v>0</v>
      </c>
      <c r="P28" s="185">
        <f t="shared" si="7"/>
        <v>0</v>
      </c>
      <c r="Q28" s="185">
        <f t="shared" si="7"/>
        <v>0</v>
      </c>
    </row>
    <row r="29" spans="1:17" x14ac:dyDescent="0.25">
      <c r="A29" s="9" t="s">
        <v>173</v>
      </c>
      <c r="C29" s="32"/>
      <c r="D29" s="33"/>
      <c r="E29" s="32"/>
      <c r="G29" s="6"/>
      <c r="I29" s="6"/>
      <c r="J29" s="6"/>
      <c r="K29" s="6"/>
      <c r="L29" s="6"/>
      <c r="M29" s="6"/>
      <c r="N29" s="6"/>
      <c r="O29" s="6"/>
      <c r="P29" s="6"/>
      <c r="Q29" s="6"/>
    </row>
    <row r="30" spans="1:17" x14ac:dyDescent="0.25">
      <c r="B30" s="27" t="s">
        <v>174</v>
      </c>
      <c r="C30" s="28"/>
      <c r="D30" s="29"/>
      <c r="E30" s="28"/>
      <c r="F30" s="15"/>
      <c r="G30" s="181"/>
      <c r="H30" s="15"/>
      <c r="I30" s="184"/>
      <c r="J30" s="6"/>
      <c r="K30" s="184"/>
      <c r="L30" s="184"/>
      <c r="M30" s="184"/>
      <c r="N30" s="184"/>
      <c r="O30" s="184"/>
      <c r="P30" s="184"/>
      <c r="Q30" s="186">
        <f>SUM(K30:P30)+I30</f>
        <v>0</v>
      </c>
    </row>
    <row r="31" spans="1:17" x14ac:dyDescent="0.25">
      <c r="B31" s="27" t="s">
        <v>175</v>
      </c>
      <c r="C31" s="28"/>
      <c r="D31" s="29"/>
      <c r="E31" s="28"/>
      <c r="F31" s="15"/>
      <c r="G31" s="181"/>
      <c r="H31" s="15"/>
      <c r="I31" s="184"/>
      <c r="J31" s="6"/>
      <c r="K31" s="184"/>
      <c r="L31" s="184"/>
      <c r="M31" s="184"/>
      <c r="N31" s="184"/>
      <c r="O31" s="184"/>
      <c r="P31" s="184"/>
      <c r="Q31" s="186">
        <f t="shared" ref="Q31:Q33" si="8">SUM(K31:P31)+I31</f>
        <v>0</v>
      </c>
    </row>
    <row r="32" spans="1:17" x14ac:dyDescent="0.25">
      <c r="B32" s="27" t="s">
        <v>176</v>
      </c>
      <c r="C32" s="28"/>
      <c r="D32" s="29"/>
      <c r="E32" s="28"/>
      <c r="F32" s="15"/>
      <c r="G32" s="181"/>
      <c r="H32" s="15"/>
      <c r="I32" s="184"/>
      <c r="J32" s="6"/>
      <c r="K32" s="184"/>
      <c r="L32" s="184"/>
      <c r="M32" s="184"/>
      <c r="N32" s="184"/>
      <c r="O32" s="184"/>
      <c r="P32" s="184"/>
      <c r="Q32" s="186">
        <f t="shared" si="8"/>
        <v>0</v>
      </c>
    </row>
    <row r="33" spans="1:18" x14ac:dyDescent="0.25">
      <c r="B33" s="27" t="s">
        <v>177</v>
      </c>
      <c r="C33" s="28"/>
      <c r="D33" s="29"/>
      <c r="E33" s="28"/>
      <c r="F33" s="15"/>
      <c r="G33" s="182"/>
      <c r="H33" s="15"/>
      <c r="I33" s="184"/>
      <c r="J33" s="6"/>
      <c r="K33" s="184"/>
      <c r="L33" s="184"/>
      <c r="M33" s="184"/>
      <c r="N33" s="184"/>
      <c r="O33" s="184"/>
      <c r="P33" s="184"/>
      <c r="Q33" s="186">
        <f t="shared" si="8"/>
        <v>0</v>
      </c>
    </row>
    <row r="34" spans="1:18" x14ac:dyDescent="0.25">
      <c r="B34" s="810" t="s">
        <v>178</v>
      </c>
      <c r="C34" s="810"/>
      <c r="D34" s="810"/>
      <c r="E34" s="810"/>
      <c r="F34" s="15"/>
      <c r="G34" s="183">
        <f>SUM(G30:G33)</f>
        <v>0</v>
      </c>
      <c r="H34" s="15"/>
      <c r="I34" s="185">
        <f>SUM(I30:I33)</f>
        <v>0</v>
      </c>
      <c r="J34" s="6"/>
      <c r="K34" s="185">
        <f t="shared" ref="K34:Q34" si="9">SUM(K30:K33)</f>
        <v>0</v>
      </c>
      <c r="L34" s="185">
        <f t="shared" si="9"/>
        <v>0</v>
      </c>
      <c r="M34" s="185">
        <f t="shared" si="9"/>
        <v>0</v>
      </c>
      <c r="N34" s="185">
        <f t="shared" si="9"/>
        <v>0</v>
      </c>
      <c r="O34" s="185">
        <f t="shared" si="9"/>
        <v>0</v>
      </c>
      <c r="P34" s="185">
        <f t="shared" si="9"/>
        <v>0</v>
      </c>
      <c r="Q34" s="185">
        <f t="shared" si="9"/>
        <v>0</v>
      </c>
    </row>
    <row r="35" spans="1:18" ht="15.75" thickBot="1" x14ac:dyDescent="0.3">
      <c r="A35" s="3" t="s">
        <v>179</v>
      </c>
      <c r="G35" s="187">
        <f>+G34+G28+G22+G16+G10</f>
        <v>79433</v>
      </c>
      <c r="I35" s="187">
        <f>+I34+I28+I22+I16+I10</f>
        <v>81747</v>
      </c>
      <c r="J35" s="5"/>
      <c r="K35" s="187">
        <f>+K34+K28+K22+K16+K10</f>
        <v>84125</v>
      </c>
      <c r="L35" s="187">
        <f t="shared" ref="L35:Q35" si="10">+L34+L28+L22+L16+L10</f>
        <v>14807</v>
      </c>
      <c r="M35" s="187">
        <f t="shared" si="10"/>
        <v>0</v>
      </c>
      <c r="N35" s="187">
        <f t="shared" si="10"/>
        <v>0</v>
      </c>
      <c r="O35" s="187">
        <f t="shared" si="10"/>
        <v>0</v>
      </c>
      <c r="P35" s="187">
        <f t="shared" si="10"/>
        <v>0</v>
      </c>
      <c r="Q35" s="187">
        <f t="shared" si="10"/>
        <v>180679</v>
      </c>
    </row>
    <row r="36" spans="1:18" ht="15.75" thickTop="1" x14ac:dyDescent="0.25"/>
    <row r="37" spans="1:18" x14ac:dyDescent="0.25">
      <c r="A37" s="809" t="s">
        <v>180</v>
      </c>
      <c r="B37" s="809"/>
      <c r="C37" s="809"/>
      <c r="D37" s="809"/>
      <c r="E37" s="809"/>
      <c r="F37" s="809"/>
      <c r="G37" s="809"/>
      <c r="H37" s="809"/>
      <c r="I37" s="809"/>
      <c r="J37" s="809"/>
      <c r="K37" s="809"/>
      <c r="L37" s="809"/>
      <c r="M37" s="809"/>
      <c r="N37" s="809"/>
      <c r="O37" s="809"/>
      <c r="P37" s="809"/>
      <c r="Q37" s="809"/>
    </row>
    <row r="39" spans="1:18" x14ac:dyDescent="0.25">
      <c r="B39" t="s">
        <v>181</v>
      </c>
      <c r="G39" s="332"/>
      <c r="H39" s="333"/>
      <c r="I39" s="332"/>
    </row>
    <row r="40" spans="1:18" x14ac:dyDescent="0.25">
      <c r="B40" t="s">
        <v>182</v>
      </c>
      <c r="G40" s="332"/>
      <c r="H40" s="333"/>
      <c r="I40" s="332"/>
    </row>
    <row r="41" spans="1:18" x14ac:dyDescent="0.25">
      <c r="B41" t="s">
        <v>183</v>
      </c>
      <c r="G41" s="332"/>
      <c r="H41" s="333"/>
      <c r="I41" s="332"/>
    </row>
    <row r="44" spans="1:18" x14ac:dyDescent="0.25">
      <c r="B44" s="787" t="s">
        <v>930</v>
      </c>
      <c r="C44" s="787"/>
      <c r="D44" s="787"/>
      <c r="E44" s="787"/>
      <c r="F44" s="787"/>
      <c r="G44" s="787"/>
      <c r="H44" s="787"/>
      <c r="I44" s="787"/>
      <c r="J44" s="787"/>
      <c r="K44" s="787"/>
      <c r="L44" s="787"/>
      <c r="M44" s="787"/>
      <c r="N44" s="787"/>
      <c r="O44" s="787"/>
      <c r="P44" s="787"/>
      <c r="Q44" s="787"/>
      <c r="R44" s="787"/>
    </row>
  </sheetData>
  <sheetProtection algorithmName="SHA-512" hashValue="dK/sWcPrfEuToEXcEm94cWrURMcmT7SD/ZSxIyhXlVae2aLnUDks+pIXWc6i/nv5oRScGfwATAPvjdLsLIUwEg==" saltValue="NjnlUfxxP2nTh46DNphHwA==" spinCount="100000" sheet="1" objects="1" scenarios="1"/>
  <mergeCells count="7">
    <mergeCell ref="B44:R44"/>
    <mergeCell ref="A37:Q37"/>
    <mergeCell ref="A1:Q1"/>
    <mergeCell ref="A2:Q2"/>
    <mergeCell ref="B10:E10"/>
    <mergeCell ref="B28:E28"/>
    <mergeCell ref="B34:E34"/>
  </mergeCells>
  <phoneticPr fontId="59" type="noConversion"/>
  <printOptions horizontalCentered="1"/>
  <pageMargins left="0.25" right="0.25" top="0.75" bottom="0.75" header="0.3" footer="0.3"/>
  <pageSetup scale="7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5">
    <tabColor rgb="FF92D050"/>
  </sheetPr>
  <dimension ref="A1:N43"/>
  <sheetViews>
    <sheetView showZeros="0" topLeftCell="A7" zoomScaleNormal="100" workbookViewId="0">
      <selection activeCell="I19" sqref="I19"/>
    </sheetView>
  </sheetViews>
  <sheetFormatPr defaultRowHeight="15" x14ac:dyDescent="0.25"/>
  <cols>
    <col min="1" max="1" width="1.85546875" customWidth="1"/>
    <col min="2" max="2" width="41.28515625" customWidth="1"/>
    <col min="3" max="3" width="1.5703125" customWidth="1"/>
    <col min="4" max="4" width="16" customWidth="1"/>
    <col min="5" max="5" width="1.28515625" customWidth="1"/>
    <col min="6" max="6" width="13" customWidth="1"/>
    <col min="7" max="7" width="1.28515625" customWidth="1"/>
    <col min="8" max="8" width="17.28515625" customWidth="1"/>
    <col min="9" max="9" width="13.5703125" customWidth="1"/>
    <col min="10" max="10" width="13" customWidth="1"/>
    <col min="11" max="11" width="12.7109375" customWidth="1"/>
    <col min="12" max="12" width="14.28515625" customWidth="1"/>
    <col min="13" max="13" width="13.7109375" customWidth="1"/>
    <col min="14" max="14" width="13.7109375" bestFit="1" customWidth="1"/>
  </cols>
  <sheetData>
    <row r="1" spans="1:14" x14ac:dyDescent="0.25">
      <c r="A1" s="784" t="str">
        <f>'F-6 Debt Service - Principal'!A1:Q1</f>
        <v>Franklin Township FD No. 5 (Gloucester)</v>
      </c>
      <c r="B1" s="784"/>
      <c r="C1" s="784"/>
      <c r="D1" s="784"/>
      <c r="E1" s="784"/>
      <c r="F1" s="784"/>
      <c r="G1" s="784"/>
      <c r="H1" s="784"/>
      <c r="I1" s="784"/>
      <c r="J1" s="784"/>
      <c r="K1" s="784"/>
      <c r="L1" s="784"/>
      <c r="M1" s="784"/>
      <c r="N1" s="784"/>
    </row>
    <row r="2" spans="1:14" x14ac:dyDescent="0.25">
      <c r="A2" s="784" t="str">
        <f>'F-6 Debt Service - Principal'!A2:Q2</f>
        <v>Gloucester</v>
      </c>
      <c r="B2" s="784"/>
      <c r="C2" s="784"/>
      <c r="D2" s="784"/>
      <c r="E2" s="784"/>
      <c r="F2" s="784"/>
      <c r="G2" s="784"/>
      <c r="H2" s="784"/>
      <c r="I2" s="784"/>
      <c r="J2" s="784"/>
      <c r="K2" s="784"/>
      <c r="L2" s="784"/>
      <c r="M2" s="784"/>
      <c r="N2" s="784"/>
    </row>
    <row r="4" spans="1:14" ht="45.75" thickBot="1" x14ac:dyDescent="0.3">
      <c r="B4" s="15"/>
      <c r="C4" s="15"/>
      <c r="D4" s="17" t="str">
        <f>"Current Year "&amp;F4-1&amp;""</f>
        <v>Current Year 2020</v>
      </c>
      <c r="E4" s="41"/>
      <c r="F4" s="18" t="str">
        <f>""&amp;'Information Sheet'!B11&amp;""</f>
        <v>2021</v>
      </c>
      <c r="G4" s="19"/>
      <c r="H4" s="20">
        <f>F4+1</f>
        <v>2022</v>
      </c>
      <c r="I4" s="20">
        <f>H4+1</f>
        <v>2023</v>
      </c>
      <c r="J4" s="20">
        <f>I4+1</f>
        <v>2024</v>
      </c>
      <c r="K4" s="20">
        <f>J4+1</f>
        <v>2025</v>
      </c>
      <c r="L4" s="20">
        <f>K4+1</f>
        <v>2026</v>
      </c>
      <c r="M4" s="21" t="s">
        <v>151</v>
      </c>
      <c r="N4" s="22" t="s">
        <v>203</v>
      </c>
    </row>
    <row r="5" spans="1:14" x14ac:dyDescent="0.25">
      <c r="A5" s="42" t="s">
        <v>153</v>
      </c>
      <c r="B5" s="42"/>
      <c r="C5" s="42"/>
      <c r="D5" s="42"/>
      <c r="E5" s="42"/>
      <c r="F5" s="15"/>
      <c r="G5" s="15"/>
      <c r="H5" s="15"/>
      <c r="I5" s="15"/>
      <c r="J5" s="15"/>
      <c r="K5" s="15"/>
      <c r="L5" s="15"/>
    </row>
    <row r="6" spans="1:14" x14ac:dyDescent="0.25">
      <c r="B6" s="15" t="str">
        <f>'F-6 Debt Service - Principal'!B6</f>
        <v>General Obligation Bond #1</v>
      </c>
      <c r="C6" s="15"/>
      <c r="D6" s="181"/>
      <c r="E6" s="30"/>
      <c r="F6" s="181"/>
      <c r="G6" s="30"/>
      <c r="H6" s="181"/>
      <c r="I6" s="181"/>
      <c r="J6" s="181"/>
      <c r="K6" s="181"/>
      <c r="L6" s="181"/>
      <c r="M6" s="184"/>
      <c r="N6" s="186">
        <f>SUM(H6:M6)+F6</f>
        <v>0</v>
      </c>
    </row>
    <row r="7" spans="1:14" x14ac:dyDescent="0.25">
      <c r="B7" s="15" t="str">
        <f>'F-6 Debt Service - Principal'!B7</f>
        <v>General Obligation Bond #2</v>
      </c>
      <c r="C7" s="15"/>
      <c r="D7" s="181"/>
      <c r="E7" s="31"/>
      <c r="F7" s="181"/>
      <c r="G7" s="31"/>
      <c r="H7" s="181"/>
      <c r="I7" s="181"/>
      <c r="J7" s="181"/>
      <c r="K7" s="181"/>
      <c r="L7" s="181"/>
      <c r="M7" s="184"/>
      <c r="N7" s="186">
        <f t="shared" ref="N7:N9" si="0">SUM(H7:M7)+F7</f>
        <v>0</v>
      </c>
    </row>
    <row r="8" spans="1:14" x14ac:dyDescent="0.25">
      <c r="B8" s="15" t="str">
        <f>'F-6 Debt Service - Principal'!B8</f>
        <v>General Obligation Bond #3</v>
      </c>
      <c r="C8" s="15"/>
      <c r="D8" s="181"/>
      <c r="E8" s="31"/>
      <c r="F8" s="181"/>
      <c r="G8" s="31"/>
      <c r="H8" s="181"/>
      <c r="I8" s="181"/>
      <c r="J8" s="181"/>
      <c r="K8" s="181"/>
      <c r="L8" s="181"/>
      <c r="M8" s="184"/>
      <c r="N8" s="186">
        <f t="shared" si="0"/>
        <v>0</v>
      </c>
    </row>
    <row r="9" spans="1:14" x14ac:dyDescent="0.25">
      <c r="B9" s="15" t="str">
        <f>'F-6 Debt Service - Principal'!B9</f>
        <v>General Obligation Bond #4</v>
      </c>
      <c r="C9" s="15"/>
      <c r="D9" s="182"/>
      <c r="E9" s="31"/>
      <c r="F9" s="181"/>
      <c r="G9" s="31"/>
      <c r="H9" s="181"/>
      <c r="I9" s="181"/>
      <c r="J9" s="181"/>
      <c r="K9" s="181"/>
      <c r="L9" s="181"/>
      <c r="M9" s="184"/>
      <c r="N9" s="186">
        <f t="shared" si="0"/>
        <v>0</v>
      </c>
    </row>
    <row r="10" spans="1:14" x14ac:dyDescent="0.25">
      <c r="B10" s="15" t="s">
        <v>204</v>
      </c>
      <c r="C10" s="15"/>
      <c r="D10" s="188">
        <f>SUM(D6:D9)</f>
        <v>0</v>
      </c>
      <c r="E10" s="31"/>
      <c r="F10" s="185">
        <f>SUM(F6:F9)</f>
        <v>0</v>
      </c>
      <c r="G10" s="6"/>
      <c r="H10" s="185">
        <f>SUM(H6:H9)</f>
        <v>0</v>
      </c>
      <c r="I10" s="185">
        <f t="shared" ref="I10:M10" si="1">SUM(I6:I9)</f>
        <v>0</v>
      </c>
      <c r="J10" s="185">
        <f t="shared" si="1"/>
        <v>0</v>
      </c>
      <c r="K10" s="185">
        <f t="shared" si="1"/>
        <v>0</v>
      </c>
      <c r="L10" s="185">
        <f t="shared" si="1"/>
        <v>0</v>
      </c>
      <c r="M10" s="185">
        <f t="shared" si="1"/>
        <v>0</v>
      </c>
      <c r="N10" s="185">
        <f>SUM(N6:N9)</f>
        <v>0</v>
      </c>
    </row>
    <row r="11" spans="1:14" x14ac:dyDescent="0.25">
      <c r="A11" s="9" t="s">
        <v>158</v>
      </c>
      <c r="D11" s="6"/>
      <c r="E11" s="6"/>
      <c r="F11" s="6"/>
      <c r="G11" s="6"/>
      <c r="H11" s="6"/>
      <c r="I11" s="6"/>
      <c r="J11" s="6"/>
      <c r="K11" s="6"/>
      <c r="L11" s="6"/>
      <c r="M11" s="6"/>
      <c r="N11" s="6"/>
    </row>
    <row r="12" spans="1:14" x14ac:dyDescent="0.25">
      <c r="B12" s="15" t="str">
        <f>'F-6 Debt Service - Principal'!B12</f>
        <v>BAN #1</v>
      </c>
      <c r="C12" s="15"/>
      <c r="D12" s="181"/>
      <c r="E12" s="31"/>
      <c r="F12" s="184"/>
      <c r="G12" s="6"/>
      <c r="H12" s="184"/>
      <c r="I12" s="184"/>
      <c r="J12" s="184"/>
      <c r="K12" s="184"/>
      <c r="L12" s="184"/>
      <c r="M12" s="184"/>
      <c r="N12" s="186">
        <f>SUM(H12:M12)+F12</f>
        <v>0</v>
      </c>
    </row>
    <row r="13" spans="1:14" x14ac:dyDescent="0.25">
      <c r="B13" s="15" t="str">
        <f>'F-6 Debt Service - Principal'!B13</f>
        <v>BAN #2</v>
      </c>
      <c r="C13" s="15"/>
      <c r="D13" s="181"/>
      <c r="E13" s="31"/>
      <c r="F13" s="184"/>
      <c r="G13" s="6"/>
      <c r="H13" s="184"/>
      <c r="I13" s="184"/>
      <c r="J13" s="184"/>
      <c r="K13" s="184"/>
      <c r="L13" s="184"/>
      <c r="M13" s="184"/>
      <c r="N13" s="186">
        <f t="shared" ref="N13:N15" si="2">SUM(H13:M13)+F13</f>
        <v>0</v>
      </c>
    </row>
    <row r="14" spans="1:14" x14ac:dyDescent="0.25">
      <c r="B14" s="15" t="str">
        <f>'F-6 Debt Service - Principal'!B14</f>
        <v>BAN #3</v>
      </c>
      <c r="C14" s="15"/>
      <c r="D14" s="181"/>
      <c r="E14" s="31"/>
      <c r="F14" s="184"/>
      <c r="G14" s="6"/>
      <c r="H14" s="184"/>
      <c r="I14" s="184"/>
      <c r="J14" s="184"/>
      <c r="K14" s="184"/>
      <c r="L14" s="184"/>
      <c r="M14" s="184"/>
      <c r="N14" s="186">
        <f t="shared" si="2"/>
        <v>0</v>
      </c>
    </row>
    <row r="15" spans="1:14" x14ac:dyDescent="0.25">
      <c r="B15" s="15" t="str">
        <f>'F-6 Debt Service - Principal'!B15</f>
        <v>BAN #4</v>
      </c>
      <c r="C15" s="15"/>
      <c r="D15" s="182"/>
      <c r="E15" s="31"/>
      <c r="F15" s="184"/>
      <c r="G15" s="6"/>
      <c r="H15" s="184"/>
      <c r="I15" s="184"/>
      <c r="J15" s="184"/>
      <c r="K15" s="184"/>
      <c r="L15" s="184"/>
      <c r="M15" s="184"/>
      <c r="N15" s="186">
        <f t="shared" si="2"/>
        <v>0</v>
      </c>
    </row>
    <row r="16" spans="1:14" x14ac:dyDescent="0.25">
      <c r="B16" s="15" t="s">
        <v>205</v>
      </c>
      <c r="C16" s="15"/>
      <c r="D16" s="183">
        <f>SUM(D12:D15)</f>
        <v>0</v>
      </c>
      <c r="E16" s="31"/>
      <c r="F16" s="185">
        <f>SUM(F12:F15)</f>
        <v>0</v>
      </c>
      <c r="G16" s="6"/>
      <c r="H16" s="185">
        <f t="shared" ref="H16:N16" si="3">SUM(H12:H15)</f>
        <v>0</v>
      </c>
      <c r="I16" s="185">
        <f t="shared" si="3"/>
        <v>0</v>
      </c>
      <c r="J16" s="185">
        <f t="shared" si="3"/>
        <v>0</v>
      </c>
      <c r="K16" s="185">
        <f t="shared" si="3"/>
        <v>0</v>
      </c>
      <c r="L16" s="185">
        <f t="shared" si="3"/>
        <v>0</v>
      </c>
      <c r="M16" s="185">
        <f t="shared" si="3"/>
        <v>0</v>
      </c>
      <c r="N16" s="185">
        <f t="shared" si="3"/>
        <v>0</v>
      </c>
    </row>
    <row r="17" spans="1:14" x14ac:dyDescent="0.25">
      <c r="A17" s="9" t="s">
        <v>164</v>
      </c>
      <c r="D17" s="6"/>
      <c r="E17" s="6"/>
      <c r="F17" s="6"/>
      <c r="G17" s="6"/>
      <c r="H17" s="6"/>
      <c r="I17" s="6"/>
      <c r="J17" s="6"/>
      <c r="K17" s="6"/>
      <c r="L17" s="6"/>
      <c r="M17" s="6"/>
      <c r="N17" s="6"/>
    </row>
    <row r="18" spans="1:14" x14ac:dyDescent="0.25">
      <c r="B18" s="15" t="str">
        <f>'F-6 Debt Service - Principal'!B18</f>
        <v>Capital Lease #1</v>
      </c>
      <c r="C18" s="15"/>
      <c r="D18" s="181">
        <v>5474</v>
      </c>
      <c r="E18" s="31"/>
      <c r="F18" s="184">
        <v>3698</v>
      </c>
      <c r="G18" s="6"/>
      <c r="H18" s="184">
        <v>1873</v>
      </c>
      <c r="I18" s="184"/>
      <c r="J18" s="184"/>
      <c r="K18" s="184"/>
      <c r="L18" s="184"/>
      <c r="M18" s="184"/>
      <c r="N18" s="186">
        <f>SUM(H18:M18)+F18</f>
        <v>5571</v>
      </c>
    </row>
    <row r="19" spans="1:14" x14ac:dyDescent="0.25">
      <c r="B19" s="15" t="str">
        <f>'F-6 Debt Service - Principal'!B19</f>
        <v>Capital Lease #2</v>
      </c>
      <c r="C19" s="15"/>
      <c r="D19" s="181">
        <v>2266</v>
      </c>
      <c r="E19" s="31"/>
      <c r="F19" s="184">
        <v>1728</v>
      </c>
      <c r="G19" s="6"/>
      <c r="H19" s="184">
        <v>1175</v>
      </c>
      <c r="I19" s="184">
        <v>599</v>
      </c>
      <c r="J19" s="184"/>
      <c r="K19" s="184"/>
      <c r="L19" s="184"/>
      <c r="M19" s="184"/>
      <c r="N19" s="186">
        <f t="shared" ref="N19:N21" si="4">SUM(H19:M19)+F19</f>
        <v>3502</v>
      </c>
    </row>
    <row r="20" spans="1:14" x14ac:dyDescent="0.25">
      <c r="B20" s="15" t="str">
        <f>'F-6 Debt Service - Principal'!B20</f>
        <v>Capital Lease #3</v>
      </c>
      <c r="C20" s="15"/>
      <c r="D20" s="181"/>
      <c r="E20" s="31"/>
      <c r="F20" s="184"/>
      <c r="G20" s="6"/>
      <c r="H20" s="184"/>
      <c r="I20" s="184"/>
      <c r="J20" s="184"/>
      <c r="K20" s="184"/>
      <c r="L20" s="184"/>
      <c r="M20" s="184"/>
      <c r="N20" s="186">
        <f t="shared" si="4"/>
        <v>0</v>
      </c>
    </row>
    <row r="21" spans="1:14" x14ac:dyDescent="0.25">
      <c r="B21" s="15" t="str">
        <f>'F-6 Debt Service - Principal'!B21</f>
        <v>Capital Lease #4</v>
      </c>
      <c r="C21" s="15"/>
      <c r="D21" s="182"/>
      <c r="E21" s="31"/>
      <c r="F21" s="184"/>
      <c r="G21" s="6"/>
      <c r="H21" s="184"/>
      <c r="I21" s="184"/>
      <c r="J21" s="184"/>
      <c r="K21" s="184"/>
      <c r="L21" s="184"/>
      <c r="M21" s="184"/>
      <c r="N21" s="186">
        <f t="shared" si="4"/>
        <v>0</v>
      </c>
    </row>
    <row r="22" spans="1:14" x14ac:dyDescent="0.25">
      <c r="B22" s="15" t="s">
        <v>206</v>
      </c>
      <c r="C22" s="15"/>
      <c r="D22" s="183">
        <f>SUM(D18:D21)</f>
        <v>7740</v>
      </c>
      <c r="E22" s="31"/>
      <c r="F22" s="185">
        <f>SUM(F18:F21)</f>
        <v>5426</v>
      </c>
      <c r="G22" s="6"/>
      <c r="H22" s="185">
        <f t="shared" ref="H22:N22" si="5">SUM(H18:H21)</f>
        <v>3048</v>
      </c>
      <c r="I22" s="185">
        <f t="shared" si="5"/>
        <v>599</v>
      </c>
      <c r="J22" s="185">
        <f t="shared" si="5"/>
        <v>0</v>
      </c>
      <c r="K22" s="185">
        <f t="shared" si="5"/>
        <v>0</v>
      </c>
      <c r="L22" s="185">
        <f t="shared" si="5"/>
        <v>0</v>
      </c>
      <c r="M22" s="185">
        <f t="shared" si="5"/>
        <v>0</v>
      </c>
      <c r="N22" s="185">
        <f t="shared" si="5"/>
        <v>9073</v>
      </c>
    </row>
    <row r="23" spans="1:14" x14ac:dyDescent="0.25">
      <c r="A23" s="9" t="s">
        <v>167</v>
      </c>
      <c r="D23" s="6"/>
      <c r="E23" s="6"/>
      <c r="F23" s="6"/>
      <c r="G23" s="6"/>
      <c r="H23" s="6"/>
      <c r="I23" s="6"/>
      <c r="J23" s="6"/>
      <c r="K23" s="6"/>
      <c r="L23" s="6"/>
      <c r="M23" s="6"/>
      <c r="N23" s="6"/>
    </row>
    <row r="24" spans="1:14" x14ac:dyDescent="0.25">
      <c r="B24" s="15" t="str">
        <f>'F-6 Debt Service - Principal'!B24</f>
        <v>Intergovernmental #1</v>
      </c>
      <c r="C24" s="15"/>
      <c r="D24" s="181"/>
      <c r="E24" s="31"/>
      <c r="F24" s="184"/>
      <c r="G24" s="6"/>
      <c r="H24" s="184"/>
      <c r="I24" s="184"/>
      <c r="J24" s="184"/>
      <c r="K24" s="184"/>
      <c r="L24" s="184"/>
      <c r="M24" s="184"/>
      <c r="N24" s="186">
        <f>SUM(H24:M24)+F24</f>
        <v>0</v>
      </c>
    </row>
    <row r="25" spans="1:14" x14ac:dyDescent="0.25">
      <c r="B25" s="15" t="str">
        <f>'F-6 Debt Service - Principal'!B25</f>
        <v>Intergovernmental #2</v>
      </c>
      <c r="C25" s="15"/>
      <c r="D25" s="181"/>
      <c r="E25" s="31"/>
      <c r="F25" s="184"/>
      <c r="G25" s="6"/>
      <c r="H25" s="184"/>
      <c r="I25" s="184"/>
      <c r="J25" s="184"/>
      <c r="K25" s="184"/>
      <c r="L25" s="184"/>
      <c r="M25" s="184"/>
      <c r="N25" s="186">
        <f t="shared" ref="N25:N27" si="6">SUM(H25:M25)+F25</f>
        <v>0</v>
      </c>
    </row>
    <row r="26" spans="1:14" x14ac:dyDescent="0.25">
      <c r="B26" s="15" t="str">
        <f>'F-6 Debt Service - Principal'!B26</f>
        <v>Intergovernmental #3</v>
      </c>
      <c r="C26" s="15"/>
      <c r="D26" s="181"/>
      <c r="E26" s="31"/>
      <c r="F26" s="184"/>
      <c r="G26" s="6"/>
      <c r="H26" s="184"/>
      <c r="I26" s="184"/>
      <c r="J26" s="184"/>
      <c r="K26" s="184"/>
      <c r="L26" s="184"/>
      <c r="M26" s="184"/>
      <c r="N26" s="186">
        <f t="shared" si="6"/>
        <v>0</v>
      </c>
    </row>
    <row r="27" spans="1:14" x14ac:dyDescent="0.25">
      <c r="B27" s="15" t="str">
        <f>'F-6 Debt Service - Principal'!B27</f>
        <v>Intergovernmental #4</v>
      </c>
      <c r="C27" s="15"/>
      <c r="D27" s="182"/>
      <c r="E27" s="31"/>
      <c r="F27" s="184"/>
      <c r="G27" s="6"/>
      <c r="H27" s="184"/>
      <c r="I27" s="184"/>
      <c r="J27" s="184"/>
      <c r="K27" s="184"/>
      <c r="L27" s="184"/>
      <c r="M27" s="184"/>
      <c r="N27" s="186">
        <f t="shared" si="6"/>
        <v>0</v>
      </c>
    </row>
    <row r="28" spans="1:14" x14ac:dyDescent="0.25">
      <c r="B28" s="15" t="s">
        <v>207</v>
      </c>
      <c r="C28" s="15"/>
      <c r="D28" s="183">
        <f>SUM(D24:D27)</f>
        <v>0</v>
      </c>
      <c r="E28" s="31"/>
      <c r="F28" s="185">
        <f>SUM(F24:F27)</f>
        <v>0</v>
      </c>
      <c r="G28" s="6"/>
      <c r="H28" s="185">
        <f t="shared" ref="H28:N28" si="7">SUM(H24:H27)</f>
        <v>0</v>
      </c>
      <c r="I28" s="185">
        <f t="shared" si="7"/>
        <v>0</v>
      </c>
      <c r="J28" s="185">
        <f t="shared" si="7"/>
        <v>0</v>
      </c>
      <c r="K28" s="185">
        <f t="shared" si="7"/>
        <v>0</v>
      </c>
      <c r="L28" s="185">
        <f t="shared" si="7"/>
        <v>0</v>
      </c>
      <c r="M28" s="185">
        <f t="shared" si="7"/>
        <v>0</v>
      </c>
      <c r="N28" s="185">
        <f t="shared" si="7"/>
        <v>0</v>
      </c>
    </row>
    <row r="29" spans="1:14" x14ac:dyDescent="0.25">
      <c r="A29" s="9" t="s">
        <v>173</v>
      </c>
      <c r="D29" s="6"/>
      <c r="E29" s="6"/>
      <c r="F29" s="6"/>
      <c r="G29" s="6"/>
      <c r="H29" s="6"/>
      <c r="I29" s="6"/>
      <c r="J29" s="6"/>
      <c r="K29" s="6"/>
      <c r="L29" s="6"/>
      <c r="M29" s="6"/>
      <c r="N29" s="6"/>
    </row>
    <row r="30" spans="1:14" x14ac:dyDescent="0.25">
      <c r="B30" s="15" t="str">
        <f>'F-6 Debt Service - Principal'!B30</f>
        <v>Other Bonds or Notes #1</v>
      </c>
      <c r="C30" s="15"/>
      <c r="D30" s="181"/>
      <c r="E30" s="31"/>
      <c r="F30" s="184"/>
      <c r="G30" s="6"/>
      <c r="H30" s="184"/>
      <c r="I30" s="184"/>
      <c r="J30" s="184"/>
      <c r="K30" s="184"/>
      <c r="L30" s="184"/>
      <c r="M30" s="184"/>
      <c r="N30" s="186">
        <f>SUM(H30:M30)+F30</f>
        <v>0</v>
      </c>
    </row>
    <row r="31" spans="1:14" x14ac:dyDescent="0.25">
      <c r="B31" s="15" t="str">
        <f>'F-6 Debt Service - Principal'!B31</f>
        <v>Other Bonds or Notes #2</v>
      </c>
      <c r="C31" s="15"/>
      <c r="D31" s="181"/>
      <c r="E31" s="31"/>
      <c r="F31" s="184"/>
      <c r="G31" s="6"/>
      <c r="H31" s="184"/>
      <c r="I31" s="184"/>
      <c r="J31" s="184"/>
      <c r="K31" s="184"/>
      <c r="L31" s="184"/>
      <c r="M31" s="184"/>
      <c r="N31" s="186">
        <f t="shared" ref="N31:N33" si="8">SUM(H31:M31)+F31</f>
        <v>0</v>
      </c>
    </row>
    <row r="32" spans="1:14" x14ac:dyDescent="0.25">
      <c r="B32" s="15" t="str">
        <f>'F-6 Debt Service - Principal'!B32</f>
        <v>Other Bonds or Notes #3</v>
      </c>
      <c r="C32" s="15"/>
      <c r="D32" s="181"/>
      <c r="E32" s="31"/>
      <c r="F32" s="184"/>
      <c r="G32" s="6"/>
      <c r="H32" s="184"/>
      <c r="I32" s="184"/>
      <c r="J32" s="184"/>
      <c r="K32" s="184"/>
      <c r="L32" s="184"/>
      <c r="M32" s="184"/>
      <c r="N32" s="186">
        <f t="shared" si="8"/>
        <v>0</v>
      </c>
    </row>
    <row r="33" spans="1:14" x14ac:dyDescent="0.25">
      <c r="B33" s="15" t="str">
        <f>'F-6 Debt Service - Principal'!B33</f>
        <v>Other Bonds or Notes #4</v>
      </c>
      <c r="C33" s="15"/>
      <c r="D33" s="182"/>
      <c r="E33" s="31"/>
      <c r="F33" s="184"/>
      <c r="G33" s="6"/>
      <c r="H33" s="184"/>
      <c r="I33" s="184"/>
      <c r="J33" s="184"/>
      <c r="K33" s="184"/>
      <c r="L33" s="184"/>
      <c r="M33" s="184"/>
      <c r="N33" s="186">
        <f t="shared" si="8"/>
        <v>0</v>
      </c>
    </row>
    <row r="34" spans="1:14" x14ac:dyDescent="0.25">
      <c r="B34" s="15" t="s">
        <v>208</v>
      </c>
      <c r="C34" s="15"/>
      <c r="D34" s="183">
        <f>SUM(D30:D33)</f>
        <v>0</v>
      </c>
      <c r="E34" s="31"/>
      <c r="F34" s="185">
        <f>SUM(F30:F33)</f>
        <v>0</v>
      </c>
      <c r="G34" s="6"/>
      <c r="H34" s="185">
        <f t="shared" ref="H34:N34" si="9">SUM(H30:H33)</f>
        <v>0</v>
      </c>
      <c r="I34" s="185">
        <f t="shared" si="9"/>
        <v>0</v>
      </c>
      <c r="J34" s="185">
        <f t="shared" si="9"/>
        <v>0</v>
      </c>
      <c r="K34" s="185">
        <f t="shared" si="9"/>
        <v>0</v>
      </c>
      <c r="L34" s="185">
        <f t="shared" si="9"/>
        <v>0</v>
      </c>
      <c r="M34" s="185">
        <f t="shared" si="9"/>
        <v>0</v>
      </c>
      <c r="N34" s="185">
        <f t="shared" si="9"/>
        <v>0</v>
      </c>
    </row>
    <row r="35" spans="1:14" ht="15.75" thickBot="1" x14ac:dyDescent="0.3">
      <c r="A35" s="3" t="s">
        <v>209</v>
      </c>
      <c r="D35" s="187">
        <f>+D34+D28+D22+D16+D10</f>
        <v>7740</v>
      </c>
      <c r="E35" s="5"/>
      <c r="F35" s="187">
        <f>+F34+F28+F22+F16+F10</f>
        <v>5426</v>
      </c>
      <c r="G35" s="5"/>
      <c r="H35" s="187">
        <f>+H34+H28+H22+H16+H10</f>
        <v>3048</v>
      </c>
      <c r="I35" s="187">
        <f t="shared" ref="I35:N35" si="10">+I34+I28+I22+I16+I10</f>
        <v>599</v>
      </c>
      <c r="J35" s="187">
        <f t="shared" si="10"/>
        <v>0</v>
      </c>
      <c r="K35" s="187">
        <f t="shared" si="10"/>
        <v>0</v>
      </c>
      <c r="L35" s="187">
        <f t="shared" si="10"/>
        <v>0</v>
      </c>
      <c r="M35" s="187">
        <f t="shared" si="10"/>
        <v>0</v>
      </c>
      <c r="N35" s="187">
        <f t="shared" si="10"/>
        <v>9073</v>
      </c>
    </row>
    <row r="36" spans="1:14" ht="15.75" thickTop="1" x14ac:dyDescent="0.25"/>
    <row r="37" spans="1:14" x14ac:dyDescent="0.25">
      <c r="A37" s="811" t="s">
        <v>858</v>
      </c>
      <c r="B37" s="811"/>
      <c r="C37" s="811"/>
      <c r="D37" s="811"/>
      <c r="E37" s="811"/>
      <c r="F37" s="811"/>
      <c r="G37" s="811"/>
      <c r="H37" s="811"/>
      <c r="I37" s="811"/>
      <c r="J37" s="811"/>
      <c r="K37" s="811"/>
      <c r="L37" s="811"/>
      <c r="M37" s="811"/>
      <c r="N37" s="811"/>
    </row>
    <row r="38" spans="1:14" x14ac:dyDescent="0.25">
      <c r="A38" s="9" t="s">
        <v>859</v>
      </c>
    </row>
    <row r="39" spans="1:14" x14ac:dyDescent="0.25">
      <c r="A39" t="s">
        <v>181</v>
      </c>
      <c r="D39" s="332"/>
      <c r="E39" s="333"/>
      <c r="F39" s="332"/>
    </row>
    <row r="40" spans="1:14" x14ac:dyDescent="0.25">
      <c r="A40" t="s">
        <v>182</v>
      </c>
      <c r="D40" s="332"/>
      <c r="E40" s="333"/>
      <c r="F40" s="332"/>
    </row>
    <row r="41" spans="1:14" x14ac:dyDescent="0.25">
      <c r="A41" t="s">
        <v>183</v>
      </c>
      <c r="D41" s="332"/>
      <c r="E41" s="333"/>
      <c r="F41" s="332"/>
    </row>
    <row r="42" spans="1:14" x14ac:dyDescent="0.25">
      <c r="A42" s="787" t="s">
        <v>929</v>
      </c>
      <c r="B42" s="787"/>
      <c r="C42" s="787"/>
      <c r="D42" s="787"/>
      <c r="E42" s="787"/>
      <c r="F42" s="787"/>
      <c r="G42" s="787"/>
      <c r="H42" s="787"/>
      <c r="I42" s="787"/>
      <c r="J42" s="787"/>
      <c r="K42" s="787"/>
      <c r="L42" s="787"/>
      <c r="M42" s="787"/>
      <c r="N42" s="787"/>
    </row>
    <row r="43" spans="1:14" x14ac:dyDescent="0.25">
      <c r="D43" t="s">
        <v>210</v>
      </c>
    </row>
  </sheetData>
  <sheetProtection algorithmName="SHA-512" hashValue="XSe+pAc5qmt1OnCO7mtwQTwVv8wfO4d7ieB7/yES15xgXUKPSwpMNkFtu3KLko11CXn08pYZtki+F67mN/5FOg==" saltValue="MgzlD9GUF6P6eXZzlvNe/g==" spinCount="100000" sheet="1" objects="1" scenarios="1"/>
  <mergeCells count="4">
    <mergeCell ref="A1:N1"/>
    <mergeCell ref="A2:N2"/>
    <mergeCell ref="A37:N37"/>
    <mergeCell ref="A42:N42"/>
  </mergeCells>
  <printOptions horizontalCentered="1"/>
  <pageMargins left="0.25" right="0.25" top="0.75" bottom="0.75" header="0.3" footer="0.3"/>
  <pageSetup scale="76"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6">
    <tabColor rgb="FF92D050"/>
  </sheetPr>
  <dimension ref="A1:E44"/>
  <sheetViews>
    <sheetView zoomScaleNormal="100" workbookViewId="0">
      <selection activeCell="C14" sqref="C14"/>
    </sheetView>
  </sheetViews>
  <sheetFormatPr defaultRowHeight="15" x14ac:dyDescent="0.25"/>
  <cols>
    <col min="1" max="1" width="2.7109375" customWidth="1"/>
    <col min="2" max="2" width="4.5703125" customWidth="1"/>
    <col min="3" max="3" width="69.42578125" customWidth="1"/>
    <col min="4" max="4" width="20.42578125" customWidth="1"/>
    <col min="5" max="5" width="3.7109375" customWidth="1"/>
  </cols>
  <sheetData>
    <row r="1" spans="1:5" x14ac:dyDescent="0.25">
      <c r="A1" s="784" t="str">
        <f>'Information Sheet'!B9</f>
        <v>Franklin Township FD No. 5 (Gloucester)</v>
      </c>
      <c r="B1" s="784"/>
      <c r="C1" s="784"/>
      <c r="D1" s="784"/>
      <c r="E1" s="784"/>
    </row>
    <row r="2" spans="1:5" x14ac:dyDescent="0.25">
      <c r="A2" s="784" t="str">
        <f>'Information Sheet'!B10</f>
        <v>Gloucester</v>
      </c>
      <c r="B2" s="784"/>
      <c r="C2" s="784"/>
      <c r="D2" s="784"/>
      <c r="E2" s="784"/>
    </row>
    <row r="3" spans="1:5" x14ac:dyDescent="0.25">
      <c r="C3" s="36"/>
      <c r="D3" s="37"/>
    </row>
    <row r="4" spans="1:5" x14ac:dyDescent="0.25">
      <c r="A4" s="812" t="s">
        <v>211</v>
      </c>
      <c r="B4" s="812"/>
      <c r="C4" s="812"/>
      <c r="D4" s="5"/>
    </row>
    <row r="5" spans="1:5" x14ac:dyDescent="0.25">
      <c r="B5" t="str">
        <f>"Beginning balance January 1, "&amp;'KEY INPUTS'!B1-1&amp;" (1)"</f>
        <v>Beginning balance January 1, 2020 (1)</v>
      </c>
      <c r="D5" s="168">
        <f>101231+17695</f>
        <v>118926</v>
      </c>
    </row>
    <row r="6" spans="1:5" x14ac:dyDescent="0.25">
      <c r="B6" t="str">
        <f>"Less: Utilized in "&amp;'KEY INPUTS'!B1-1&amp;" Adopted Budget"</f>
        <v>Less: Utilized in 2020 Adopted Budget</v>
      </c>
      <c r="D6" s="189">
        <f>'F-2 Revenues (Proposed)'!F5</f>
        <v>17695</v>
      </c>
    </row>
    <row r="7" spans="1:5" x14ac:dyDescent="0.25">
      <c r="C7" t="s">
        <v>212</v>
      </c>
      <c r="D7" s="169">
        <f>D5-D6</f>
        <v>101231</v>
      </c>
    </row>
    <row r="8" spans="1:5" x14ac:dyDescent="0.25">
      <c r="B8" t="str">
        <f>"Estimated results of operations for the year ending December 31, "&amp;'KEY INPUTS'!B1-1&amp;""</f>
        <v>Estimated results of operations for the year ending December 31, 2020</v>
      </c>
      <c r="D8" s="171"/>
    </row>
    <row r="9" spans="1:5" x14ac:dyDescent="0.25">
      <c r="C9" t="str">
        <f>"Anticipated balance December 31, "&amp;'KEY INPUTS'!B1-1&amp;""</f>
        <v>Anticipated balance December 31, 2020</v>
      </c>
      <c r="D9" s="169">
        <f>D7+D8</f>
        <v>101231</v>
      </c>
    </row>
    <row r="10" spans="1:5" x14ac:dyDescent="0.25">
      <c r="B10" t="str">
        <f>"Less: Fund Balance utilized in "&amp;'KEY INPUTS'!B1&amp;" Proposed Budget"</f>
        <v>Less: Fund Balance utilized in 2021 Proposed Budget</v>
      </c>
      <c r="D10" s="168">
        <v>15000</v>
      </c>
    </row>
    <row r="11" spans="1:5" x14ac:dyDescent="0.25">
      <c r="B11" t="s">
        <v>213</v>
      </c>
      <c r="D11" s="168"/>
    </row>
    <row r="12" spans="1:5" x14ac:dyDescent="0.25">
      <c r="B12" t="s">
        <v>214</v>
      </c>
      <c r="D12" s="168"/>
    </row>
    <row r="13" spans="1:5" ht="15.75" thickBot="1" x14ac:dyDescent="0.3">
      <c r="C13" t="str">
        <f>"Proposed balance after utilization in "&amp;'KEY INPUTS'!B1&amp;" Proposed Budget"</f>
        <v>Proposed balance after utilization in 2021 Proposed Budget</v>
      </c>
      <c r="D13" s="170">
        <f>D9-D10+D11+D12</f>
        <v>86231</v>
      </c>
    </row>
    <row r="14" spans="1:5" ht="15.75" thickTop="1" x14ac:dyDescent="0.25">
      <c r="D14" s="6"/>
    </row>
    <row r="15" spans="1:5" x14ac:dyDescent="0.25">
      <c r="A15" s="812" t="s">
        <v>215</v>
      </c>
      <c r="B15" s="812"/>
      <c r="C15" s="812"/>
      <c r="D15" s="6"/>
    </row>
    <row r="16" spans="1:5" x14ac:dyDescent="0.25">
      <c r="B16" t="str">
        <f>"Beginning balance January 1, "&amp;'KEY INPUTS'!B1-1&amp;" (1)"</f>
        <v>Beginning balance January 1, 2020 (1)</v>
      </c>
      <c r="D16" s="168">
        <f>98059+41435</f>
        <v>139494</v>
      </c>
    </row>
    <row r="17" spans="1:4" x14ac:dyDescent="0.25">
      <c r="B17" t="str">
        <f>"Less: Utilized in "&amp;'KEY INPUTS'!B1-1&amp;" Adopted Budget"</f>
        <v>Less: Utilized in 2020 Adopted Budget</v>
      </c>
      <c r="D17" s="189">
        <f>'F-2 Revenues (Proposed)'!F6</f>
        <v>0</v>
      </c>
    </row>
    <row r="18" spans="1:4" x14ac:dyDescent="0.25">
      <c r="C18" t="s">
        <v>212</v>
      </c>
      <c r="D18" s="169">
        <f>D16-D17</f>
        <v>139494</v>
      </c>
    </row>
    <row r="19" spans="1:4" x14ac:dyDescent="0.25">
      <c r="B19" t="str">
        <f>"Estimated results of operations for the year ending December 31, "&amp;'KEY INPUTS'!B1-1&amp;""</f>
        <v>Estimated results of operations for the year ending December 31, 2020</v>
      </c>
      <c r="D19" s="171">
        <v>0</v>
      </c>
    </row>
    <row r="20" spans="1:4" x14ac:dyDescent="0.25">
      <c r="C20" t="str">
        <f>"Anticipated balance December 31, "&amp;'KEY INPUTS'!B1-1&amp;""</f>
        <v>Anticipated balance December 31, 2020</v>
      </c>
      <c r="D20" s="169">
        <f>D18+D19</f>
        <v>139494</v>
      </c>
    </row>
    <row r="21" spans="1:4" x14ac:dyDescent="0.25">
      <c r="B21" t="str">
        <f>"Less: Restricted Fund Balance used in "&amp;'KEY INPUTS'!B1&amp;" Proposed Budget for Capital Purposes"</f>
        <v>Less: Restricted Fund Balance used in 2021 Proposed Budget for Capital Purposes</v>
      </c>
      <c r="D21" s="168"/>
    </row>
    <row r="22" spans="1:4" x14ac:dyDescent="0.25">
      <c r="B22" t="s">
        <v>216</v>
      </c>
      <c r="D22" s="189">
        <f>'F-9 Referendums'!B28</f>
        <v>0</v>
      </c>
    </row>
    <row r="23" spans="1:4" ht="15.75" thickBot="1" x14ac:dyDescent="0.3">
      <c r="C23" t="str">
        <f>"Proposed balance after utilization in "&amp;'KEY INPUTS'!B1&amp;" Proposed Budget"</f>
        <v>Proposed balance after utilization in 2021 Proposed Budget</v>
      </c>
      <c r="D23" s="170">
        <f>D20-D21-D22</f>
        <v>139494</v>
      </c>
    </row>
    <row r="24" spans="1:4" ht="15.75" thickTop="1" x14ac:dyDescent="0.25">
      <c r="D24" s="6"/>
    </row>
    <row r="25" spans="1:4" x14ac:dyDescent="0.25">
      <c r="A25" s="811" t="s">
        <v>217</v>
      </c>
      <c r="B25" s="811"/>
      <c r="C25" s="811"/>
      <c r="D25" s="811"/>
    </row>
    <row r="26" spans="1:4" x14ac:dyDescent="0.25">
      <c r="D26" s="6"/>
    </row>
    <row r="27" spans="1:4" x14ac:dyDescent="0.25">
      <c r="D27" s="6"/>
    </row>
    <row r="28" spans="1:4" x14ac:dyDescent="0.25">
      <c r="D28" s="6"/>
    </row>
    <row r="44" spans="1:5" x14ac:dyDescent="0.25">
      <c r="A44" s="787" t="s">
        <v>928</v>
      </c>
      <c r="B44" s="787"/>
      <c r="C44" s="787"/>
      <c r="D44" s="787"/>
      <c r="E44" s="787"/>
    </row>
  </sheetData>
  <sheetProtection algorithmName="SHA-512" hashValue="HLDSYFiP3gHWlAfWYOzIW2OGzJEO5adkbo/Inm4yWQ3zb4XPvQzAcTvI7msORsT5Y72NH7UajmKDUMGKoJEVRQ==" saltValue="v6aUHC0YON289fhFSiMsHg==" spinCount="100000" sheet="1" objects="1" scenarios="1"/>
  <mergeCells count="6">
    <mergeCell ref="A1:E1"/>
    <mergeCell ref="A44:E44"/>
    <mergeCell ref="A4:C4"/>
    <mergeCell ref="A15:C15"/>
    <mergeCell ref="A25:D25"/>
    <mergeCell ref="A2:E2"/>
  </mergeCells>
  <printOptions horizontalCentered="1"/>
  <pageMargins left="0.25" right="0.25"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7">
    <tabColor rgb="FF92D050"/>
  </sheetPr>
  <dimension ref="A1:D44"/>
  <sheetViews>
    <sheetView topLeftCell="A19" zoomScaleNormal="100" workbookViewId="0">
      <selection activeCell="G45" sqref="G45:G46"/>
    </sheetView>
  </sheetViews>
  <sheetFormatPr defaultColWidth="9.140625" defaultRowHeight="15" x14ac:dyDescent="0.25"/>
  <cols>
    <col min="1" max="1" width="67.28515625" style="92" customWidth="1"/>
    <col min="2" max="2" width="16.7109375" style="92" customWidth="1"/>
    <col min="3" max="3" width="1.85546875" style="92" customWidth="1"/>
    <col min="4" max="4" width="17.7109375" style="92" customWidth="1"/>
    <col min="5" max="16384" width="9.140625" style="92"/>
  </cols>
  <sheetData>
    <row r="1" spans="1:4" x14ac:dyDescent="0.25">
      <c r="A1" s="780" t="str">
        <f>'Information Sheet'!B9</f>
        <v>Franklin Township FD No. 5 (Gloucester)</v>
      </c>
      <c r="B1" s="780"/>
      <c r="C1" s="780"/>
      <c r="D1" s="780"/>
    </row>
    <row r="2" spans="1:4" x14ac:dyDescent="0.25">
      <c r="A2" s="780" t="str">
        <f>'Information Sheet'!B10</f>
        <v>Gloucester</v>
      </c>
      <c r="B2" s="780"/>
      <c r="C2" s="780"/>
      <c r="D2" s="780"/>
    </row>
    <row r="5" spans="1:4" ht="45" x14ac:dyDescent="0.25">
      <c r="A5" s="112" t="s">
        <v>218</v>
      </c>
      <c r="B5" s="113" t="str">
        <f>""&amp;'Information Sheet'!B11&amp;" Proposed Budget Amount Requested"</f>
        <v>2021 Proposed Budget Amount Requested</v>
      </c>
      <c r="C5" s="114"/>
      <c r="D5" s="115" t="str">
        <f>""&amp;'Information Sheet'!B11-1&amp;" Final Budget"</f>
        <v>2020 Final Budget</v>
      </c>
    </row>
    <row r="6" spans="1:4" x14ac:dyDescent="0.25">
      <c r="A6" s="43"/>
      <c r="B6" s="190"/>
      <c r="C6" s="116"/>
      <c r="D6" s="175"/>
    </row>
    <row r="7" spans="1:4" x14ac:dyDescent="0.25">
      <c r="A7" s="43"/>
      <c r="B7" s="190"/>
      <c r="C7" s="117"/>
      <c r="D7" s="175"/>
    </row>
    <row r="8" spans="1:4" x14ac:dyDescent="0.25">
      <c r="A8" s="43"/>
      <c r="B8" s="190"/>
      <c r="C8" s="117"/>
      <c r="D8" s="175"/>
    </row>
    <row r="9" spans="1:4" x14ac:dyDescent="0.25">
      <c r="A9" s="43"/>
      <c r="B9" s="190"/>
      <c r="C9" s="117"/>
      <c r="D9" s="175"/>
    </row>
    <row r="10" spans="1:4" x14ac:dyDescent="0.25">
      <c r="A10" s="43"/>
      <c r="B10" s="190"/>
      <c r="C10" s="117"/>
      <c r="D10" s="175"/>
    </row>
    <row r="11" spans="1:4" x14ac:dyDescent="0.25">
      <c r="A11" s="43"/>
      <c r="B11" s="190"/>
      <c r="C11" s="117"/>
      <c r="D11" s="175"/>
    </row>
    <row r="12" spans="1:4" ht="15.75" thickBot="1" x14ac:dyDescent="0.3">
      <c r="A12" s="44"/>
      <c r="B12" s="191"/>
      <c r="C12" s="117"/>
      <c r="D12" s="193"/>
    </row>
    <row r="13" spans="1:4" ht="15.75" thickBot="1" x14ac:dyDescent="0.3">
      <c r="A13" s="118" t="s">
        <v>219</v>
      </c>
      <c r="B13" s="192">
        <f>SUM(B6:B12)</f>
        <v>0</v>
      </c>
      <c r="C13" s="116"/>
      <c r="D13" s="194">
        <f>SUM(D6:D12)</f>
        <v>0</v>
      </c>
    </row>
    <row r="14" spans="1:4" ht="15.75" thickTop="1" x14ac:dyDescent="0.25">
      <c r="A14" s="119"/>
      <c r="B14" s="117"/>
      <c r="C14" s="117"/>
      <c r="D14" s="120"/>
    </row>
    <row r="15" spans="1:4" ht="15.75" thickBot="1" x14ac:dyDescent="0.3">
      <c r="A15" s="121" t="s">
        <v>220</v>
      </c>
      <c r="B15" s="192">
        <f>IF(('F-1 Budget Summary'!D22-'F-10 Levy Cap Summary'!E29-'F-9 Referendums'!B13)&gt;0,('F-1 Budget Summary'!D22-'F-10 Levy Cap Summary'!E29-'F-9 Referendums'!B13),0)</f>
        <v>0</v>
      </c>
      <c r="C15" s="117"/>
      <c r="D15" s="117"/>
    </row>
    <row r="16" spans="1:4" ht="15.75" thickTop="1" x14ac:dyDescent="0.25">
      <c r="A16" s="121" t="s">
        <v>221</v>
      </c>
      <c r="B16" s="119"/>
      <c r="C16" s="119"/>
      <c r="D16" s="119"/>
    </row>
    <row r="17" spans="1:4" x14ac:dyDescent="0.25">
      <c r="A17" s="121" t="s">
        <v>222</v>
      </c>
      <c r="B17" s="119"/>
      <c r="C17" s="119"/>
      <c r="D17" s="119"/>
    </row>
    <row r="18" spans="1:4" x14ac:dyDescent="0.25">
      <c r="A18" s="121" t="s">
        <v>223</v>
      </c>
      <c r="B18" s="119"/>
      <c r="C18" s="119"/>
      <c r="D18" s="119"/>
    </row>
    <row r="19" spans="1:4" x14ac:dyDescent="0.25">
      <c r="A19" s="122"/>
      <c r="B19" s="119"/>
      <c r="C19" s="119"/>
      <c r="D19" s="119"/>
    </row>
    <row r="20" spans="1:4" ht="45" x14ac:dyDescent="0.25">
      <c r="A20" s="114" t="s">
        <v>224</v>
      </c>
      <c r="B20" s="113" t="str">
        <f>B5</f>
        <v>2021 Proposed Budget Amount Requested</v>
      </c>
      <c r="C20" s="114"/>
      <c r="D20" s="115" t="str">
        <f>D5</f>
        <v>2020 Final Budget</v>
      </c>
    </row>
    <row r="21" spans="1:4" x14ac:dyDescent="0.25">
      <c r="A21" s="43"/>
      <c r="B21" s="190"/>
      <c r="C21" s="116"/>
      <c r="D21" s="175"/>
    </row>
    <row r="22" spans="1:4" x14ac:dyDescent="0.25">
      <c r="A22" s="43"/>
      <c r="B22" s="190"/>
      <c r="C22" s="117"/>
      <c r="D22" s="175"/>
    </row>
    <row r="23" spans="1:4" x14ac:dyDescent="0.25">
      <c r="A23" s="43"/>
      <c r="B23" s="190"/>
      <c r="C23" s="117"/>
      <c r="D23" s="175"/>
    </row>
    <row r="24" spans="1:4" x14ac:dyDescent="0.25">
      <c r="A24" s="43"/>
      <c r="B24" s="190"/>
      <c r="C24" s="117"/>
      <c r="D24" s="175"/>
    </row>
    <row r="25" spans="1:4" x14ac:dyDescent="0.25">
      <c r="A25" s="43"/>
      <c r="B25" s="190"/>
      <c r="C25" s="117"/>
      <c r="D25" s="175"/>
    </row>
    <row r="26" spans="1:4" x14ac:dyDescent="0.25">
      <c r="A26" s="43"/>
      <c r="B26" s="190"/>
      <c r="C26" s="117"/>
      <c r="D26" s="175"/>
    </row>
    <row r="27" spans="1:4" ht="15.75" thickBot="1" x14ac:dyDescent="0.3">
      <c r="A27" s="44"/>
      <c r="B27" s="191"/>
      <c r="C27" s="117"/>
      <c r="D27" s="193"/>
    </row>
    <row r="28" spans="1:4" ht="15.75" thickBot="1" x14ac:dyDescent="0.3">
      <c r="A28" s="123" t="s">
        <v>225</v>
      </c>
      <c r="B28" s="192">
        <f>SUM(B21:B27)</f>
        <v>0</v>
      </c>
      <c r="C28" s="116"/>
      <c r="D28" s="194">
        <f>SUM(D21:D27)</f>
        <v>0</v>
      </c>
    </row>
    <row r="29" spans="1:4" ht="15.75" thickTop="1" x14ac:dyDescent="0.25"/>
    <row r="44" spans="1:4" x14ac:dyDescent="0.25">
      <c r="A44" s="775" t="s">
        <v>927</v>
      </c>
      <c r="B44" s="775"/>
      <c r="C44" s="775"/>
      <c r="D44" s="775"/>
    </row>
  </sheetData>
  <sheetProtection algorithmName="SHA-512" hashValue="9XCLO3CQGHe+aEEHJczVgDLAd6gTAK8940A24fYsEMAWL/KoNOMhrzmdl3Syfk7D22eLzpVnhFHl0NfA3GXF9Q==" saltValue="UeT1LVtqIyMCjCfJT4B7Ew==" spinCount="100000" sheet="1" objects="1" scenarios="1"/>
  <mergeCells count="3">
    <mergeCell ref="A1:D1"/>
    <mergeCell ref="A2:D2"/>
    <mergeCell ref="A44:D44"/>
  </mergeCells>
  <printOptions horizontalCentered="1"/>
  <pageMargins left="0.25" right="0.25" top="0.75" bottom="0.75" header="0.3" footer="0.3"/>
  <pageSetup scale="95"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8">
    <tabColor rgb="FF92D050"/>
  </sheetPr>
  <dimension ref="A1:E45"/>
  <sheetViews>
    <sheetView topLeftCell="A29" zoomScaleNormal="100" workbookViewId="0">
      <selection activeCell="D34" sqref="D34"/>
    </sheetView>
  </sheetViews>
  <sheetFormatPr defaultColWidth="9.140625" defaultRowHeight="15" x14ac:dyDescent="0.25"/>
  <cols>
    <col min="1" max="1" width="3.140625" style="92" customWidth="1"/>
    <col min="2" max="2" width="3" style="92" customWidth="1"/>
    <col min="3" max="3" width="57.85546875" style="92" customWidth="1"/>
    <col min="4" max="4" width="18.28515625" style="92" customWidth="1"/>
    <col min="5" max="5" width="18.5703125" style="92" customWidth="1"/>
    <col min="6" max="16384" width="9.140625" style="92"/>
  </cols>
  <sheetData>
    <row r="1" spans="1:5" x14ac:dyDescent="0.25">
      <c r="A1" s="780" t="str">
        <f>'Information Sheet'!B9</f>
        <v>Franklin Township FD No. 5 (Gloucester)</v>
      </c>
      <c r="B1" s="780"/>
      <c r="C1" s="780"/>
      <c r="D1" s="780"/>
      <c r="E1" s="780"/>
    </row>
    <row r="2" spans="1:5" x14ac:dyDescent="0.25">
      <c r="A2" s="780" t="str">
        <f>'Information Sheet'!B10</f>
        <v>Gloucester</v>
      </c>
      <c r="B2" s="780"/>
      <c r="C2" s="780"/>
      <c r="D2" s="780"/>
      <c r="E2" s="780"/>
    </row>
    <row r="4" spans="1:5" x14ac:dyDescent="0.25">
      <c r="A4" s="96" t="s">
        <v>226</v>
      </c>
    </row>
    <row r="5" spans="1:5" x14ac:dyDescent="0.25">
      <c r="A5" s="92" t="s">
        <v>227</v>
      </c>
      <c r="E5" s="195">
        <f>'Information Sheet'!B14</f>
        <v>280079</v>
      </c>
    </row>
    <row r="6" spans="1:5" x14ac:dyDescent="0.25">
      <c r="B6" s="92" t="s">
        <v>5</v>
      </c>
      <c r="E6" s="195">
        <f>'Information Sheet'!B21</f>
        <v>0</v>
      </c>
    </row>
    <row r="7" spans="1:5" x14ac:dyDescent="0.25">
      <c r="B7" s="92" t="s">
        <v>6</v>
      </c>
      <c r="E7" s="196">
        <f>'Information Sheet'!B22</f>
        <v>0</v>
      </c>
    </row>
    <row r="8" spans="1:5" x14ac:dyDescent="0.25">
      <c r="A8" s="92" t="s">
        <v>228</v>
      </c>
      <c r="E8" s="195">
        <f>E5+E6+E7</f>
        <v>280079</v>
      </c>
    </row>
    <row r="9" spans="1:5" x14ac:dyDescent="0.25">
      <c r="B9" s="92" t="s">
        <v>229</v>
      </c>
      <c r="E9" s="196">
        <f>E8*0.02</f>
        <v>5601.58</v>
      </c>
    </row>
    <row r="10" spans="1:5" x14ac:dyDescent="0.25">
      <c r="A10" s="96" t="s">
        <v>230</v>
      </c>
      <c r="E10" s="195">
        <f>E8+E9</f>
        <v>285680.58</v>
      </c>
    </row>
    <row r="11" spans="1:5" x14ac:dyDescent="0.25">
      <c r="A11" s="109" t="s">
        <v>231</v>
      </c>
      <c r="E11" s="94"/>
    </row>
    <row r="12" spans="1:5" x14ac:dyDescent="0.25">
      <c r="B12" s="92" t="s">
        <v>232</v>
      </c>
      <c r="E12" s="195">
        <f>IF(('F-11 Shared Services'!M23-'F-11 Shared Services'!N23)&gt;0,('F-11 Shared Services'!M23-'F-11 Shared Services'!N23),0)</f>
        <v>0</v>
      </c>
    </row>
    <row r="13" spans="1:5" x14ac:dyDescent="0.25">
      <c r="B13" s="92" t="s">
        <v>233</v>
      </c>
      <c r="E13" s="195">
        <f>'F-12 Cap Exclusions'!D31</f>
        <v>0</v>
      </c>
    </row>
    <row r="14" spans="1:5" x14ac:dyDescent="0.25">
      <c r="B14" s="92" t="s">
        <v>234</v>
      </c>
      <c r="E14" s="195">
        <f>'F-12 Cap Exclusions'!D12</f>
        <v>0</v>
      </c>
    </row>
    <row r="15" spans="1:5" x14ac:dyDescent="0.25">
      <c r="B15" s="92" t="s">
        <v>235</v>
      </c>
      <c r="E15" s="195">
        <f>'F-12 Cap Exclusions'!D59</f>
        <v>0</v>
      </c>
    </row>
    <row r="16" spans="1:5" x14ac:dyDescent="0.25">
      <c r="B16" s="92" t="s">
        <v>236</v>
      </c>
      <c r="E16" s="195">
        <f>'F-12 Cap Exclusions'!D17</f>
        <v>0</v>
      </c>
    </row>
    <row r="17" spans="1:5" x14ac:dyDescent="0.25">
      <c r="B17" s="92" t="s">
        <v>237</v>
      </c>
      <c r="E17" s="195">
        <f>'F-3 Appropriations (Proposed)'!F58</f>
        <v>0</v>
      </c>
    </row>
    <row r="18" spans="1:5" x14ac:dyDescent="0.25">
      <c r="B18" s="779" t="s">
        <v>238</v>
      </c>
      <c r="C18" s="779"/>
      <c r="D18" s="110"/>
      <c r="E18" s="196">
        <f>'F-12 Cap Exclusions'!D44</f>
        <v>0</v>
      </c>
    </row>
    <row r="19" spans="1:5" x14ac:dyDescent="0.25">
      <c r="C19" s="92" t="s">
        <v>239</v>
      </c>
      <c r="E19" s="195">
        <f>SUM(E12:E18)</f>
        <v>0</v>
      </c>
    </row>
    <row r="20" spans="1:5" x14ac:dyDescent="0.25">
      <c r="A20" s="92" t="s">
        <v>240</v>
      </c>
      <c r="E20" s="195">
        <f>'Information Sheet'!B23</f>
        <v>0</v>
      </c>
    </row>
    <row r="21" spans="1:5" x14ac:dyDescent="0.25">
      <c r="A21" s="92" t="s">
        <v>241</v>
      </c>
      <c r="D21" s="195">
        <f>'Information Sheet'!B25</f>
        <v>799900</v>
      </c>
      <c r="E21" s="94"/>
    </row>
    <row r="22" spans="1:5" x14ac:dyDescent="0.25">
      <c r="A22" s="92" t="s">
        <v>242</v>
      </c>
      <c r="D22" s="111">
        <f>'Information Sheet'!B26</f>
        <v>0.157</v>
      </c>
      <c r="E22" s="196">
        <f>D21*D22/100</f>
        <v>1255.8430000000001</v>
      </c>
    </row>
    <row r="23" spans="1:5" x14ac:dyDescent="0.25">
      <c r="A23" s="96" t="s">
        <v>243</v>
      </c>
      <c r="E23" s="195">
        <f>E22+E19+E10-E20</f>
        <v>286936.42300000001</v>
      </c>
    </row>
    <row r="24" spans="1:5" x14ac:dyDescent="0.25">
      <c r="A24" s="92" t="str">
        <f>"Amount Utilized from Levy Cap Bank from "&amp;'Information Sheet'!B11-3&amp;""</f>
        <v>Amount Utilized from Levy Cap Bank from 2018</v>
      </c>
      <c r="E24" s="195">
        <f>'Information Sheet'!B18</f>
        <v>5837.58</v>
      </c>
    </row>
    <row r="25" spans="1:5" x14ac:dyDescent="0.25">
      <c r="A25" s="92" t="str">
        <f>"Amount Utilized from Levy Cap Bank from "&amp;'Information Sheet'!B11-2&amp;""</f>
        <v>Amount Utilized from Levy Cap Bank from 2019</v>
      </c>
      <c r="E25" s="195">
        <f>'Information Sheet'!B19</f>
        <v>0</v>
      </c>
    </row>
    <row r="26" spans="1:5" x14ac:dyDescent="0.25">
      <c r="A26" s="92" t="str">
        <f>"Amount Utilized from Levy Cap Bank from "&amp;'Information Sheet'!B11-1&amp;""</f>
        <v>Amount Utilized from Levy Cap Bank from 2020</v>
      </c>
      <c r="E26" s="196">
        <f>'Information Sheet'!B20</f>
        <v>0</v>
      </c>
    </row>
    <row r="27" spans="1:5" x14ac:dyDescent="0.25">
      <c r="B27" s="92" t="s">
        <v>244</v>
      </c>
      <c r="E27" s="195">
        <f>SUM(E23:E26)</f>
        <v>292774.00300000003</v>
      </c>
    </row>
    <row r="28" spans="1:5" x14ac:dyDescent="0.25">
      <c r="A28" s="92" t="s">
        <v>245</v>
      </c>
      <c r="E28" s="196">
        <f>'F-9 Referendums'!B13</f>
        <v>0</v>
      </c>
    </row>
    <row r="29" spans="1:5" ht="15.75" thickBot="1" x14ac:dyDescent="0.3">
      <c r="A29" s="96" t="s">
        <v>246</v>
      </c>
      <c r="E29" s="197">
        <f>E27+E28</f>
        <v>292774.00300000003</v>
      </c>
    </row>
    <row r="30" spans="1:5" ht="15.75" thickTop="1" x14ac:dyDescent="0.25">
      <c r="E30" s="94"/>
    </row>
    <row r="31" spans="1:5" x14ac:dyDescent="0.25">
      <c r="A31" s="96" t="s">
        <v>247</v>
      </c>
      <c r="E31" s="94"/>
    </row>
    <row r="32" spans="1:5" x14ac:dyDescent="0.25">
      <c r="A32" s="92" t="s">
        <v>248</v>
      </c>
      <c r="D32" s="195">
        <f>'F-1 Budget Summary'!D22</f>
        <v>292774</v>
      </c>
    </row>
    <row r="33" spans="1:5" x14ac:dyDescent="0.25">
      <c r="A33" s="92" t="str">
        <f>"Cap Bank Available from Prior Year ("&amp;'Information Sheet'!B11-3&amp;") for "&amp;'Information Sheet'!B11&amp;" Budget"</f>
        <v>Cap Bank Available from Prior Year (2018) for 2021 Budget</v>
      </c>
      <c r="D33" s="195">
        <f>'Information Sheet'!B15</f>
        <v>0</v>
      </c>
    </row>
    <row r="34" spans="1:5" x14ac:dyDescent="0.25">
      <c r="A34" s="92" t="str">
        <f>"Cap Bank Available from Prior Year ("&amp;'Information Sheet'!B11-2&amp;") for "&amp;'Information Sheet'!B11&amp;" Budget"</f>
        <v>Cap Bank Available from Prior Year (2019) for 2021 Budget</v>
      </c>
      <c r="D34" s="196">
        <f>'Information Sheet'!B16</f>
        <v>14994</v>
      </c>
    </row>
    <row r="35" spans="1:5" x14ac:dyDescent="0.25">
      <c r="B35" s="92" t="str">
        <f>"Revised Cap Bank from Prior Year ("&amp;'Information Sheet'!B11-1&amp;") Available for "&amp;'Information Sheet'!B11&amp;" Budget"</f>
        <v>Revised Cap Bank from Prior Year (2020) Available for 2021 Budget</v>
      </c>
      <c r="E35" s="195">
        <f>D34-E25</f>
        <v>14994</v>
      </c>
    </row>
    <row r="36" spans="1:5" x14ac:dyDescent="0.25">
      <c r="A36" s="92" t="str">
        <f>"Cap Bank Available from Prior Year ("&amp;'Information Sheet'!B11-1&amp;") for "&amp;'Information Sheet'!B11&amp;" Budget"</f>
        <v>Cap Bank Available from Prior Year (2020) for 2021 Budget</v>
      </c>
      <c r="D36" s="196">
        <f>'Information Sheet'!B17</f>
        <v>658</v>
      </c>
    </row>
    <row r="37" spans="1:5" x14ac:dyDescent="0.25">
      <c r="B37" s="92" t="str">
        <f>"Revised Cap Bank from Prior Year ("&amp;'Information Sheet'!B11-1&amp;") Available for "&amp;'Information Sheet'!B11+1&amp;" Budget"</f>
        <v>Revised Cap Bank from Prior Year (2020) Available for 2022 Budget</v>
      </c>
      <c r="E37" s="195">
        <f>D36-E26</f>
        <v>658</v>
      </c>
    </row>
    <row r="38" spans="1:5" x14ac:dyDescent="0.25">
      <c r="B38" s="92" t="str">
        <f>"Cap Bank from Current Year ("&amp;'Information Sheet'!B11&amp;") Available for "&amp;'Information Sheet'!B11+1&amp;" Budget"</f>
        <v>Cap Bank from Current Year (2021) Available for 2022 Budget</v>
      </c>
      <c r="E38" s="196">
        <f>E23-D32</f>
        <v>-5837.5769999999902</v>
      </c>
    </row>
    <row r="39" spans="1:5" ht="15.75" thickBot="1" x14ac:dyDescent="0.3">
      <c r="C39" s="92" t="str">
        <f>"Cap Bank Available from ("&amp;'Information Sheet'!B11&amp;") for "&amp;'Information Sheet'!B11+1&amp;" Budget"</f>
        <v>Cap Bank Available from (2021) for 2022 Budget</v>
      </c>
      <c r="E39" s="197">
        <f>IF(E28&gt;0,0,(IF(D32&gt;E27,0,(E27-D32))))</f>
        <v>3.0000000260770321E-3</v>
      </c>
    </row>
    <row r="40" spans="1:5" ht="15.75" thickTop="1" x14ac:dyDescent="0.25"/>
    <row r="45" spans="1:5" x14ac:dyDescent="0.25">
      <c r="A45" s="775" t="s">
        <v>926</v>
      </c>
      <c r="B45" s="775"/>
      <c r="C45" s="775"/>
      <c r="D45" s="775"/>
      <c r="E45" s="775"/>
    </row>
  </sheetData>
  <sheetProtection algorithmName="SHA-512" hashValue="WLuioHqbMWrqzrX1R6h5E8z37ZIkpCJCUHe/c/VdfuQNn0edPYE2udshFUop1z98PeLo3Rh/0Czjn5nod3HvSg==" saltValue="+mrITeARow4CrBrUc27ewQ==" spinCount="100000" sheet="1" objects="1" scenarios="1"/>
  <mergeCells count="4">
    <mergeCell ref="A1:E1"/>
    <mergeCell ref="A2:E2"/>
    <mergeCell ref="B18:C18"/>
    <mergeCell ref="A45:E45"/>
  </mergeCells>
  <printOptions horizontalCentered="1"/>
  <pageMargins left="0.25" right="0.25"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9">
    <tabColor rgb="FF92D050"/>
  </sheetPr>
  <dimension ref="A1:AS56"/>
  <sheetViews>
    <sheetView topLeftCell="B4" zoomScaleNormal="100" workbookViewId="0">
      <selection activeCell="S9" sqref="S9:T9"/>
    </sheetView>
  </sheetViews>
  <sheetFormatPr defaultColWidth="9.140625" defaultRowHeight="15" x14ac:dyDescent="0.25"/>
  <cols>
    <col min="1" max="1" width="16.7109375" style="92" bestFit="1" customWidth="1"/>
    <col min="2" max="2" width="18.5703125" style="92" customWidth="1"/>
    <col min="3" max="11" width="11.5703125" style="92" bestFit="1" customWidth="1"/>
    <col min="12" max="12" width="11.42578125" style="92" customWidth="1"/>
    <col min="13" max="14" width="14" style="92" customWidth="1"/>
    <col min="15" max="18" width="11.5703125" style="92" bestFit="1" customWidth="1"/>
    <col min="19" max="20" width="14" style="92" customWidth="1"/>
    <col min="21" max="16384" width="9.140625" style="92"/>
  </cols>
  <sheetData>
    <row r="1" spans="1:20" x14ac:dyDescent="0.25">
      <c r="A1" s="780" t="str">
        <f>'Information Sheet'!B9</f>
        <v>Franklin Township FD No. 5 (Gloucester)</v>
      </c>
      <c r="B1" s="780"/>
      <c r="C1" s="780"/>
      <c r="D1" s="780"/>
      <c r="E1" s="780"/>
      <c r="F1" s="780"/>
      <c r="G1" s="780"/>
      <c r="H1" s="780"/>
      <c r="I1" s="780"/>
      <c r="J1" s="780"/>
      <c r="K1" s="780"/>
      <c r="L1" s="780"/>
      <c r="M1" s="780"/>
      <c r="N1" s="780"/>
      <c r="O1" s="780"/>
      <c r="P1" s="780"/>
      <c r="Q1" s="780"/>
      <c r="R1" s="780"/>
      <c r="S1" s="780"/>
      <c r="T1" s="780"/>
    </row>
    <row r="2" spans="1:20" x14ac:dyDescent="0.25">
      <c r="A2" s="780" t="str">
        <f>'F-10 Levy Cap Summary'!A2:E2</f>
        <v>Gloucester</v>
      </c>
      <c r="B2" s="780"/>
      <c r="C2" s="780"/>
      <c r="D2" s="780"/>
      <c r="E2" s="780"/>
      <c r="F2" s="780"/>
      <c r="G2" s="780"/>
      <c r="H2" s="780"/>
      <c r="I2" s="780"/>
      <c r="J2" s="780"/>
      <c r="K2" s="780"/>
      <c r="L2" s="780"/>
      <c r="M2" s="780"/>
      <c r="N2" s="780"/>
      <c r="O2" s="780"/>
      <c r="P2" s="780"/>
      <c r="Q2" s="780"/>
      <c r="R2" s="780"/>
      <c r="S2" s="780"/>
      <c r="T2" s="780"/>
    </row>
    <row r="3" spans="1:20" x14ac:dyDescent="0.25">
      <c r="A3" s="143"/>
      <c r="B3" s="143"/>
      <c r="C3" s="528"/>
      <c r="D3" s="528"/>
      <c r="E3" s="528"/>
      <c r="F3" s="528"/>
      <c r="G3" s="528"/>
      <c r="H3" s="528"/>
      <c r="I3" s="528"/>
      <c r="J3" s="528"/>
      <c r="K3" s="528"/>
      <c r="L3" s="528"/>
      <c r="M3" s="528"/>
      <c r="N3" s="528"/>
      <c r="O3" s="528"/>
      <c r="P3" s="528"/>
      <c r="Q3" s="528"/>
      <c r="R3" s="528"/>
      <c r="S3" s="528"/>
      <c r="T3" s="528"/>
    </row>
    <row r="4" spans="1:20" x14ac:dyDescent="0.25">
      <c r="A4" s="143"/>
      <c r="B4" s="143"/>
      <c r="C4" s="528"/>
      <c r="D4" s="528"/>
      <c r="E4" s="528"/>
      <c r="F4" s="528"/>
      <c r="G4" s="528"/>
      <c r="H4" s="528"/>
      <c r="I4" s="528"/>
      <c r="J4" s="528"/>
      <c r="K4" s="528"/>
      <c r="L4" s="528"/>
      <c r="M4" s="528"/>
      <c r="N4" s="528"/>
      <c r="O4" s="528"/>
      <c r="P4" s="528"/>
      <c r="Q4" s="528"/>
      <c r="R4" s="528"/>
      <c r="S4" s="528"/>
      <c r="T4" s="528"/>
    </row>
    <row r="5" spans="1:20" x14ac:dyDescent="0.25">
      <c r="A5" s="143"/>
      <c r="B5" s="143"/>
      <c r="C5" s="528"/>
      <c r="D5" s="528"/>
      <c r="E5" s="528"/>
      <c r="F5" s="528"/>
      <c r="G5" s="528"/>
      <c r="H5" s="528"/>
      <c r="I5" s="528"/>
      <c r="J5" s="528"/>
      <c r="K5" s="528"/>
      <c r="L5" s="528"/>
      <c r="M5" s="528"/>
      <c r="N5" s="528"/>
      <c r="O5" s="528"/>
      <c r="P5" s="528"/>
      <c r="Q5" s="528"/>
      <c r="R5" s="528"/>
      <c r="S5" s="528"/>
      <c r="T5" s="528"/>
    </row>
    <row r="6" spans="1:20" x14ac:dyDescent="0.25">
      <c r="A6" s="143"/>
      <c r="B6" s="143"/>
      <c r="C6" s="528"/>
      <c r="D6" s="528"/>
      <c r="E6" s="528"/>
      <c r="F6" s="528"/>
      <c r="G6" s="528"/>
      <c r="H6" s="528"/>
      <c r="I6" s="528"/>
      <c r="J6" s="528"/>
      <c r="K6" s="528"/>
      <c r="L6" s="528"/>
      <c r="M6" s="528"/>
      <c r="N6" s="528"/>
      <c r="O6" s="528"/>
      <c r="P6" s="528"/>
      <c r="Q6" s="528"/>
      <c r="R6" s="528"/>
      <c r="S6" s="528"/>
      <c r="T6" s="528"/>
    </row>
    <row r="7" spans="1:20" x14ac:dyDescent="0.25">
      <c r="A7" s="100"/>
      <c r="B7" s="101"/>
      <c r="C7" s="101"/>
      <c r="D7" s="102"/>
      <c r="E7" s="101"/>
      <c r="F7" s="101"/>
      <c r="G7" s="101"/>
    </row>
    <row r="8" spans="1:20" x14ac:dyDescent="0.25">
      <c r="A8" s="103"/>
      <c r="C8" s="813" t="s">
        <v>249</v>
      </c>
      <c r="D8" s="813"/>
      <c r="E8" s="813" t="s">
        <v>250</v>
      </c>
      <c r="F8" s="813"/>
      <c r="G8" s="813" t="s">
        <v>251</v>
      </c>
      <c r="H8" s="813"/>
      <c r="I8" s="814" t="s">
        <v>252</v>
      </c>
      <c r="J8" s="814"/>
      <c r="K8" s="814" t="s">
        <v>253</v>
      </c>
      <c r="L8" s="814"/>
      <c r="M8" s="814" t="s">
        <v>254</v>
      </c>
      <c r="N8" s="814"/>
      <c r="O8" s="813" t="s">
        <v>255</v>
      </c>
      <c r="P8" s="813"/>
      <c r="Q8" s="813" t="s">
        <v>256</v>
      </c>
      <c r="R8" s="813"/>
      <c r="S8" s="813" t="s">
        <v>257</v>
      </c>
      <c r="T8" s="813"/>
    </row>
    <row r="9" spans="1:20" ht="60.75" thickBot="1" x14ac:dyDescent="0.3">
      <c r="A9" s="104" t="s">
        <v>258</v>
      </c>
      <c r="B9" s="104" t="s">
        <v>259</v>
      </c>
      <c r="C9" s="105" t="s">
        <v>260</v>
      </c>
      <c r="D9" s="106" t="s">
        <v>261</v>
      </c>
      <c r="E9" s="105" t="str">
        <f>C9</f>
        <v>Proposed</v>
      </c>
      <c r="F9" s="106" t="str">
        <f>D9</f>
        <v>Adopted</v>
      </c>
      <c r="G9" s="105" t="str">
        <f>C9</f>
        <v>Proposed</v>
      </c>
      <c r="H9" s="106" t="str">
        <f>D9</f>
        <v>Adopted</v>
      </c>
      <c r="I9" s="105" t="str">
        <f>C9</f>
        <v>Proposed</v>
      </c>
      <c r="J9" s="106" t="str">
        <f>D9</f>
        <v>Adopted</v>
      </c>
      <c r="K9" s="105" t="str">
        <f>C9</f>
        <v>Proposed</v>
      </c>
      <c r="L9" s="106" t="str">
        <f>D9</f>
        <v>Adopted</v>
      </c>
      <c r="M9" s="105" t="str">
        <f>C9</f>
        <v>Proposed</v>
      </c>
      <c r="N9" s="106" t="str">
        <f>D9</f>
        <v>Adopted</v>
      </c>
      <c r="O9" s="107" t="str">
        <f>C9</f>
        <v>Proposed</v>
      </c>
      <c r="P9" s="108" t="str">
        <f>D9</f>
        <v>Adopted</v>
      </c>
      <c r="Q9" s="107" t="str">
        <f>C9</f>
        <v>Proposed</v>
      </c>
      <c r="R9" s="108" t="str">
        <f>D9</f>
        <v>Adopted</v>
      </c>
      <c r="S9" s="107" t="str">
        <f>C9</f>
        <v>Proposed</v>
      </c>
      <c r="T9" s="108" t="str">
        <f>D9</f>
        <v>Adopted</v>
      </c>
    </row>
    <row r="10" spans="1:20" x14ac:dyDescent="0.25">
      <c r="A10" s="45"/>
      <c r="B10" s="46"/>
      <c r="C10" s="463"/>
      <c r="D10" s="464"/>
      <c r="E10" s="465"/>
      <c r="F10" s="466"/>
      <c r="G10" s="467"/>
      <c r="H10" s="468"/>
      <c r="I10" s="467"/>
      <c r="J10" s="468"/>
      <c r="K10" s="469"/>
      <c r="L10" s="470"/>
      <c r="M10" s="471">
        <f>C10+E10+G10+I10+K10</f>
        <v>0</v>
      </c>
      <c r="N10" s="472">
        <f>D10+F10+H10+J10+L10</f>
        <v>0</v>
      </c>
      <c r="O10" s="465"/>
      <c r="P10" s="470"/>
      <c r="Q10" s="465"/>
      <c r="R10" s="473"/>
      <c r="S10" s="471">
        <f>M10+O10+Q10</f>
        <v>0</v>
      </c>
      <c r="T10" s="474">
        <f>N10+P10+R10</f>
        <v>0</v>
      </c>
    </row>
    <row r="11" spans="1:20" x14ac:dyDescent="0.25">
      <c r="A11" s="47"/>
      <c r="B11" s="48"/>
      <c r="C11" s="475"/>
      <c r="D11" s="476"/>
      <c r="E11" s="477"/>
      <c r="F11" s="478"/>
      <c r="G11" s="479"/>
      <c r="H11" s="480"/>
      <c r="I11" s="479"/>
      <c r="J11" s="480"/>
      <c r="K11" s="481"/>
      <c r="L11" s="480"/>
      <c r="M11" s="482">
        <f t="shared" ref="M11:N22" si="0">C11+E11+G11+I11+K11</f>
        <v>0</v>
      </c>
      <c r="N11" s="483">
        <f t="shared" si="0"/>
        <v>0</v>
      </c>
      <c r="O11" s="481"/>
      <c r="P11" s="480"/>
      <c r="Q11" s="481"/>
      <c r="R11" s="484"/>
      <c r="S11" s="482">
        <f t="shared" ref="S11:T22" si="1">M11+O11+Q11</f>
        <v>0</v>
      </c>
      <c r="T11" s="485">
        <f t="shared" si="1"/>
        <v>0</v>
      </c>
    </row>
    <row r="12" spans="1:20" x14ac:dyDescent="0.25">
      <c r="A12" s="47"/>
      <c r="B12" s="48"/>
      <c r="C12" s="475"/>
      <c r="D12" s="476"/>
      <c r="E12" s="477"/>
      <c r="F12" s="478"/>
      <c r="G12" s="479"/>
      <c r="H12" s="480"/>
      <c r="I12" s="479"/>
      <c r="J12" s="480"/>
      <c r="K12" s="481"/>
      <c r="L12" s="480"/>
      <c r="M12" s="482">
        <f t="shared" si="0"/>
        <v>0</v>
      </c>
      <c r="N12" s="483">
        <f t="shared" si="0"/>
        <v>0</v>
      </c>
      <c r="O12" s="481"/>
      <c r="P12" s="480"/>
      <c r="Q12" s="481"/>
      <c r="R12" s="484"/>
      <c r="S12" s="482">
        <f t="shared" si="1"/>
        <v>0</v>
      </c>
      <c r="T12" s="485">
        <f t="shared" si="1"/>
        <v>0</v>
      </c>
    </row>
    <row r="13" spans="1:20" x14ac:dyDescent="0.25">
      <c r="A13" s="47"/>
      <c r="B13" s="48"/>
      <c r="C13" s="475"/>
      <c r="D13" s="476"/>
      <c r="E13" s="477"/>
      <c r="F13" s="478"/>
      <c r="G13" s="479"/>
      <c r="H13" s="480"/>
      <c r="I13" s="479"/>
      <c r="J13" s="480"/>
      <c r="K13" s="481"/>
      <c r="L13" s="480"/>
      <c r="M13" s="482">
        <f t="shared" si="0"/>
        <v>0</v>
      </c>
      <c r="N13" s="483">
        <f t="shared" si="0"/>
        <v>0</v>
      </c>
      <c r="O13" s="481"/>
      <c r="P13" s="480"/>
      <c r="Q13" s="481"/>
      <c r="R13" s="484"/>
      <c r="S13" s="482">
        <f t="shared" si="1"/>
        <v>0</v>
      </c>
      <c r="T13" s="485">
        <f t="shared" si="1"/>
        <v>0</v>
      </c>
    </row>
    <row r="14" spans="1:20" x14ac:dyDescent="0.25">
      <c r="A14" s="47"/>
      <c r="B14" s="48"/>
      <c r="C14" s="475"/>
      <c r="D14" s="476"/>
      <c r="E14" s="477"/>
      <c r="F14" s="478"/>
      <c r="G14" s="479"/>
      <c r="H14" s="480"/>
      <c r="I14" s="479"/>
      <c r="J14" s="480"/>
      <c r="K14" s="481"/>
      <c r="L14" s="480"/>
      <c r="M14" s="482">
        <f t="shared" si="0"/>
        <v>0</v>
      </c>
      <c r="N14" s="483">
        <f t="shared" si="0"/>
        <v>0</v>
      </c>
      <c r="O14" s="481"/>
      <c r="P14" s="480"/>
      <c r="Q14" s="481"/>
      <c r="R14" s="484"/>
      <c r="S14" s="482">
        <f t="shared" si="1"/>
        <v>0</v>
      </c>
      <c r="T14" s="485">
        <f t="shared" si="1"/>
        <v>0</v>
      </c>
    </row>
    <row r="15" spans="1:20" x14ac:dyDescent="0.25">
      <c r="A15" s="47"/>
      <c r="B15" s="48"/>
      <c r="C15" s="475"/>
      <c r="D15" s="476"/>
      <c r="E15" s="477"/>
      <c r="F15" s="478"/>
      <c r="G15" s="479"/>
      <c r="H15" s="480"/>
      <c r="I15" s="479"/>
      <c r="J15" s="480"/>
      <c r="K15" s="481"/>
      <c r="L15" s="480"/>
      <c r="M15" s="482">
        <f t="shared" si="0"/>
        <v>0</v>
      </c>
      <c r="N15" s="483">
        <f t="shared" si="0"/>
        <v>0</v>
      </c>
      <c r="O15" s="481"/>
      <c r="P15" s="480"/>
      <c r="Q15" s="481"/>
      <c r="R15" s="484"/>
      <c r="S15" s="482">
        <f t="shared" si="1"/>
        <v>0</v>
      </c>
      <c r="T15" s="485">
        <f t="shared" si="1"/>
        <v>0</v>
      </c>
    </row>
    <row r="16" spans="1:20" x14ac:dyDescent="0.25">
      <c r="A16" s="47"/>
      <c r="B16" s="48"/>
      <c r="C16" s="475"/>
      <c r="D16" s="476"/>
      <c r="E16" s="477"/>
      <c r="F16" s="478"/>
      <c r="G16" s="479"/>
      <c r="H16" s="480"/>
      <c r="I16" s="479"/>
      <c r="J16" s="480"/>
      <c r="K16" s="481"/>
      <c r="L16" s="480"/>
      <c r="M16" s="482">
        <f t="shared" si="0"/>
        <v>0</v>
      </c>
      <c r="N16" s="483">
        <f t="shared" si="0"/>
        <v>0</v>
      </c>
      <c r="O16" s="481"/>
      <c r="P16" s="480"/>
      <c r="Q16" s="481"/>
      <c r="R16" s="484"/>
      <c r="S16" s="482">
        <f t="shared" si="1"/>
        <v>0</v>
      </c>
      <c r="T16" s="485">
        <f t="shared" si="1"/>
        <v>0</v>
      </c>
    </row>
    <row r="17" spans="1:20" x14ac:dyDescent="0.25">
      <c r="A17" s="47"/>
      <c r="B17" s="48"/>
      <c r="C17" s="475"/>
      <c r="D17" s="476"/>
      <c r="E17" s="477"/>
      <c r="F17" s="478"/>
      <c r="G17" s="479"/>
      <c r="H17" s="480"/>
      <c r="I17" s="479"/>
      <c r="J17" s="480"/>
      <c r="K17" s="481"/>
      <c r="L17" s="480"/>
      <c r="M17" s="482">
        <f t="shared" si="0"/>
        <v>0</v>
      </c>
      <c r="N17" s="483">
        <f t="shared" si="0"/>
        <v>0</v>
      </c>
      <c r="O17" s="481"/>
      <c r="P17" s="480"/>
      <c r="Q17" s="481"/>
      <c r="R17" s="484"/>
      <c r="S17" s="482">
        <f t="shared" si="1"/>
        <v>0</v>
      </c>
      <c r="T17" s="485">
        <f t="shared" si="1"/>
        <v>0</v>
      </c>
    </row>
    <row r="18" spans="1:20" x14ac:dyDescent="0.25">
      <c r="A18" s="47"/>
      <c r="B18" s="48"/>
      <c r="C18" s="475"/>
      <c r="D18" s="476"/>
      <c r="E18" s="477"/>
      <c r="F18" s="478"/>
      <c r="G18" s="479"/>
      <c r="H18" s="480"/>
      <c r="I18" s="479"/>
      <c r="J18" s="480"/>
      <c r="K18" s="481"/>
      <c r="L18" s="480"/>
      <c r="M18" s="482">
        <f t="shared" si="0"/>
        <v>0</v>
      </c>
      <c r="N18" s="483">
        <f t="shared" si="0"/>
        <v>0</v>
      </c>
      <c r="O18" s="481"/>
      <c r="P18" s="480"/>
      <c r="Q18" s="481"/>
      <c r="R18" s="484"/>
      <c r="S18" s="482">
        <f t="shared" si="1"/>
        <v>0</v>
      </c>
      <c r="T18" s="485">
        <f t="shared" si="1"/>
        <v>0</v>
      </c>
    </row>
    <row r="19" spans="1:20" x14ac:dyDescent="0.25">
      <c r="A19" s="47"/>
      <c r="B19" s="48"/>
      <c r="C19" s="475"/>
      <c r="D19" s="476"/>
      <c r="E19" s="477"/>
      <c r="F19" s="478"/>
      <c r="G19" s="479"/>
      <c r="H19" s="480"/>
      <c r="I19" s="479"/>
      <c r="J19" s="480"/>
      <c r="K19" s="481"/>
      <c r="L19" s="480"/>
      <c r="M19" s="482">
        <f t="shared" si="0"/>
        <v>0</v>
      </c>
      <c r="N19" s="483">
        <f t="shared" si="0"/>
        <v>0</v>
      </c>
      <c r="O19" s="481"/>
      <c r="P19" s="480"/>
      <c r="Q19" s="481"/>
      <c r="R19" s="484"/>
      <c r="S19" s="482">
        <f t="shared" si="1"/>
        <v>0</v>
      </c>
      <c r="T19" s="485">
        <f t="shared" si="1"/>
        <v>0</v>
      </c>
    </row>
    <row r="20" spans="1:20" x14ac:dyDescent="0.25">
      <c r="A20" s="47"/>
      <c r="B20" s="48"/>
      <c r="C20" s="475"/>
      <c r="D20" s="476"/>
      <c r="E20" s="481"/>
      <c r="F20" s="478"/>
      <c r="G20" s="479"/>
      <c r="H20" s="480"/>
      <c r="I20" s="479"/>
      <c r="J20" s="480"/>
      <c r="K20" s="481"/>
      <c r="L20" s="480"/>
      <c r="M20" s="482">
        <f t="shared" si="0"/>
        <v>0</v>
      </c>
      <c r="N20" s="483">
        <f t="shared" si="0"/>
        <v>0</v>
      </c>
      <c r="O20" s="481"/>
      <c r="P20" s="480"/>
      <c r="Q20" s="481"/>
      <c r="R20" s="484"/>
      <c r="S20" s="482">
        <f t="shared" si="1"/>
        <v>0</v>
      </c>
      <c r="T20" s="485">
        <f t="shared" si="1"/>
        <v>0</v>
      </c>
    </row>
    <row r="21" spans="1:20" x14ac:dyDescent="0.25">
      <c r="A21" s="47"/>
      <c r="B21" s="48"/>
      <c r="C21" s="475"/>
      <c r="D21" s="476"/>
      <c r="E21" s="481"/>
      <c r="F21" s="478"/>
      <c r="G21" s="479"/>
      <c r="H21" s="480"/>
      <c r="I21" s="479"/>
      <c r="J21" s="480"/>
      <c r="K21" s="481"/>
      <c r="L21" s="480"/>
      <c r="M21" s="482">
        <f t="shared" si="0"/>
        <v>0</v>
      </c>
      <c r="N21" s="483">
        <f t="shared" si="0"/>
        <v>0</v>
      </c>
      <c r="O21" s="481"/>
      <c r="P21" s="480"/>
      <c r="Q21" s="481"/>
      <c r="R21" s="484"/>
      <c r="S21" s="482">
        <f t="shared" si="1"/>
        <v>0</v>
      </c>
      <c r="T21" s="485">
        <f t="shared" si="1"/>
        <v>0</v>
      </c>
    </row>
    <row r="22" spans="1:20" x14ac:dyDescent="0.25">
      <c r="A22" s="47"/>
      <c r="B22" s="48"/>
      <c r="C22" s="475"/>
      <c r="D22" s="476"/>
      <c r="E22" s="481"/>
      <c r="F22" s="478"/>
      <c r="G22" s="479"/>
      <c r="H22" s="480"/>
      <c r="I22" s="479"/>
      <c r="J22" s="480"/>
      <c r="K22" s="481"/>
      <c r="L22" s="480"/>
      <c r="M22" s="482">
        <f t="shared" si="0"/>
        <v>0</v>
      </c>
      <c r="N22" s="483">
        <f t="shared" si="0"/>
        <v>0</v>
      </c>
      <c r="O22" s="481"/>
      <c r="P22" s="480"/>
      <c r="Q22" s="481"/>
      <c r="R22" s="484"/>
      <c r="S22" s="482">
        <f t="shared" si="1"/>
        <v>0</v>
      </c>
      <c r="T22" s="485">
        <f t="shared" si="1"/>
        <v>0</v>
      </c>
    </row>
    <row r="23" spans="1:20" ht="15.75" thickBot="1" x14ac:dyDescent="0.3">
      <c r="A23" s="96" t="s">
        <v>262</v>
      </c>
      <c r="C23" s="486">
        <f>SUM(C10:C22)</f>
        <v>0</v>
      </c>
      <c r="D23" s="487">
        <f t="shared" ref="D23:T23" si="2">SUM(D10:D22)</f>
        <v>0</v>
      </c>
      <c r="E23" s="486">
        <f t="shared" si="2"/>
        <v>0</v>
      </c>
      <c r="F23" s="487">
        <f t="shared" si="2"/>
        <v>0</v>
      </c>
      <c r="G23" s="486">
        <f t="shared" si="2"/>
        <v>0</v>
      </c>
      <c r="H23" s="488">
        <f t="shared" si="2"/>
        <v>0</v>
      </c>
      <c r="I23" s="486">
        <f t="shared" si="2"/>
        <v>0</v>
      </c>
      <c r="J23" s="488">
        <f t="shared" si="2"/>
        <v>0</v>
      </c>
      <c r="K23" s="486">
        <f t="shared" si="2"/>
        <v>0</v>
      </c>
      <c r="L23" s="488">
        <f t="shared" si="2"/>
        <v>0</v>
      </c>
      <c r="M23" s="486">
        <f t="shared" si="2"/>
        <v>0</v>
      </c>
      <c r="N23" s="487">
        <f t="shared" si="2"/>
        <v>0</v>
      </c>
      <c r="O23" s="486">
        <f t="shared" si="2"/>
        <v>0</v>
      </c>
      <c r="P23" s="488">
        <f t="shared" si="2"/>
        <v>0</v>
      </c>
      <c r="Q23" s="486">
        <f t="shared" si="2"/>
        <v>0</v>
      </c>
      <c r="R23" s="487">
        <f t="shared" si="2"/>
        <v>0</v>
      </c>
      <c r="S23" s="486">
        <f t="shared" si="2"/>
        <v>0</v>
      </c>
      <c r="T23" s="488">
        <f t="shared" si="2"/>
        <v>0</v>
      </c>
    </row>
    <row r="24" spans="1:20" ht="15.75" thickTop="1" x14ac:dyDescent="0.25"/>
    <row r="53" spans="1:45" x14ac:dyDescent="0.25">
      <c r="A53" s="775" t="s">
        <v>925</v>
      </c>
      <c r="B53" s="775"/>
      <c r="C53" s="775"/>
      <c r="D53" s="775"/>
      <c r="E53" s="775"/>
      <c r="F53" s="775"/>
      <c r="G53" s="775"/>
      <c r="H53" s="775"/>
      <c r="I53" s="775"/>
      <c r="J53" s="775"/>
      <c r="K53" s="775"/>
      <c r="L53" s="775"/>
      <c r="M53" s="775"/>
      <c r="N53" s="775"/>
      <c r="O53" s="775"/>
      <c r="P53" s="775"/>
      <c r="Q53" s="775"/>
      <c r="R53" s="775"/>
      <c r="S53" s="775"/>
      <c r="T53" s="775"/>
      <c r="U53" s="775"/>
    </row>
    <row r="55" spans="1:45" x14ac:dyDescent="0.25">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row>
    <row r="56" spans="1:45" x14ac:dyDescent="0.2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row>
  </sheetData>
  <sheetProtection algorithmName="SHA-512" hashValue="90gRMRBzbPXW4nauzu0vCVTwjhOqScosvMf6H8Ve26yd51q4CvDQp6EOBrmco/2VhQWXwsKU2bEDDU79C//waw==" saltValue="d6MGDCaKO8yAtPejsVCbIA==" spinCount="100000" sheet="1" objects="1" scenarios="1"/>
  <mergeCells count="12">
    <mergeCell ref="A53:U53"/>
    <mergeCell ref="S8:T8"/>
    <mergeCell ref="A1:T1"/>
    <mergeCell ref="A2:T2"/>
    <mergeCell ref="C8:D8"/>
    <mergeCell ref="E8:F8"/>
    <mergeCell ref="G8:H8"/>
    <mergeCell ref="I8:J8"/>
    <mergeCell ref="K8:L8"/>
    <mergeCell ref="M8:N8"/>
    <mergeCell ref="O8:P8"/>
    <mergeCell ref="Q8:R8"/>
  </mergeCells>
  <printOptions horizontalCentered="1"/>
  <pageMargins left="0.25" right="0.25" top="0.75" bottom="0.75" header="0.3" footer="0.3"/>
  <pageSetup scale="5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0">
    <tabColor rgb="FF92D050"/>
  </sheetPr>
  <dimension ref="A1:Q62"/>
  <sheetViews>
    <sheetView zoomScaleNormal="100" workbookViewId="0">
      <selection activeCell="D47" sqref="D47"/>
    </sheetView>
  </sheetViews>
  <sheetFormatPr defaultColWidth="9.140625" defaultRowHeight="15" x14ac:dyDescent="0.25"/>
  <cols>
    <col min="1" max="1" width="5.42578125" style="92" customWidth="1"/>
    <col min="2" max="2" width="5.140625" style="92" customWidth="1"/>
    <col min="3" max="3" width="71.7109375" style="92" customWidth="1"/>
    <col min="4" max="4" width="18" style="92" customWidth="1"/>
    <col min="5" max="5" width="8.140625" style="92" customWidth="1"/>
    <col min="6" max="16384" width="9.140625" style="92"/>
  </cols>
  <sheetData>
    <row r="1" spans="1:17" x14ac:dyDescent="0.25">
      <c r="A1" s="780" t="str">
        <f>'Information Sheet'!B9</f>
        <v>Franklin Township FD No. 5 (Gloucester)</v>
      </c>
      <c r="B1" s="780"/>
      <c r="C1" s="780"/>
      <c r="D1" s="780"/>
      <c r="E1" s="780"/>
    </row>
    <row r="2" spans="1:17" x14ac:dyDescent="0.25">
      <c r="A2" s="780" t="str">
        <f>'Information Sheet'!B10</f>
        <v>Gloucester</v>
      </c>
      <c r="B2" s="780"/>
      <c r="C2" s="780"/>
      <c r="D2" s="780"/>
      <c r="E2" s="780"/>
    </row>
    <row r="3" spans="1:17" x14ac:dyDescent="0.25">
      <c r="A3" s="815" t="s">
        <v>263</v>
      </c>
      <c r="B3" s="815"/>
      <c r="C3" s="815"/>
      <c r="D3" s="815"/>
      <c r="E3" s="154"/>
    </row>
    <row r="4" spans="1:17" x14ac:dyDescent="0.25">
      <c r="A4" s="93" t="str">
        <f>""&amp;Q6&amp;" Proposed Budget PERS Contribution Appropriated"</f>
        <v>2021 Proposed Budget PERS Contribution Appropriated</v>
      </c>
      <c r="D4" s="198">
        <f>'F-4 Salary &amp; Benefit Schedule'!E42</f>
        <v>0</v>
      </c>
    </row>
    <row r="5" spans="1:17" x14ac:dyDescent="0.25">
      <c r="A5" s="92" t="str">
        <f>""&amp;Q6&amp;" Proposed Budget PFRS Contribution Appropriated"</f>
        <v>2021 Proposed Budget PFRS Contribution Appropriated</v>
      </c>
      <c r="D5" s="198">
        <f>'F-4 Salary &amp; Benefit Schedule'!F42</f>
        <v>0</v>
      </c>
    </row>
    <row r="6" spans="1:17" x14ac:dyDescent="0.25">
      <c r="A6" s="92" t="s">
        <v>264</v>
      </c>
      <c r="D6" s="199">
        <f>'F-4 Salary &amp; Benefit Schedule'!E40+'F-4 Salary &amp; Benefit Schedule'!F40</f>
        <v>0</v>
      </c>
      <c r="Q6" s="95">
        <f>'Information Sheet'!B11</f>
        <v>2021</v>
      </c>
    </row>
    <row r="7" spans="1:17" x14ac:dyDescent="0.25">
      <c r="B7" s="92" t="str">
        <f>"Net "&amp;Q6&amp;" Base Amount"</f>
        <v>Net 2021 Base Amount</v>
      </c>
      <c r="D7" s="200">
        <f>D4+D5-D6</f>
        <v>0</v>
      </c>
    </row>
    <row r="8" spans="1:17" x14ac:dyDescent="0.25">
      <c r="A8" s="92" t="str">
        <f>""&amp;Q6-1&amp;" Adopted Budget PERS Contribution"</f>
        <v>2020 Adopted Budget PERS Contribution</v>
      </c>
      <c r="D8" s="168"/>
    </row>
    <row r="9" spans="1:17" x14ac:dyDescent="0.25">
      <c r="A9" s="92" t="str">
        <f>""&amp;Q6-1&amp;" Adopted Budget PFRS Contribution"</f>
        <v>2020 Adopted Budget PFRS Contribution</v>
      </c>
      <c r="D9" s="168">
        <v>0</v>
      </c>
    </row>
    <row r="10" spans="1:17" x14ac:dyDescent="0.25">
      <c r="A10" s="92" t="s">
        <v>265</v>
      </c>
      <c r="D10" s="171">
        <v>0</v>
      </c>
    </row>
    <row r="11" spans="1:17" x14ac:dyDescent="0.25">
      <c r="B11" s="92" t="str">
        <f>"Net "&amp;Q6-1&amp;" Base Amount"</f>
        <v>Net 2020 Base Amount</v>
      </c>
      <c r="D11" s="200">
        <f>D8+D9-D10</f>
        <v>0</v>
      </c>
    </row>
    <row r="12" spans="1:17" ht="15.75" thickBot="1" x14ac:dyDescent="0.3">
      <c r="C12" s="96" t="s">
        <v>266</v>
      </c>
      <c r="D12" s="201">
        <f>IF((D7-D11)&lt;0,0,(D7-D11))</f>
        <v>0</v>
      </c>
    </row>
    <row r="13" spans="1:17" ht="7.35" customHeight="1" thickTop="1" x14ac:dyDescent="0.25"/>
    <row r="14" spans="1:17" x14ac:dyDescent="0.25">
      <c r="A14" s="815" t="s">
        <v>267</v>
      </c>
      <c r="B14" s="815"/>
      <c r="C14" s="815"/>
      <c r="D14" s="815"/>
      <c r="E14" s="154"/>
    </row>
    <row r="15" spans="1:17" x14ac:dyDescent="0.25">
      <c r="A15" s="92" t="str">
        <f>""&amp;Q6&amp;" Proposed Budget LOSAP Appropriation"</f>
        <v>2021 Proposed Budget LOSAP Appropriation</v>
      </c>
      <c r="D15" s="198">
        <f>'F-3 Appropriations (Proposed)'!D61</f>
        <v>16100</v>
      </c>
    </row>
    <row r="16" spans="1:17" x14ac:dyDescent="0.25">
      <c r="A16" s="92" t="str">
        <f>""&amp;Q6-1&amp;" Adopted Budget LOSAP Appropriation"</f>
        <v>2020 Adopted Budget LOSAP Appropriation</v>
      </c>
      <c r="D16" s="199">
        <f>'F-3 Appropriations (Proposed)'!F61</f>
        <v>16100</v>
      </c>
    </row>
    <row r="17" spans="1:5" ht="15.75" thickBot="1" x14ac:dyDescent="0.3">
      <c r="B17" s="96" t="s">
        <v>268</v>
      </c>
      <c r="D17" s="201">
        <f>IF(D15&lt;D16,0,(D15-D16))</f>
        <v>0</v>
      </c>
    </row>
    <row r="18" spans="1:5" ht="7.35" customHeight="1" thickTop="1" x14ac:dyDescent="0.25"/>
    <row r="19" spans="1:5" x14ac:dyDescent="0.25">
      <c r="A19" s="815" t="s">
        <v>269</v>
      </c>
      <c r="B19" s="815"/>
      <c r="C19" s="815"/>
      <c r="D19" s="815"/>
      <c r="E19" s="154"/>
    </row>
    <row r="20" spans="1:5" x14ac:dyDescent="0.25">
      <c r="A20" s="92" t="str">
        <f>""&amp;Q6&amp;" Proposed Budget Total Debt Service Appropriation"</f>
        <v>2021 Proposed Budget Total Debt Service Appropriation</v>
      </c>
      <c r="D20" s="198">
        <f>'F-6 Debt Service - Principal'!I35+'F-7 Debt Service - Interest'!F35</f>
        <v>87173</v>
      </c>
    </row>
    <row r="21" spans="1:5" x14ac:dyDescent="0.25">
      <c r="A21" s="92" t="str">
        <f>""&amp;Q6&amp;" Proposed Budget Debt Service Appropriation Offset from Restricted Fund"</f>
        <v>2021 Proposed Budget Debt Service Appropriation Offset from Restricted Fund</v>
      </c>
      <c r="D21" s="198">
        <f>'F-6 Debt Service - Principal'!I39+'F-7 Debt Service - Interest'!F39</f>
        <v>0</v>
      </c>
    </row>
    <row r="22" spans="1:5" x14ac:dyDescent="0.25">
      <c r="A22" s="92" t="str">
        <f>""&amp;Q6&amp;" Proposed Budget Debt Service Appropriation Offset from Grant Revenue"</f>
        <v>2021 Proposed Budget Debt Service Appropriation Offset from Grant Revenue</v>
      </c>
      <c r="D22" s="198">
        <f>'F-6 Debt Service - Principal'!I40+'F-7 Debt Service - Interest'!F40</f>
        <v>0</v>
      </c>
    </row>
    <row r="23" spans="1:5" x14ac:dyDescent="0.25">
      <c r="A23" s="92" t="str">
        <f>""&amp;Q6&amp;" Proposed Budget Debt Service Appropriation Offset from Unrestricted Fund"</f>
        <v>2021 Proposed Budget Debt Service Appropriation Offset from Unrestricted Fund</v>
      </c>
      <c r="D23" s="198">
        <f>'F-6 Debt Service - Principal'!I41+'F-7 Debt Service - Interest'!F41</f>
        <v>0</v>
      </c>
    </row>
    <row r="24" spans="1:5" x14ac:dyDescent="0.25">
      <c r="B24" s="92" t="str">
        <f>""&amp;Q6&amp;" Base Amount"</f>
        <v>2021 Base Amount</v>
      </c>
      <c r="D24" s="200">
        <f>D20-D21-D22-D23</f>
        <v>87173</v>
      </c>
    </row>
    <row r="25" spans="1:5" x14ac:dyDescent="0.25">
      <c r="A25" s="92" t="str">
        <f>""&amp;Q6-1&amp;" Adopted Budget Total Debt Service Appropriation"</f>
        <v>2020 Adopted Budget Total Debt Service Appropriation</v>
      </c>
      <c r="D25" s="198">
        <f>'F-6 Debt Service - Principal'!G35+'F-7 Debt Service - Interest'!D35</f>
        <v>87173</v>
      </c>
    </row>
    <row r="26" spans="1:5" x14ac:dyDescent="0.25">
      <c r="A26" s="92" t="str">
        <f>""&amp;Q6-1&amp;" Adopted Budget Debt Service Appropriation Offset from Restricted Fund"</f>
        <v>2020 Adopted Budget Debt Service Appropriation Offset from Restricted Fund</v>
      </c>
      <c r="D26" s="198">
        <f>'F-6 Debt Service - Principal'!G39+'F-7 Debt Service - Interest'!D39</f>
        <v>0</v>
      </c>
    </row>
    <row r="27" spans="1:5" x14ac:dyDescent="0.25">
      <c r="A27" s="92" t="str">
        <f>""&amp;Q6-1&amp;" Adopted Budget Debt Service Appropriation Offset from Grant Fund"</f>
        <v>2020 Adopted Budget Debt Service Appropriation Offset from Grant Fund</v>
      </c>
      <c r="D27" s="198">
        <f>'F-6 Debt Service - Principal'!G40+'F-7 Debt Service - Interest'!D40</f>
        <v>0</v>
      </c>
    </row>
    <row r="28" spans="1:5" x14ac:dyDescent="0.25">
      <c r="A28" s="92" t="str">
        <f>""&amp;Q6-1&amp;" Adopted Budget Debt Service Appropriation Offset from Unrestricted Fund "</f>
        <v xml:space="preserve">2020 Adopted Budget Debt Service Appropriation Offset from Unrestricted Fund </v>
      </c>
      <c r="D28" s="198">
        <f>'F-6 Debt Service - Principal'!G41+'F-7 Debt Service - Interest'!D41</f>
        <v>0</v>
      </c>
    </row>
    <row r="29" spans="1:5" x14ac:dyDescent="0.25">
      <c r="B29" s="92" t="str">
        <f>""&amp;Q6&amp;" Base Amount"</f>
        <v>2021 Base Amount</v>
      </c>
      <c r="D29" s="200">
        <f>D25-D26-D27-D28</f>
        <v>87173</v>
      </c>
    </row>
    <row r="30" spans="1:5" x14ac:dyDescent="0.25">
      <c r="D30" s="94"/>
    </row>
    <row r="31" spans="1:5" ht="15.75" thickBot="1" x14ac:dyDescent="0.3">
      <c r="B31" s="96" t="s">
        <v>270</v>
      </c>
      <c r="D31" s="201">
        <f>IF(D24&lt;D29,0,(D24-D29))</f>
        <v>0</v>
      </c>
    </row>
    <row r="32" spans="1:5" ht="7.35" customHeight="1" thickTop="1" x14ac:dyDescent="0.25"/>
    <row r="33" spans="1:5" x14ac:dyDescent="0.25">
      <c r="A33" s="815" t="s">
        <v>271</v>
      </c>
      <c r="B33" s="815"/>
      <c r="C33" s="815"/>
      <c r="D33" s="815"/>
      <c r="E33" s="154"/>
    </row>
    <row r="34" spans="1:5" x14ac:dyDescent="0.25">
      <c r="A34" s="92" t="str">
        <f>""&amp;Q6&amp;" Proposed Budget Total Capital Appropriation"</f>
        <v>2021 Proposed Budget Total Capital Appropriation</v>
      </c>
      <c r="D34" s="198">
        <f>'F-5 Capital Budget Proposed'!G27</f>
        <v>41435</v>
      </c>
    </row>
    <row r="35" spans="1:5" x14ac:dyDescent="0.25">
      <c r="A35" s="92" t="str">
        <f>""&amp;Q6&amp;" Proposed Budget Capital Appropriation Offset from Restricted Fund"</f>
        <v>2021 Proposed Budget Capital Appropriation Offset from Restricted Fund</v>
      </c>
      <c r="D35" s="198">
        <f>'F-5 Capital Budget Proposed'!G29</f>
        <v>0</v>
      </c>
    </row>
    <row r="36" spans="1:5" x14ac:dyDescent="0.25">
      <c r="A36" s="92" t="str">
        <f>""&amp;Q6&amp;" Proposed Budget Capital Appropriation Offset from Grant Revenue"</f>
        <v>2021 Proposed Budget Capital Appropriation Offset from Grant Revenue</v>
      </c>
      <c r="D36" s="198">
        <f>'F-5 Capital Budget Proposed'!G30</f>
        <v>0</v>
      </c>
    </row>
    <row r="37" spans="1:5" x14ac:dyDescent="0.25">
      <c r="A37" s="92" t="str">
        <f>""&amp;Q6&amp;" Proposed Budget Capital Appropriation Offset from Unrestricted Fund"</f>
        <v>2021 Proposed Budget Capital Appropriation Offset from Unrestricted Fund</v>
      </c>
      <c r="D37" s="199">
        <f>'F-5 Capital Budget Proposed'!G31</f>
        <v>0</v>
      </c>
    </row>
    <row r="38" spans="1:5" x14ac:dyDescent="0.25">
      <c r="B38" s="92" t="str">
        <f>""&amp;Q6&amp;" Base Amount"</f>
        <v>2021 Base Amount</v>
      </c>
      <c r="D38" s="200">
        <f>D34-D35-D36-D37</f>
        <v>41435</v>
      </c>
    </row>
    <row r="39" spans="1:5" x14ac:dyDescent="0.25">
      <c r="A39" s="92" t="str">
        <f>""&amp;Q6-1&amp;" Adopted Budget Total Capital Appropriation"</f>
        <v>2020 Adopted Budget Total Capital Appropriation</v>
      </c>
      <c r="D39" s="198">
        <f>'F-5 Capital Budget Proposed'!H27</f>
        <v>41435</v>
      </c>
    </row>
    <row r="40" spans="1:5" x14ac:dyDescent="0.25">
      <c r="A40" s="92" t="str">
        <f>""&amp;Q6-1&amp;" Adopted Budget Capital Appropriation Offset from Restricted Fund"</f>
        <v>2020 Adopted Budget Capital Appropriation Offset from Restricted Fund</v>
      </c>
      <c r="D40" s="198">
        <f>'F-5 Capital Budget Proposed'!H29</f>
        <v>0</v>
      </c>
    </row>
    <row r="41" spans="1:5" x14ac:dyDescent="0.25">
      <c r="A41" s="92" t="str">
        <f>""&amp;Q6-1&amp;" Adopted Budget Capital Appropriation Offset from Grant Revenue"</f>
        <v>2020 Adopted Budget Capital Appropriation Offset from Grant Revenue</v>
      </c>
      <c r="D41" s="198">
        <f>'F-5 Capital Budget Proposed'!H30</f>
        <v>0</v>
      </c>
    </row>
    <row r="42" spans="1:5" x14ac:dyDescent="0.25">
      <c r="A42" s="92" t="str">
        <f>""&amp;Q6-1&amp;" Adopted Budget Capital Appropriation Offset from Unrestricted Fund"</f>
        <v>2020 Adopted Budget Capital Appropriation Offset from Unrestricted Fund</v>
      </c>
      <c r="D42" s="199">
        <f>'F-5 Capital Budget Proposed'!H31</f>
        <v>0</v>
      </c>
    </row>
    <row r="43" spans="1:5" x14ac:dyDescent="0.25">
      <c r="B43" s="92" t="str">
        <f>""&amp;Q6-1&amp;" Base Amount"</f>
        <v>2020 Base Amount</v>
      </c>
      <c r="D43" s="200">
        <f>D39-D40-D41-D42</f>
        <v>41435</v>
      </c>
    </row>
    <row r="44" spans="1:5" ht="15.75" thickBot="1" x14ac:dyDescent="0.3">
      <c r="C44" s="96" t="s">
        <v>272</v>
      </c>
      <c r="D44" s="201">
        <f>IF(D38&lt;D43,0,(D38-D43))</f>
        <v>0</v>
      </c>
    </row>
    <row r="45" spans="1:5" ht="7.35" customHeight="1" thickTop="1" x14ac:dyDescent="0.25"/>
    <row r="46" spans="1:5" x14ac:dyDescent="0.25">
      <c r="A46" s="776" t="s">
        <v>273</v>
      </c>
      <c r="B46" s="776"/>
      <c r="C46" s="776"/>
      <c r="D46" s="776"/>
    </row>
    <row r="47" spans="1:5" x14ac:dyDescent="0.25">
      <c r="A47" s="97" t="str">
        <f>"SFY "&amp;Q6&amp;""</f>
        <v>SFY 2021</v>
      </c>
      <c r="B47" s="98"/>
      <c r="C47" s="98"/>
      <c r="D47" s="536">
        <v>2.8000000000000001E-2</v>
      </c>
    </row>
    <row r="48" spans="1:5" x14ac:dyDescent="0.25">
      <c r="A48" s="92" t="str">
        <f>""&amp;Q6&amp;" Proposed Budget Administration Health Insurance Appropriation"</f>
        <v>2021 Proposed Budget Administration Health Insurance Appropriation</v>
      </c>
      <c r="D48" s="198">
        <f>'F-4 Salary &amp; Benefit Schedule'!G12</f>
        <v>0</v>
      </c>
    </row>
    <row r="49" spans="1:6" x14ac:dyDescent="0.25">
      <c r="A49" s="92" t="str">
        <f>""&amp;Q6&amp;" Proposed Budget Operations &amp; Maintenance Health Insurance Appropriation"</f>
        <v>2021 Proposed Budget Operations &amp; Maintenance Health Insurance Appropriation</v>
      </c>
      <c r="D49" s="199">
        <f>'F-4 Salary &amp; Benefit Schedule'!G29</f>
        <v>0</v>
      </c>
    </row>
    <row r="50" spans="1:6" x14ac:dyDescent="0.25">
      <c r="B50" s="92" t="str">
        <f>""&amp;Q6&amp;" Proposed Budget Group Health Insurance "</f>
        <v xml:space="preserve">2021 Proposed Budget Group Health Insurance </v>
      </c>
      <c r="D50" s="200">
        <f>D48+D49</f>
        <v>0</v>
      </c>
    </row>
    <row r="51" spans="1:6" x14ac:dyDescent="0.25">
      <c r="A51" s="779" t="str">
        <f>""&amp;Q6-1&amp;" Adopted Budget Administration Health Insurance Appropriation"</f>
        <v>2020 Adopted Budget Administration Health Insurance Appropriation</v>
      </c>
      <c r="B51" s="779"/>
      <c r="C51" s="779"/>
      <c r="D51" s="11"/>
    </row>
    <row r="52" spans="1:6" x14ac:dyDescent="0.25">
      <c r="A52" s="779" t="str">
        <f>""&amp;Q6-1&amp;" Adopted Budget Operations &amp; Maintenance Health Insurance Appropriation"</f>
        <v>2020 Adopted Budget Operations &amp; Maintenance Health Insurance Appropriation</v>
      </c>
      <c r="B52" s="779"/>
      <c r="C52" s="779"/>
      <c r="D52" s="10">
        <v>0</v>
      </c>
    </row>
    <row r="53" spans="1:6" x14ac:dyDescent="0.25">
      <c r="B53" s="92" t="str">
        <f>""&amp;Q6-1&amp;" Adopted Budget Group Health Insurance"</f>
        <v>2020 Adopted Budget Group Health Insurance</v>
      </c>
      <c r="D53" s="200">
        <f>D51+D52</f>
        <v>0</v>
      </c>
    </row>
    <row r="54" spans="1:6" x14ac:dyDescent="0.25">
      <c r="C54" s="92" t="s">
        <v>274</v>
      </c>
      <c r="D54" s="200">
        <f>D50-D53</f>
        <v>0</v>
      </c>
    </row>
    <row r="55" spans="1:6" x14ac:dyDescent="0.25">
      <c r="A55" s="92" t="str">
        <f>"Net Increase Divided by "&amp;Q6-1&amp;" Amount Budgeted = % Increase"</f>
        <v>Net Increase Divided by 2020 Amount Budgeted = % Increase</v>
      </c>
      <c r="D55" s="99">
        <f>IF(D54&lt;0,0,(IF(D53=0,0,(D54/D53))))</f>
        <v>0</v>
      </c>
    </row>
    <row r="56" spans="1:6" x14ac:dyDescent="0.25">
      <c r="A56" s="92" t="str">
        <f>"SFY "&amp;Q6&amp;" State Health Average 0% Less 2% = % Increase Added to Current Levy"</f>
        <v>SFY 2021 State Health Average 0% Less 2% = % Increase Added to Current Levy</v>
      </c>
      <c r="D56" s="99">
        <f>IF(D55&lt;0.02,0,(IF(D55&lt;D47,(D55-0.02),IF(D47&lt;0.02,0,(D47-0.02)))))</f>
        <v>0</v>
      </c>
    </row>
    <row r="57" spans="1:6" x14ac:dyDescent="0.25">
      <c r="A57" s="92" t="s">
        <v>275</v>
      </c>
      <c r="D57" s="99">
        <f>D55-D56</f>
        <v>0</v>
      </c>
    </row>
    <row r="58" spans="1:6" x14ac:dyDescent="0.25">
      <c r="A58" s="92" t="str">
        <f>"% Increase Inside Cap * "&amp;Q6-1&amp;" Expended = Added Amount Inside Cap"</f>
        <v>% Increase Inside Cap * 2020 Expended = Added Amount Inside Cap</v>
      </c>
      <c r="D58" s="199">
        <f>IF(D54&lt;0,0,D57*D53)</f>
        <v>0</v>
      </c>
    </row>
    <row r="59" spans="1:6" x14ac:dyDescent="0.25">
      <c r="A59" s="92" t="str">
        <f>"% Increase Exclusion * "&amp;Q6-1&amp;" Expended = "&amp;Q6&amp;" Appropriation Added to Levy"</f>
        <v>% Increase Exclusion * 2020 Expended = 2021 Appropriation Added to Levy</v>
      </c>
      <c r="D59" s="200">
        <f>D56*D53</f>
        <v>0</v>
      </c>
    </row>
    <row r="60" spans="1:6" x14ac:dyDescent="0.25">
      <c r="A60" s="92" t="s">
        <v>276</v>
      </c>
      <c r="D60" s="200">
        <f>IF((D55-D47)&gt;0,(D53*(D55-D47)),0)</f>
        <v>0</v>
      </c>
    </row>
    <row r="61" spans="1:6" x14ac:dyDescent="0.25">
      <c r="B61" s="92" t="str">
        <f>""&amp;Q6&amp;" Increase in Appropriation"</f>
        <v>2021 Increase in Appropriation</v>
      </c>
      <c r="D61" s="200">
        <f>D58+D59</f>
        <v>0</v>
      </c>
    </row>
    <row r="62" spans="1:6" x14ac:dyDescent="0.25">
      <c r="A62" s="775" t="s">
        <v>924</v>
      </c>
      <c r="B62" s="775"/>
      <c r="C62" s="775"/>
      <c r="D62" s="775"/>
      <c r="E62" s="775"/>
      <c r="F62" s="775"/>
    </row>
  </sheetData>
  <sheetProtection algorithmName="SHA-512" hashValue="2aKzF0tqgfksJLtkNXIiYWSIdI4kpKmqnSWWsltB9+ukI8ZjX6pje8KYD3iXXWBDb0Ax1GKjg9YDTpAz2szZfQ==" saltValue="H7PUu5S0AD/OYrn8TdUbSw==" spinCount="100000" sheet="1" objects="1" scenarios="1"/>
  <mergeCells count="10">
    <mergeCell ref="A62:F62"/>
    <mergeCell ref="A46:D46"/>
    <mergeCell ref="A51:C51"/>
    <mergeCell ref="A52:C52"/>
    <mergeCell ref="A2:E2"/>
    <mergeCell ref="A1:E1"/>
    <mergeCell ref="A3:D3"/>
    <mergeCell ref="A14:D14"/>
    <mergeCell ref="A33:D33"/>
    <mergeCell ref="A19:D19"/>
  </mergeCells>
  <printOptions horizontalCentered="1"/>
  <pageMargins left="0.25" right="0.25" top="0.25" bottom="0.2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F0"/>
  </sheetPr>
  <dimension ref="A1:B22"/>
  <sheetViews>
    <sheetView showGridLines="0" showZeros="0" topLeftCell="A16" zoomScaleNormal="100" workbookViewId="0">
      <selection activeCell="A50" sqref="A50"/>
    </sheetView>
  </sheetViews>
  <sheetFormatPr defaultColWidth="9.140625" defaultRowHeight="12.75" x14ac:dyDescent="0.25"/>
  <cols>
    <col min="1" max="1" width="65.7109375" style="83" customWidth="1"/>
    <col min="2" max="2" width="24.7109375" style="83" customWidth="1"/>
    <col min="3" max="3" width="37.5703125" style="83" customWidth="1"/>
    <col min="4" max="4" width="3.28515625" style="83" customWidth="1"/>
    <col min="5" max="16384" width="9.140625" style="83"/>
  </cols>
  <sheetData>
    <row r="1" spans="1:2" ht="68.099999999999994" customHeight="1" x14ac:dyDescent="0.25">
      <c r="A1" s="593">
        <f>'KEY INPUTS'!B1</f>
        <v>2021</v>
      </c>
      <c r="B1" s="593"/>
    </row>
    <row r="2" spans="1:2" ht="23.25" x14ac:dyDescent="0.25">
      <c r="A2" s="594" t="str">
        <f>'KEY INPUTS'!B2</f>
        <v>Franklin Township FD No. 5 (Gloucester)</v>
      </c>
      <c r="B2" s="594"/>
    </row>
    <row r="3" spans="1:2" ht="68.099999999999994" customHeight="1" x14ac:dyDescent="0.25">
      <c r="A3" s="595" t="s">
        <v>320</v>
      </c>
      <c r="B3" s="595"/>
    </row>
    <row r="4" spans="1:2" ht="23.25" x14ac:dyDescent="0.25">
      <c r="A4" s="594" t="str">
        <f>'KEY INPUTS'!B4</f>
        <v>www.starcrossfire.com</v>
      </c>
      <c r="B4" s="594"/>
    </row>
    <row r="5" spans="1:2" ht="284.10000000000002" customHeight="1" x14ac:dyDescent="0.25">
      <c r="A5" s="596"/>
      <c r="B5" s="596"/>
    </row>
    <row r="6" spans="1:2" ht="33" customHeight="1" x14ac:dyDescent="0.25">
      <c r="A6" s="592" t="s">
        <v>319</v>
      </c>
      <c r="B6" s="592"/>
    </row>
    <row r="7" spans="1:2" x14ac:dyDescent="0.25">
      <c r="A7" s="144"/>
      <c r="B7" s="144"/>
    </row>
    <row r="8" spans="1:2" x14ac:dyDescent="0.25">
      <c r="A8" s="144"/>
      <c r="B8" s="144"/>
    </row>
    <row r="9" spans="1:2" x14ac:dyDescent="0.25">
      <c r="A9" s="144"/>
      <c r="B9" s="144"/>
    </row>
    <row r="10" spans="1:2" x14ac:dyDescent="0.25">
      <c r="A10" s="144"/>
      <c r="B10" s="144"/>
    </row>
    <row r="11" spans="1:2" x14ac:dyDescent="0.25">
      <c r="A11" s="144"/>
      <c r="B11" s="144"/>
    </row>
    <row r="12" spans="1:2" x14ac:dyDescent="0.25">
      <c r="A12" s="144"/>
      <c r="B12" s="144"/>
    </row>
    <row r="13" spans="1:2" x14ac:dyDescent="0.25">
      <c r="A13" s="144"/>
      <c r="B13" s="144"/>
    </row>
    <row r="14" spans="1:2" x14ac:dyDescent="0.25">
      <c r="A14" s="144"/>
      <c r="B14" s="144"/>
    </row>
    <row r="15" spans="1:2" x14ac:dyDescent="0.25">
      <c r="A15" s="144"/>
      <c r="B15" s="144"/>
    </row>
    <row r="16" spans="1:2" x14ac:dyDescent="0.25">
      <c r="A16" s="144"/>
      <c r="B16" s="144"/>
    </row>
    <row r="17" spans="1:2" x14ac:dyDescent="0.25">
      <c r="A17" s="144"/>
      <c r="B17" s="144"/>
    </row>
    <row r="18" spans="1:2" x14ac:dyDescent="0.25">
      <c r="A18" s="144"/>
      <c r="B18" s="144"/>
    </row>
    <row r="19" spans="1:2" x14ac:dyDescent="0.25">
      <c r="A19" s="144"/>
      <c r="B19" s="144"/>
    </row>
    <row r="20" spans="1:2" x14ac:dyDescent="0.25">
      <c r="A20" s="144"/>
      <c r="B20" s="144"/>
    </row>
    <row r="21" spans="1:2" x14ac:dyDescent="0.25">
      <c r="A21" s="144"/>
      <c r="B21" s="144"/>
    </row>
    <row r="22" spans="1:2" x14ac:dyDescent="0.25">
      <c r="A22" s="144"/>
      <c r="B22" s="144"/>
    </row>
  </sheetData>
  <sheetProtection algorithmName="SHA-512" hashValue="jQtHkXwIZj3+krYnSKDGO5TGy1LZ6WX41CroB4U32zo9P3YFTTZJcvmgb5IwFOpXn/M1AQlsBBKEfZW3j6popw==" saltValue="vZMFQskrf5Jt6EiQu0Skow==" spinCount="100000" sheet="1" objects="1" scenarios="1"/>
  <mergeCells count="6">
    <mergeCell ref="A6:B6"/>
    <mergeCell ref="A1:B1"/>
    <mergeCell ref="A2:B2"/>
    <mergeCell ref="A3:B3"/>
    <mergeCell ref="A4:B4"/>
    <mergeCell ref="A5:B5"/>
  </mergeCells>
  <printOptions horizontalCentered="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F0"/>
  </sheetPr>
  <dimension ref="A1:F14"/>
  <sheetViews>
    <sheetView zoomScaleNormal="100" workbookViewId="0">
      <selection activeCell="D53" sqref="D53"/>
    </sheetView>
  </sheetViews>
  <sheetFormatPr defaultColWidth="9.140625" defaultRowHeight="12.75" x14ac:dyDescent="0.25"/>
  <cols>
    <col min="1" max="1" width="31.42578125" style="83" customWidth="1"/>
    <col min="2" max="2" width="19.28515625" style="83" customWidth="1"/>
    <col min="3" max="16384" width="9.140625" style="83"/>
  </cols>
  <sheetData>
    <row r="1" spans="1:6" ht="24.95" customHeight="1" x14ac:dyDescent="0.25"/>
    <row r="2" spans="1:6" ht="24.95" customHeight="1" x14ac:dyDescent="0.25"/>
    <row r="13" spans="1:6" ht="22.5" x14ac:dyDescent="0.25">
      <c r="A13" s="597" t="str">
        <f>""&amp;'KEY INPUTS'!B1&amp;" FIRE DISTRICT BUDGET"</f>
        <v>2021 FIRE DISTRICT BUDGET</v>
      </c>
      <c r="B13" s="597"/>
      <c r="C13" s="597"/>
      <c r="D13" s="597"/>
      <c r="E13" s="597"/>
      <c r="F13" s="597"/>
    </row>
    <row r="14" spans="1:6" ht="22.5" x14ac:dyDescent="0.25">
      <c r="A14" s="597" t="s">
        <v>321</v>
      </c>
      <c r="B14" s="597"/>
      <c r="C14" s="597"/>
      <c r="D14" s="597"/>
      <c r="E14" s="597"/>
      <c r="F14" s="597"/>
    </row>
  </sheetData>
  <sheetProtection password="CAF9" sheet="1" objects="1" scenarios="1"/>
  <mergeCells count="2">
    <mergeCell ref="A13:F13"/>
    <mergeCell ref="A14:F14"/>
  </mergeCells>
  <printOptions horizontalCentere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B0F0"/>
  </sheetPr>
  <dimension ref="A1:I39"/>
  <sheetViews>
    <sheetView topLeftCell="A13" zoomScaleNormal="100" workbookViewId="0">
      <selection activeCell="A20" sqref="A20:I20"/>
    </sheetView>
  </sheetViews>
  <sheetFormatPr defaultColWidth="9.140625" defaultRowHeight="12.75" x14ac:dyDescent="0.25"/>
  <cols>
    <col min="1" max="1" width="7" style="83" customWidth="1"/>
    <col min="2" max="2" width="0" style="83" hidden="1" customWidth="1"/>
    <col min="3" max="3" width="35.5703125" style="83" customWidth="1"/>
    <col min="4" max="4" width="9.28515625" style="83" customWidth="1"/>
    <col min="5" max="5" width="1.7109375" style="83" customWidth="1"/>
    <col min="6" max="6" width="2.140625" style="83" customWidth="1"/>
    <col min="7" max="7" width="21.140625" style="83" customWidth="1"/>
    <col min="8" max="8" width="6.5703125" style="83" customWidth="1"/>
    <col min="9" max="9" width="14.140625" style="83" customWidth="1"/>
    <col min="10" max="16384" width="9.140625" style="83"/>
  </cols>
  <sheetData>
    <row r="1" spans="1:9" ht="24.95" customHeight="1" x14ac:dyDescent="0.25">
      <c r="A1" s="599">
        <f>'KEY INPUTS'!B1</f>
        <v>2021</v>
      </c>
      <c r="B1" s="599"/>
      <c r="C1" s="599"/>
      <c r="D1" s="599"/>
      <c r="E1" s="599"/>
      <c r="F1" s="599"/>
      <c r="G1" s="599"/>
      <c r="H1" s="599"/>
      <c r="I1" s="599"/>
    </row>
    <row r="2" spans="1:9" ht="12.75" customHeight="1" x14ac:dyDescent="0.25">
      <c r="A2" s="599"/>
      <c r="B2" s="599"/>
      <c r="C2" s="599"/>
      <c r="D2" s="599"/>
      <c r="E2" s="599"/>
      <c r="F2" s="599"/>
      <c r="G2" s="599"/>
      <c r="H2" s="599"/>
      <c r="I2" s="599"/>
    </row>
    <row r="3" spans="1:9" ht="20.100000000000001" customHeight="1" x14ac:dyDescent="0.25">
      <c r="A3" s="603" t="str">
        <f>'KEY INPUTS'!B2</f>
        <v>Franklin Township FD No. 5 (Gloucester)</v>
      </c>
      <c r="B3" s="603"/>
      <c r="C3" s="603"/>
      <c r="D3" s="603"/>
      <c r="E3" s="603"/>
      <c r="F3" s="603"/>
      <c r="G3" s="603"/>
      <c r="H3" s="603"/>
      <c r="I3" s="603"/>
    </row>
    <row r="4" spans="1:9" ht="18.75" x14ac:dyDescent="0.25">
      <c r="A4" s="84"/>
      <c r="B4" s="84"/>
      <c r="C4" s="84"/>
      <c r="D4" s="84"/>
      <c r="E4" s="84"/>
      <c r="F4" s="84"/>
      <c r="G4" s="84"/>
      <c r="H4" s="84"/>
      <c r="I4" s="84"/>
    </row>
    <row r="5" spans="1:9" ht="24.95" customHeight="1" x14ac:dyDescent="0.25">
      <c r="A5" s="597" t="s">
        <v>336</v>
      </c>
      <c r="B5" s="597"/>
      <c r="C5" s="597"/>
      <c r="D5" s="597"/>
      <c r="E5" s="597"/>
      <c r="F5" s="597"/>
      <c r="G5" s="597"/>
      <c r="H5" s="597"/>
      <c r="I5" s="597"/>
    </row>
    <row r="6" spans="1:9" ht="10.7" customHeight="1" x14ac:dyDescent="0.25">
      <c r="A6" s="85"/>
      <c r="B6" s="85"/>
      <c r="C6" s="85"/>
      <c r="D6" s="85"/>
      <c r="E6" s="85"/>
      <c r="F6" s="85"/>
      <c r="G6" s="85"/>
      <c r="H6" s="85"/>
      <c r="I6" s="85"/>
    </row>
    <row r="7" spans="1:9" ht="17.45" customHeight="1" x14ac:dyDescent="0.25">
      <c r="A7" s="604" t="str">
        <f>"FISCAL YEAR: January 1, "&amp;A1&amp;" to December 31, "&amp;A1&amp;""</f>
        <v>FISCAL YEAR: January 1, 2021 to December 31, 2021</v>
      </c>
      <c r="B7" s="604"/>
      <c r="C7" s="604"/>
      <c r="D7" s="604"/>
      <c r="E7" s="604"/>
      <c r="F7" s="604"/>
      <c r="G7" s="604"/>
      <c r="H7" s="604"/>
      <c r="I7" s="604"/>
    </row>
    <row r="8" spans="1:9" ht="10.7" customHeight="1" x14ac:dyDescent="0.25">
      <c r="A8" s="86"/>
      <c r="B8" s="86"/>
      <c r="C8" s="86"/>
      <c r="D8" s="86"/>
      <c r="E8" s="86"/>
      <c r="F8" s="86"/>
      <c r="G8" s="86"/>
      <c r="H8" s="86"/>
      <c r="I8" s="86"/>
    </row>
    <row r="9" spans="1:9" ht="20.100000000000001" customHeight="1" x14ac:dyDescent="0.25">
      <c r="A9" s="605" t="s">
        <v>335</v>
      </c>
      <c r="B9" s="605"/>
      <c r="C9" s="605"/>
      <c r="D9" s="605"/>
      <c r="E9" s="605"/>
      <c r="F9" s="605"/>
      <c r="G9" s="605"/>
      <c r="H9" s="605"/>
      <c r="I9" s="605"/>
    </row>
    <row r="10" spans="1:9" ht="10.7" customHeight="1" x14ac:dyDescent="0.25">
      <c r="A10" s="87"/>
      <c r="B10" s="87"/>
      <c r="C10" s="87"/>
      <c r="D10" s="87"/>
      <c r="E10" s="87"/>
      <c r="F10" s="87"/>
      <c r="G10" s="87"/>
      <c r="H10" s="87"/>
      <c r="I10" s="87"/>
    </row>
    <row r="11" spans="1:9" ht="20.100000000000001" customHeight="1" x14ac:dyDescent="0.25">
      <c r="A11" s="601" t="s">
        <v>334</v>
      </c>
      <c r="B11" s="601"/>
      <c r="C11" s="601"/>
      <c r="D11" s="601"/>
      <c r="E11" s="601"/>
      <c r="F11" s="601"/>
      <c r="G11" s="601"/>
      <c r="H11" s="601"/>
      <c r="I11" s="601"/>
    </row>
    <row r="12" spans="1:9" ht="10.7" customHeight="1" x14ac:dyDescent="0.25">
      <c r="A12" s="601"/>
      <c r="B12" s="601"/>
      <c r="C12" s="601"/>
      <c r="D12" s="601"/>
      <c r="E12" s="601"/>
      <c r="F12" s="601"/>
      <c r="G12" s="601"/>
      <c r="H12" s="601"/>
      <c r="I12" s="601"/>
    </row>
    <row r="13" spans="1:9" ht="20.100000000000001" customHeight="1" x14ac:dyDescent="0.25">
      <c r="A13" s="598" t="s">
        <v>333</v>
      </c>
      <c r="B13" s="602"/>
      <c r="C13" s="602"/>
      <c r="D13" s="602"/>
      <c r="E13" s="602"/>
      <c r="F13" s="602"/>
      <c r="G13" s="602"/>
      <c r="H13" s="602"/>
      <c r="I13" s="602"/>
    </row>
    <row r="14" spans="1:9" ht="20.100000000000001" customHeight="1" x14ac:dyDescent="0.25">
      <c r="A14" s="598" t="s">
        <v>332</v>
      </c>
      <c r="B14" s="602"/>
      <c r="C14" s="602"/>
      <c r="D14" s="602"/>
      <c r="E14" s="602"/>
      <c r="F14" s="602"/>
      <c r="G14" s="602"/>
      <c r="H14" s="602"/>
      <c r="I14" s="602"/>
    </row>
    <row r="15" spans="1:9" ht="20.100000000000001" customHeight="1" x14ac:dyDescent="0.25">
      <c r="A15" s="608" t="s">
        <v>331</v>
      </c>
      <c r="B15" s="602"/>
      <c r="C15" s="602"/>
      <c r="D15" s="602"/>
      <c r="E15" s="602"/>
      <c r="F15" s="602"/>
      <c r="G15" s="602"/>
      <c r="H15" s="602"/>
      <c r="I15" s="602"/>
    </row>
    <row r="16" spans="1:9" ht="15.75" x14ac:dyDescent="0.25">
      <c r="A16" s="600" t="s">
        <v>326</v>
      </c>
      <c r="B16" s="607"/>
      <c r="C16" s="607"/>
      <c r="D16" s="607"/>
      <c r="E16" s="607"/>
      <c r="F16" s="607"/>
      <c r="G16" s="607"/>
      <c r="H16" s="607"/>
      <c r="I16" s="607"/>
    </row>
    <row r="17" spans="1:9" ht="15.75" x14ac:dyDescent="0.25">
      <c r="A17" s="600" t="s">
        <v>325</v>
      </c>
      <c r="B17" s="600"/>
      <c r="C17" s="600"/>
      <c r="D17" s="600"/>
      <c r="E17" s="600"/>
      <c r="F17" s="600"/>
      <c r="G17" s="600"/>
      <c r="H17" s="600"/>
      <c r="I17" s="600"/>
    </row>
    <row r="18" spans="1:9" ht="15.75" x14ac:dyDescent="0.25">
      <c r="A18" s="600" t="s">
        <v>324</v>
      </c>
      <c r="B18" s="600"/>
      <c r="C18" s="600"/>
      <c r="D18" s="600"/>
      <c r="E18" s="600"/>
      <c r="F18" s="600"/>
      <c r="G18" s="600"/>
      <c r="H18" s="600"/>
      <c r="I18" s="600"/>
    </row>
    <row r="19" spans="1:9" ht="17.45" customHeight="1" x14ac:dyDescent="0.25">
      <c r="A19" s="610"/>
      <c r="B19" s="610"/>
      <c r="C19" s="610"/>
      <c r="D19" s="610"/>
      <c r="E19" s="610"/>
      <c r="F19" s="610"/>
      <c r="G19" s="610"/>
      <c r="H19" s="610"/>
      <c r="I19" s="610"/>
    </row>
    <row r="20" spans="1:9" ht="17.45" customHeight="1" x14ac:dyDescent="0.25">
      <c r="A20" s="609" t="s">
        <v>323</v>
      </c>
      <c r="B20" s="609"/>
      <c r="C20" s="609"/>
      <c r="D20" s="609"/>
      <c r="E20" s="609"/>
      <c r="F20" s="609"/>
      <c r="G20" s="609"/>
      <c r="H20" s="609"/>
      <c r="I20" s="609"/>
    </row>
    <row r="21" spans="1:9" ht="17.45" customHeight="1" x14ac:dyDescent="0.25">
      <c r="A21" s="88"/>
      <c r="B21" s="88"/>
      <c r="C21" s="88"/>
      <c r="D21" s="88"/>
      <c r="E21" s="88"/>
      <c r="F21" s="88"/>
      <c r="G21" s="88"/>
      <c r="H21" s="88"/>
      <c r="I21" s="88"/>
    </row>
    <row r="22" spans="1:9" ht="20.100000000000001" customHeight="1" x14ac:dyDescent="0.25">
      <c r="A22" s="601" t="s">
        <v>330</v>
      </c>
      <c r="B22" s="601"/>
      <c r="C22" s="601"/>
      <c r="D22" s="601"/>
      <c r="E22" s="601"/>
      <c r="F22" s="601"/>
      <c r="G22" s="601"/>
      <c r="H22" s="601"/>
      <c r="I22" s="601"/>
    </row>
    <row r="23" spans="1:9" ht="10.7" customHeight="1" x14ac:dyDescent="0.25">
      <c r="A23" s="601"/>
      <c r="B23" s="601"/>
      <c r="C23" s="601"/>
      <c r="D23" s="601"/>
      <c r="E23" s="601"/>
      <c r="F23" s="601"/>
      <c r="G23" s="601"/>
      <c r="H23" s="601"/>
      <c r="I23" s="601"/>
    </row>
    <row r="24" spans="1:9" ht="20.100000000000001" customHeight="1" x14ac:dyDescent="0.25">
      <c r="A24" s="598" t="s">
        <v>329</v>
      </c>
      <c r="B24" s="598"/>
      <c r="C24" s="598"/>
      <c r="D24" s="598"/>
      <c r="E24" s="598"/>
      <c r="F24" s="598"/>
      <c r="G24" s="598"/>
      <c r="H24" s="598"/>
      <c r="I24" s="598"/>
    </row>
    <row r="25" spans="1:9" ht="20.100000000000001" customHeight="1" x14ac:dyDescent="0.25">
      <c r="A25" s="598" t="s">
        <v>328</v>
      </c>
      <c r="B25" s="598"/>
      <c r="C25" s="598"/>
      <c r="D25" s="598"/>
      <c r="E25" s="598"/>
      <c r="F25" s="598"/>
      <c r="G25" s="598"/>
      <c r="H25" s="598"/>
      <c r="I25" s="598"/>
    </row>
    <row r="26" spans="1:9" ht="20.100000000000001" customHeight="1" x14ac:dyDescent="0.25">
      <c r="A26" s="598" t="s">
        <v>327</v>
      </c>
      <c r="B26" s="598"/>
      <c r="C26" s="598"/>
      <c r="D26" s="598"/>
      <c r="E26" s="598"/>
      <c r="F26" s="598"/>
      <c r="G26" s="598"/>
      <c r="H26" s="598"/>
      <c r="I26" s="598"/>
    </row>
    <row r="27" spans="1:9" ht="20.100000000000001" customHeight="1" x14ac:dyDescent="0.25">
      <c r="A27" s="610"/>
      <c r="B27" s="610"/>
      <c r="C27" s="610"/>
      <c r="D27" s="610"/>
      <c r="E27" s="610"/>
      <c r="F27" s="610"/>
      <c r="G27" s="610"/>
      <c r="H27" s="610"/>
      <c r="I27" s="610"/>
    </row>
    <row r="28" spans="1:9" ht="15.75" x14ac:dyDescent="0.25">
      <c r="A28" s="610" t="s">
        <v>326</v>
      </c>
      <c r="B28" s="610"/>
      <c r="C28" s="610"/>
      <c r="D28" s="610"/>
      <c r="E28" s="610"/>
      <c r="F28" s="610"/>
      <c r="G28" s="610"/>
      <c r="H28" s="610"/>
      <c r="I28" s="610"/>
    </row>
    <row r="29" spans="1:9" ht="15.75" x14ac:dyDescent="0.25">
      <c r="A29" s="600" t="s">
        <v>325</v>
      </c>
      <c r="B29" s="600"/>
      <c r="C29" s="600"/>
      <c r="D29" s="600"/>
      <c r="E29" s="600"/>
      <c r="F29" s="600"/>
      <c r="G29" s="600"/>
      <c r="H29" s="600"/>
      <c r="I29" s="600"/>
    </row>
    <row r="30" spans="1:9" ht="15.75" x14ac:dyDescent="0.25">
      <c r="A30" s="600" t="s">
        <v>324</v>
      </c>
      <c r="B30" s="600"/>
      <c r="C30" s="600"/>
      <c r="D30" s="600"/>
      <c r="E30" s="600"/>
      <c r="F30" s="600"/>
      <c r="G30" s="600"/>
      <c r="H30" s="600"/>
      <c r="I30" s="600"/>
    </row>
    <row r="31" spans="1:9" ht="17.45" customHeight="1" x14ac:dyDescent="0.25">
      <c r="A31" s="610"/>
      <c r="B31" s="610"/>
      <c r="C31" s="610"/>
      <c r="D31" s="610"/>
      <c r="E31" s="610"/>
      <c r="F31" s="610"/>
      <c r="G31" s="610"/>
      <c r="H31" s="610"/>
      <c r="I31" s="610"/>
    </row>
    <row r="32" spans="1:9" ht="17.45" customHeight="1" x14ac:dyDescent="0.25">
      <c r="A32" s="609" t="s">
        <v>323</v>
      </c>
      <c r="B32" s="609"/>
      <c r="C32" s="609"/>
      <c r="D32" s="609"/>
      <c r="E32" s="609"/>
      <c r="F32" s="609"/>
      <c r="G32" s="609"/>
      <c r="H32" s="609"/>
      <c r="I32" s="609"/>
    </row>
    <row r="33" spans="1:9" ht="14.1" customHeight="1" x14ac:dyDescent="0.25">
      <c r="A33" s="89"/>
    </row>
    <row r="39" spans="1:9" x14ac:dyDescent="0.25">
      <c r="A39" s="606" t="s">
        <v>322</v>
      </c>
      <c r="B39" s="607"/>
      <c r="C39" s="607"/>
      <c r="D39" s="607"/>
      <c r="E39" s="607"/>
      <c r="F39" s="607"/>
      <c r="G39" s="607"/>
      <c r="H39" s="607"/>
      <c r="I39" s="607"/>
    </row>
  </sheetData>
  <sheetProtection algorithmName="SHA-512" hashValue="sCw4Flk5vK5Hy1AoQW7l2w/SbMitB9RL/MjyW3JnISa0XU/LVVw1c+h58gF76zHSMpdwhmlhsW1m7owR9WQSxQ==" saltValue="Goc9vgNtSLyCoGnfsfmzow==" spinCount="100000" sheet="1" objects="1" scenarios="1"/>
  <mergeCells count="28">
    <mergeCell ref="A39:I39"/>
    <mergeCell ref="A14:I14"/>
    <mergeCell ref="A15:I15"/>
    <mergeCell ref="A20:I20"/>
    <mergeCell ref="A22:I22"/>
    <mergeCell ref="A32:I32"/>
    <mergeCell ref="A24:I24"/>
    <mergeCell ref="A23:I23"/>
    <mergeCell ref="A31:I31"/>
    <mergeCell ref="A30:I30"/>
    <mergeCell ref="A16:I16"/>
    <mergeCell ref="A17:I17"/>
    <mergeCell ref="A19:I19"/>
    <mergeCell ref="A29:I29"/>
    <mergeCell ref="A28:I28"/>
    <mergeCell ref="A27:I27"/>
    <mergeCell ref="A26:I26"/>
    <mergeCell ref="A25:I25"/>
    <mergeCell ref="A1:I1"/>
    <mergeCell ref="A2:I2"/>
    <mergeCell ref="A18:I18"/>
    <mergeCell ref="A12:I12"/>
    <mergeCell ref="A13:I13"/>
    <mergeCell ref="A3:I3"/>
    <mergeCell ref="A5:I5"/>
    <mergeCell ref="A7:I7"/>
    <mergeCell ref="A9:I9"/>
    <mergeCell ref="A11:I11"/>
  </mergeCells>
  <printOptions horizontalCentered="1"/>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F0"/>
  </sheetPr>
  <dimension ref="A1:J41"/>
  <sheetViews>
    <sheetView showZeros="0" topLeftCell="A13" zoomScaleNormal="100" workbookViewId="0">
      <selection activeCell="D19" sqref="D19:F19"/>
    </sheetView>
  </sheetViews>
  <sheetFormatPr defaultColWidth="9.140625" defaultRowHeight="12.75" x14ac:dyDescent="0.25"/>
  <cols>
    <col min="1" max="1" width="20.5703125" style="83" customWidth="1"/>
    <col min="2" max="2" width="2.85546875" style="83" customWidth="1"/>
    <col min="3" max="3" width="24.140625" style="83" customWidth="1"/>
    <col min="4" max="4" width="15.42578125" style="83" customWidth="1"/>
    <col min="5" max="5" width="1.5703125" style="83" customWidth="1"/>
    <col min="6" max="6" width="16" style="83" customWidth="1"/>
    <col min="7" max="7" width="3" style="83" hidden="1" customWidth="1"/>
    <col min="8" max="8" width="1.140625" style="83" customWidth="1"/>
    <col min="9" max="9" width="10.5703125" style="83" customWidth="1"/>
    <col min="10" max="16384" width="9.140625" style="83"/>
  </cols>
  <sheetData>
    <row r="1" spans="1:10" ht="24.95" customHeight="1" x14ac:dyDescent="0.25">
      <c r="A1" s="597" t="str">
        <f>""&amp;'KEY INPUTS'!B1&amp;" PREPARER'S CERTIFICATION"</f>
        <v>2021 PREPARER'S CERTIFICATION</v>
      </c>
      <c r="B1" s="597"/>
      <c r="C1" s="597"/>
      <c r="D1" s="597"/>
      <c r="E1" s="597"/>
      <c r="F1" s="597"/>
      <c r="G1" s="597"/>
      <c r="H1" s="597"/>
      <c r="I1" s="597"/>
      <c r="J1" s="597"/>
    </row>
    <row r="3" spans="1:10" ht="20.100000000000001" customHeight="1" x14ac:dyDescent="0.25">
      <c r="A3" s="603" t="str">
        <f>'KEY INPUTS'!B2</f>
        <v>Franklin Township FD No. 5 (Gloucester)</v>
      </c>
      <c r="B3" s="603"/>
      <c r="C3" s="603"/>
      <c r="D3" s="603"/>
      <c r="E3" s="603"/>
      <c r="F3" s="603"/>
      <c r="G3" s="603"/>
      <c r="H3" s="603"/>
      <c r="I3" s="603"/>
      <c r="J3" s="603"/>
    </row>
    <row r="4" spans="1:10" ht="10.7" customHeight="1" x14ac:dyDescent="0.25">
      <c r="A4" s="84"/>
      <c r="B4" s="84"/>
      <c r="C4" s="84"/>
      <c r="D4" s="84"/>
      <c r="E4" s="84"/>
      <c r="F4" s="84"/>
      <c r="G4" s="84"/>
      <c r="H4" s="84"/>
      <c r="I4" s="84"/>
    </row>
    <row r="5" spans="1:10" ht="24.95" customHeight="1" x14ac:dyDescent="0.25">
      <c r="A5" s="597" t="s">
        <v>336</v>
      </c>
      <c r="B5" s="597"/>
      <c r="C5" s="597"/>
      <c r="D5" s="597"/>
      <c r="E5" s="597"/>
      <c r="F5" s="597"/>
      <c r="G5" s="597"/>
      <c r="H5" s="597"/>
      <c r="I5" s="597"/>
      <c r="J5" s="597"/>
    </row>
    <row r="6" spans="1:10" ht="10.7" customHeight="1" x14ac:dyDescent="0.25">
      <c r="A6" s="85"/>
      <c r="B6" s="85"/>
      <c r="C6" s="85"/>
      <c r="D6" s="85"/>
      <c r="E6" s="85"/>
      <c r="F6" s="85"/>
      <c r="G6" s="85"/>
      <c r="H6" s="85"/>
      <c r="I6" s="85"/>
    </row>
    <row r="7" spans="1:10" ht="15.75" customHeight="1" x14ac:dyDescent="0.25">
      <c r="A7" s="611" t="str">
        <f>"FISCAL YEAR: January 1, "&amp;'KEY INPUTS'!B1&amp;" to December 31, "&amp;'KEY INPUTS'!B1&amp;""</f>
        <v>FISCAL YEAR: January 1, 2021 to December 31, 2021</v>
      </c>
      <c r="B7" s="611"/>
      <c r="C7" s="611"/>
      <c r="D7" s="611"/>
      <c r="E7" s="611"/>
      <c r="F7" s="611"/>
      <c r="G7" s="611"/>
      <c r="H7" s="611"/>
      <c r="I7" s="611"/>
      <c r="J7" s="611"/>
    </row>
    <row r="8" spans="1:10" ht="15.75" x14ac:dyDescent="0.25">
      <c r="A8" s="90"/>
      <c r="B8" s="90"/>
      <c r="C8" s="90"/>
      <c r="D8" s="90"/>
      <c r="E8" s="90"/>
      <c r="F8" s="90"/>
      <c r="G8" s="90"/>
      <c r="H8" s="90"/>
      <c r="I8" s="90"/>
    </row>
    <row r="9" spans="1:10" ht="15.75" customHeight="1" x14ac:dyDescent="0.25">
      <c r="A9" s="613" t="s">
        <v>724</v>
      </c>
      <c r="B9" s="613"/>
      <c r="C9" s="613"/>
      <c r="D9" s="613"/>
      <c r="E9" s="613"/>
      <c r="F9" s="613"/>
      <c r="G9" s="613"/>
      <c r="H9" s="613"/>
      <c r="I9" s="613"/>
      <c r="J9" s="613"/>
    </row>
    <row r="10" spans="1:10" ht="15.75" customHeight="1" x14ac:dyDescent="0.25">
      <c r="A10" s="613" t="s">
        <v>350</v>
      </c>
      <c r="B10" s="613"/>
      <c r="C10" s="613"/>
      <c r="D10" s="613"/>
      <c r="E10" s="613"/>
      <c r="F10" s="613"/>
      <c r="G10" s="613"/>
      <c r="H10" s="613"/>
      <c r="I10" s="613"/>
      <c r="J10" s="613"/>
    </row>
    <row r="11" spans="1:10" ht="15.75" customHeight="1" x14ac:dyDescent="0.25">
      <c r="A11" s="613" t="s">
        <v>349</v>
      </c>
      <c r="B11" s="613"/>
      <c r="C11" s="613"/>
      <c r="D11" s="613"/>
      <c r="E11" s="613"/>
      <c r="F11" s="613"/>
      <c r="G11" s="613"/>
      <c r="H11" s="613"/>
      <c r="I11" s="613"/>
      <c r="J11" s="613"/>
    </row>
    <row r="12" spans="1:10" ht="15.75" customHeight="1" x14ac:dyDescent="0.25">
      <c r="A12" s="613" t="s">
        <v>348</v>
      </c>
      <c r="B12" s="613"/>
      <c r="C12" s="613"/>
      <c r="D12" s="613"/>
      <c r="E12" s="613"/>
      <c r="F12" s="613"/>
      <c r="G12" s="613"/>
      <c r="H12" s="613"/>
      <c r="I12" s="613"/>
      <c r="J12" s="613"/>
    </row>
    <row r="13" spans="1:10" ht="15.75" customHeight="1" x14ac:dyDescent="0.25">
      <c r="A13" s="613" t="s">
        <v>347</v>
      </c>
      <c r="B13" s="613"/>
      <c r="C13" s="613"/>
      <c r="D13" s="613"/>
      <c r="E13" s="613"/>
      <c r="F13" s="613"/>
      <c r="G13" s="613"/>
      <c r="H13" s="613"/>
      <c r="I13" s="613"/>
      <c r="J13" s="613"/>
    </row>
    <row r="14" spans="1:10" ht="15.75" x14ac:dyDescent="0.25">
      <c r="A14" s="613"/>
      <c r="B14" s="613"/>
      <c r="C14" s="613"/>
      <c r="D14" s="613"/>
      <c r="E14" s="613"/>
      <c r="F14" s="613"/>
      <c r="G14" s="613"/>
      <c r="H14" s="613"/>
      <c r="I14" s="613"/>
    </row>
    <row r="15" spans="1:10" ht="15.75" customHeight="1" x14ac:dyDescent="0.25">
      <c r="A15" s="613" t="s">
        <v>725</v>
      </c>
      <c r="B15" s="613"/>
      <c r="C15" s="613"/>
      <c r="D15" s="613"/>
      <c r="E15" s="613"/>
      <c r="F15" s="613"/>
      <c r="G15" s="613"/>
      <c r="H15" s="613"/>
      <c r="I15" s="613"/>
      <c r="J15" s="613"/>
    </row>
    <row r="16" spans="1:10" ht="15.75" customHeight="1" x14ac:dyDescent="0.25">
      <c r="A16" s="613" t="s">
        <v>346</v>
      </c>
      <c r="B16" s="613"/>
      <c r="C16" s="613"/>
      <c r="D16" s="613"/>
      <c r="E16" s="613"/>
      <c r="F16" s="613"/>
      <c r="G16" s="613"/>
      <c r="H16" s="613"/>
      <c r="I16" s="613"/>
      <c r="J16" s="613"/>
    </row>
    <row r="17" spans="1:10" ht="17.45" customHeight="1" x14ac:dyDescent="0.25">
      <c r="A17" s="612" t="s">
        <v>345</v>
      </c>
      <c r="B17" s="612"/>
      <c r="C17" s="612"/>
      <c r="D17" s="612"/>
      <c r="E17" s="612"/>
      <c r="F17" s="612"/>
      <c r="G17" s="612"/>
      <c r="H17" s="612"/>
      <c r="I17" s="612"/>
      <c r="J17" s="612"/>
    </row>
    <row r="18" spans="1:10" ht="17.45" customHeight="1" x14ac:dyDescent="0.25">
      <c r="A18" s="612"/>
      <c r="B18" s="612"/>
      <c r="C18" s="612"/>
      <c r="D18" s="612"/>
      <c r="E18" s="612"/>
      <c r="F18" s="612"/>
      <c r="G18" s="612"/>
      <c r="H18" s="612"/>
      <c r="I18" s="612"/>
    </row>
    <row r="19" spans="1:10" ht="20.100000000000001" customHeight="1" x14ac:dyDescent="0.25">
      <c r="A19" s="91"/>
      <c r="B19" s="614" t="s">
        <v>344</v>
      </c>
      <c r="C19" s="615"/>
      <c r="D19" s="616" t="s">
        <v>1036</v>
      </c>
      <c r="E19" s="617"/>
      <c r="F19" s="618"/>
    </row>
    <row r="20" spans="1:10" ht="20.100000000000001" customHeight="1" x14ac:dyDescent="0.25">
      <c r="A20" s="91"/>
      <c r="B20" s="619" t="s">
        <v>343</v>
      </c>
      <c r="C20" s="619"/>
      <c r="D20" s="621" t="str">
        <f>'KEY INPUTS'!B10</f>
        <v>Joseph Petsch</v>
      </c>
      <c r="E20" s="622"/>
      <c r="F20" s="623"/>
    </row>
    <row r="21" spans="1:10" ht="20.100000000000001" customHeight="1" x14ac:dyDescent="0.25">
      <c r="A21" s="91"/>
      <c r="B21" s="619" t="s">
        <v>342</v>
      </c>
      <c r="C21" s="619"/>
      <c r="D21" s="621" t="str">
        <f>'KEY INPUTS'!B11</f>
        <v>Chairman</v>
      </c>
      <c r="E21" s="622"/>
      <c r="F21" s="623"/>
    </row>
    <row r="22" spans="1:10" ht="15.75" x14ac:dyDescent="0.25">
      <c r="A22" s="91"/>
      <c r="B22" s="619" t="s">
        <v>341</v>
      </c>
      <c r="C22" s="619"/>
      <c r="D22" s="621" t="str">
        <f>'KEY INPUTS'!B12</f>
        <v>PO Box 306 Franklinville, NJ 08322</v>
      </c>
      <c r="E22" s="622"/>
      <c r="F22" s="623"/>
    </row>
    <row r="23" spans="1:10" ht="20.100000000000001" customHeight="1" x14ac:dyDescent="0.25">
      <c r="A23" s="91"/>
      <c r="B23" s="619" t="s">
        <v>340</v>
      </c>
      <c r="C23" s="619"/>
      <c r="D23" s="621" t="str">
        <f>'KEY INPUTS'!B13</f>
        <v>856-728-6424</v>
      </c>
      <c r="E23" s="622"/>
      <c r="F23" s="623"/>
    </row>
    <row r="24" spans="1:10" ht="20.100000000000001" customHeight="1" x14ac:dyDescent="0.25">
      <c r="A24" s="91"/>
      <c r="B24" s="619" t="s">
        <v>339</v>
      </c>
      <c r="C24" s="619"/>
      <c r="D24" s="621" t="str">
        <f>'KEY INPUTS'!B14</f>
        <v>856-728-3763</v>
      </c>
      <c r="E24" s="622"/>
      <c r="F24" s="623"/>
    </row>
    <row r="25" spans="1:10" ht="15.75" x14ac:dyDescent="0.25">
      <c r="A25" s="89"/>
      <c r="B25" s="620" t="s">
        <v>338</v>
      </c>
      <c r="C25" s="620"/>
      <c r="D25" s="621" t="str">
        <f>'KEY INPUTS'!B15</f>
        <v>Jpetsch@franklinalarm.com</v>
      </c>
      <c r="E25" s="622"/>
      <c r="F25" s="623"/>
    </row>
    <row r="41" spans="1:10" x14ac:dyDescent="0.25">
      <c r="A41" s="606" t="s">
        <v>337</v>
      </c>
      <c r="B41" s="606"/>
      <c r="C41" s="606"/>
      <c r="D41" s="606"/>
      <c r="E41" s="606"/>
      <c r="F41" s="606"/>
      <c r="G41" s="606"/>
      <c r="H41" s="606"/>
      <c r="I41" s="606"/>
      <c r="J41" s="606"/>
    </row>
  </sheetData>
  <sheetProtection algorithmName="SHA-512" hashValue="1xZmYhAulxZbmFRCAnCiD8teHl7rxUIiZTFVZPQCZovM5ZKQBWT1iSvAH5jsRTWdmmxY4iLKZAJ3cd8GrlDQcw==" saltValue="vRB2MGvpdIZkg8PaFW1DBg==" spinCount="100000" sheet="1" objects="1" scenarios="1"/>
  <mergeCells count="29">
    <mergeCell ref="A41:J41"/>
    <mergeCell ref="B23:C23"/>
    <mergeCell ref="B20:C20"/>
    <mergeCell ref="B25:C25"/>
    <mergeCell ref="D20:F20"/>
    <mergeCell ref="D21:F21"/>
    <mergeCell ref="D22:F22"/>
    <mergeCell ref="D23:F23"/>
    <mergeCell ref="D24:F24"/>
    <mergeCell ref="D25:F25"/>
    <mergeCell ref="B24:C24"/>
    <mergeCell ref="B21:C21"/>
    <mergeCell ref="B19:C19"/>
    <mergeCell ref="D19:F19"/>
    <mergeCell ref="A18:I18"/>
    <mergeCell ref="A14:I14"/>
    <mergeCell ref="B22:C22"/>
    <mergeCell ref="A1:J1"/>
    <mergeCell ref="A7:J7"/>
    <mergeCell ref="A5:J5"/>
    <mergeCell ref="A3:J3"/>
    <mergeCell ref="A17:J17"/>
    <mergeCell ref="A16:J16"/>
    <mergeCell ref="A15:J15"/>
    <mergeCell ref="A13:J13"/>
    <mergeCell ref="A12:J12"/>
    <mergeCell ref="A11:J11"/>
    <mergeCell ref="A10:J10"/>
    <mergeCell ref="A9:J9"/>
  </mergeCells>
  <printOptions horizontalCentered="1"/>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21</vt:i4>
      </vt:variant>
    </vt:vector>
  </HeadingPairs>
  <TitlesOfParts>
    <vt:vector size="79" baseType="lpstr">
      <vt:lpstr>Info</vt:lpstr>
      <vt:lpstr>Examiner Dashboard</vt:lpstr>
      <vt:lpstr>KEY METRICS</vt:lpstr>
      <vt:lpstr>Instructions</vt:lpstr>
      <vt:lpstr>KEY INPUTS</vt:lpstr>
      <vt:lpstr>Cover Sheet</vt:lpstr>
      <vt:lpstr>Certification Section</vt:lpstr>
      <vt:lpstr>Division Cert.</vt:lpstr>
      <vt:lpstr>Preparer Cert.</vt:lpstr>
      <vt:lpstr>Preparer Other Assets Cert.</vt:lpstr>
      <vt:lpstr>Internet Cert.</vt:lpstr>
      <vt:lpstr>Approval Cert.</vt:lpstr>
      <vt:lpstr>Approval Resolution</vt:lpstr>
      <vt:lpstr>Adoption Cert.</vt:lpstr>
      <vt:lpstr>Adopted Resolution</vt:lpstr>
      <vt:lpstr>Narrative and Information</vt:lpstr>
      <vt:lpstr>Message &amp; Analysis (1)</vt:lpstr>
      <vt:lpstr>Message &amp; Analysis (2)</vt:lpstr>
      <vt:lpstr>Message &amp; Analysis (3)</vt:lpstr>
      <vt:lpstr>Contact Information</vt:lpstr>
      <vt:lpstr>Questionnaire</vt:lpstr>
      <vt:lpstr>Questionnaire (cont.)</vt:lpstr>
      <vt:lpstr>Questionnaire Detail</vt:lpstr>
      <vt:lpstr>Questionnaire Detail (cont.)</vt:lpstr>
      <vt:lpstr>Vehicle List</vt:lpstr>
      <vt:lpstr>Vehicle List (cont.)</vt:lpstr>
      <vt:lpstr>Commissioner Schedule (N-4)</vt:lpstr>
      <vt:lpstr>Page N-4 (2 of 2)</vt:lpstr>
      <vt:lpstr>Health Benefits (N-5)</vt:lpstr>
      <vt:lpstr>Accumulated Absences (N-6)</vt:lpstr>
      <vt:lpstr>Accumulated Absences (N-6) (2)</vt:lpstr>
      <vt:lpstr>Accumulated Absences (N-6) (3)</vt:lpstr>
      <vt:lpstr>Accumulated Absences (N-6) (4)</vt:lpstr>
      <vt:lpstr>Accumulated Absences (N-6) (5)</vt:lpstr>
      <vt:lpstr>Accumulated Absences (N-6) (6)</vt:lpstr>
      <vt:lpstr>Accumulated Absences (N-6) (7)</vt:lpstr>
      <vt:lpstr>TOTAL Accumulated Absences</vt:lpstr>
      <vt:lpstr>Financial Schedule</vt:lpstr>
      <vt:lpstr>Information Sheet</vt:lpstr>
      <vt:lpstr>F-1 Budget Summary</vt:lpstr>
      <vt:lpstr>F-2 Revenues (Proposed)</vt:lpstr>
      <vt:lpstr>Revenue Detail</vt:lpstr>
      <vt:lpstr>Revenue Detail (cont.)</vt:lpstr>
      <vt:lpstr>F-3 Appropriations (Proposed)</vt:lpstr>
      <vt:lpstr>Appropriation Detail</vt:lpstr>
      <vt:lpstr>Appropriation Detail (cont.)</vt:lpstr>
      <vt:lpstr>Appropriation Detail (cont. 2)</vt:lpstr>
      <vt:lpstr>F-4 Salary &amp; Benefit Schedule</vt:lpstr>
      <vt:lpstr>Salary &amp; Benefit Detail</vt:lpstr>
      <vt:lpstr>F-5 Capital Budget Proposed</vt:lpstr>
      <vt:lpstr>Capital Budget Detail</vt:lpstr>
      <vt:lpstr>F-6 Debt Service - Principal</vt:lpstr>
      <vt:lpstr>F-7 Debt Service - Interest</vt:lpstr>
      <vt:lpstr>F-8 Fund Balance</vt:lpstr>
      <vt:lpstr>F-9 Referendums</vt:lpstr>
      <vt:lpstr>F-10 Levy Cap Summary</vt:lpstr>
      <vt:lpstr>F-11 Shared Services</vt:lpstr>
      <vt:lpstr>F-12 Cap Exclusions</vt:lpstr>
      <vt:lpstr>App_Percentage</vt:lpstr>
      <vt:lpstr>Automatic</vt:lpstr>
      <vt:lpstr>Automatic_Increase</vt:lpstr>
      <vt:lpstr>'Accumulated Absences (N-6)'!Print_Area</vt:lpstr>
      <vt:lpstr>'Accumulated Absences (N-6) (2)'!Print_Area</vt:lpstr>
      <vt:lpstr>'Accumulated Absences (N-6) (3)'!Print_Area</vt:lpstr>
      <vt:lpstr>'Accumulated Absences (N-6) (4)'!Print_Area</vt:lpstr>
      <vt:lpstr>'Accumulated Absences (N-6) (5)'!Print_Area</vt:lpstr>
      <vt:lpstr>'Accumulated Absences (N-6) (6)'!Print_Area</vt:lpstr>
      <vt:lpstr>'Accumulated Absences (N-6) (7)'!Print_Area</vt:lpstr>
      <vt:lpstr>'Adopted Resolution'!Print_Area</vt:lpstr>
      <vt:lpstr>'Adoption Cert.'!Print_Area</vt:lpstr>
      <vt:lpstr>'Approval Cert.'!Print_Area</vt:lpstr>
      <vt:lpstr>'Approval Resolution'!Print_Area</vt:lpstr>
      <vt:lpstr>'F-12 Cap Exclusions'!Print_Area</vt:lpstr>
      <vt:lpstr>'F-8 Fund Balance'!Print_Area</vt:lpstr>
      <vt:lpstr>Instructions!Print_Area</vt:lpstr>
      <vt:lpstr>'Message &amp; Analysis (1)'!Print_Area</vt:lpstr>
      <vt:lpstr>'Page N-4 (2 of 2)'!Print_Area</vt:lpstr>
      <vt:lpstr>'TOTAL Accumulated Absences'!Print_Area</vt:lpstr>
      <vt:lpstr>Revenue_Percent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Gallello, Matthew</dc:creator>
  <cp:lastModifiedBy>Joe Petch</cp:lastModifiedBy>
  <cp:lastPrinted>2020-11-17T16:28:03Z</cp:lastPrinted>
  <dcterms:created xsi:type="dcterms:W3CDTF">2020-04-09T16:25:58Z</dcterms:created>
  <dcterms:modified xsi:type="dcterms:W3CDTF">2021-02-26T19:55:44Z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Budget Forms</vt:lpwstr>
  </property>
  <property fmtid="{D5CDD505-2E9C-101B-9397-08002B2CF9AE}" pid="4" name="tabIndex">
    <vt:lpwstr>2</vt:lpwstr>
  </property>
  <property fmtid="{D5CDD505-2E9C-101B-9397-08002B2CF9AE}" pid="5" name="workpaperIndex">
    <vt:lpwstr>2.01</vt:lpwstr>
  </property>
</Properties>
</file>