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codeName="ThisWorkbook" defaultThemeVersion="153222"/>
  <mc:AlternateContent xmlns:mc="http://schemas.openxmlformats.org/markup-compatibility/2006">
    <mc:Choice Requires="x15">
      <x15ac:absPath xmlns:x15ac="http://schemas.microsoft.com/office/spreadsheetml/2010/11/ac" url="C:\Users\JoeD\Dropbox\Datascienceme\"/>
    </mc:Choice>
  </mc:AlternateContent>
  <bookViews>
    <workbookView xWindow="0" yWindow="0" windowWidth="15360" windowHeight="7755" firstSheet="1" activeTab="2"/>
  </bookViews>
  <sheets>
    <sheet name="ANN Test" sheetId="16" r:id="rId1"/>
    <sheet name="Original Data" sheetId="7" r:id="rId2"/>
    <sheet name="NaiveBayes" sheetId="10" r:id="rId3"/>
  </sheets>
  <definedNames>
    <definedName name="_xlnm._FilterDatabase" localSheetId="2" hidden="1">NaiveBayes!$A$1:$F$24</definedName>
    <definedName name="solver_adj" localSheetId="0" hidden="1">'ANN Test'!$B$3:$B$6</definedName>
    <definedName name="solver_cvg" localSheetId="0" hidden="1">0.0001</definedName>
    <definedName name="solver_drv" localSheetId="0" hidden="1">2</definedName>
    <definedName name="solver_eng" localSheetId="0" hidden="1">1</definedName>
    <definedName name="solver_est" localSheetId="0" hidden="1">1</definedName>
    <definedName name="solver_itr" localSheetId="0" hidden="1">2147483647</definedName>
    <definedName name="solver_lhs1" localSheetId="0" hidden="1">'ANN Test'!$B$3</definedName>
    <definedName name="solver_lhs2" localSheetId="0" hidden="1">'ANN Test'!$B$4</definedName>
    <definedName name="solver_lhs3" localSheetId="0" hidden="1">'ANN Test'!$B$5</definedName>
    <definedName name="solver_lhs4" localSheetId="0" hidden="1">'ANN Test'!$B$6</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2</definedName>
    <definedName name="solver_nod" localSheetId="0" hidden="1">2147483647</definedName>
    <definedName name="solver_num" localSheetId="0" hidden="1">4</definedName>
    <definedName name="solver_nwt" localSheetId="0" hidden="1">1</definedName>
    <definedName name="solver_opt" localSheetId="0" hidden="1">'ANN Test'!$I$32</definedName>
    <definedName name="solver_pre" localSheetId="0" hidden="1">0.000001</definedName>
    <definedName name="solver_rbv" localSheetId="0" hidden="1">2</definedName>
    <definedName name="solver_rel1" localSheetId="0" hidden="1">3</definedName>
    <definedName name="solver_rel2" localSheetId="0" hidden="1">3</definedName>
    <definedName name="solver_rel3" localSheetId="0" hidden="1">3</definedName>
    <definedName name="solver_rel4" localSheetId="0" hidden="1">3</definedName>
    <definedName name="solver_rhs1" localSheetId="0" hidden="1">0.01</definedName>
    <definedName name="solver_rhs2" localSheetId="0" hidden="1">0.01</definedName>
    <definedName name="solver_rhs3" localSheetId="0" hidden="1">0.01</definedName>
    <definedName name="solver_rhs4" localSheetId="0" hidden="1">0.01</definedName>
    <definedName name="solver_rlx" localSheetId="0" hidden="1">2</definedName>
    <definedName name="solver_rsd" localSheetId="0" hidden="1">0</definedName>
    <definedName name="solver_scl" localSheetId="0" hidden="1">2</definedName>
    <definedName name="solver_sho" localSheetId="0" hidden="1">2</definedName>
    <definedName name="solver_ssz" localSheetId="0" hidden="1">100</definedName>
    <definedName name="solver_tim" localSheetId="0" hidden="1">2147483647</definedName>
    <definedName name="solver_tol" localSheetId="0" hidden="1">0.01</definedName>
    <definedName name="solver_typ" localSheetId="0" hidden="1">2</definedName>
    <definedName name="solver_val" localSheetId="0" hidden="1">0</definedName>
    <definedName name="solver_ver" localSheetId="0" hidden="1">3</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6" l="1"/>
  <c r="I12" i="16" s="1"/>
  <c r="H13" i="16"/>
  <c r="I13" i="16" s="1"/>
  <c r="H14" i="16"/>
  <c r="I14" i="16" s="1"/>
  <c r="H15" i="16"/>
  <c r="I15" i="16" s="1"/>
  <c r="H16" i="16"/>
  <c r="I16" i="16" s="1"/>
  <c r="H17" i="16"/>
  <c r="I17" i="16" s="1"/>
  <c r="H18" i="16"/>
  <c r="I18" i="16" s="1"/>
  <c r="H19" i="16"/>
  <c r="I19" i="16" s="1"/>
  <c r="H20" i="16"/>
  <c r="I20" i="16" s="1"/>
  <c r="H21" i="16"/>
  <c r="I21" i="16" s="1"/>
  <c r="H22" i="16"/>
  <c r="I22" i="16" s="1"/>
  <c r="H23" i="16"/>
  <c r="I23" i="16" s="1"/>
  <c r="H24" i="16"/>
  <c r="I24" i="16" s="1"/>
  <c r="H25" i="16"/>
  <c r="I25" i="16" s="1"/>
  <c r="H26" i="16"/>
  <c r="I26" i="16" s="1"/>
  <c r="H27" i="16"/>
  <c r="I27" i="16" s="1"/>
  <c r="H28" i="16"/>
  <c r="I28" i="16" s="1"/>
  <c r="H29" i="16"/>
  <c r="I29" i="16" s="1"/>
  <c r="H30" i="16"/>
  <c r="I30" i="16" s="1"/>
  <c r="H11" i="16"/>
  <c r="I11" i="16" s="1"/>
  <c r="H43" i="16"/>
  <c r="I43" i="16" s="1"/>
  <c r="J43" i="16" s="1"/>
  <c r="H42" i="16"/>
  <c r="I42" i="16" s="1"/>
  <c r="J42" i="16" s="1"/>
  <c r="Q78" i="16"/>
  <c r="Q46" i="16"/>
  <c r="X20" i="16"/>
  <c r="X19" i="16"/>
  <c r="X18" i="16"/>
  <c r="X17" i="16"/>
  <c r="X16" i="16"/>
  <c r="X15" i="16"/>
  <c r="X14" i="16"/>
  <c r="X13" i="16"/>
  <c r="X12" i="16"/>
  <c r="X11" i="16"/>
  <c r="X10" i="16"/>
  <c r="AB9" i="16"/>
  <c r="Q82" i="16" l="1"/>
  <c r="Q89" i="16"/>
  <c r="Q81" i="16"/>
  <c r="Q86" i="16"/>
  <c r="Q34" i="16"/>
  <c r="Q33" i="16"/>
  <c r="Q39" i="16"/>
  <c r="M31" i="16"/>
  <c r="Q35" i="16"/>
  <c r="Q42" i="16"/>
  <c r="Q49" i="16"/>
  <c r="R93" i="16"/>
  <c r="R73" i="16"/>
  <c r="R53" i="16"/>
  <c r="R33" i="16"/>
  <c r="S33" i="16" s="1"/>
  <c r="R103" i="16"/>
  <c r="R63" i="16"/>
  <c r="N23" i="16"/>
  <c r="N13" i="16"/>
  <c r="R83" i="16"/>
  <c r="R43" i="16"/>
  <c r="R96" i="16"/>
  <c r="R76" i="16"/>
  <c r="R56" i="16"/>
  <c r="R36" i="16"/>
  <c r="N26" i="16"/>
  <c r="R106" i="16"/>
  <c r="R66" i="16"/>
  <c r="N16" i="16"/>
  <c r="R86" i="16"/>
  <c r="R46" i="16"/>
  <c r="S46" i="16" s="1"/>
  <c r="Q99" i="16"/>
  <c r="Q95" i="16"/>
  <c r="Q91" i="16"/>
  <c r="Q96" i="16"/>
  <c r="S96" i="16" s="1"/>
  <c r="Q92" i="16"/>
  <c r="Q93" i="16"/>
  <c r="Q98" i="16"/>
  <c r="Q90" i="16"/>
  <c r="Q97" i="16"/>
  <c r="Q94" i="16"/>
  <c r="Q107" i="16"/>
  <c r="Q103" i="16"/>
  <c r="Q108" i="16"/>
  <c r="Q104" i="16"/>
  <c r="Q100" i="16"/>
  <c r="Q109" i="16"/>
  <c r="Q101" i="16"/>
  <c r="Q106" i="16"/>
  <c r="Q105" i="16"/>
  <c r="Q102" i="16"/>
  <c r="R101" i="16"/>
  <c r="R81" i="16"/>
  <c r="R61" i="16"/>
  <c r="N31" i="16"/>
  <c r="N21" i="16"/>
  <c r="R71" i="16"/>
  <c r="N11" i="16"/>
  <c r="R91" i="16"/>
  <c r="R51" i="16"/>
  <c r="R41" i="16"/>
  <c r="R108" i="16"/>
  <c r="R88" i="16"/>
  <c r="R68" i="16"/>
  <c r="R48" i="16"/>
  <c r="R38" i="16"/>
  <c r="R98" i="16"/>
  <c r="R58" i="16"/>
  <c r="N28" i="16"/>
  <c r="N18" i="16"/>
  <c r="R78" i="16"/>
  <c r="S78" i="16" s="1"/>
  <c r="R105" i="16"/>
  <c r="R85" i="16"/>
  <c r="R65" i="16"/>
  <c r="R45" i="16"/>
  <c r="R35" i="16"/>
  <c r="S35" i="16" s="1"/>
  <c r="N25" i="16"/>
  <c r="R95" i="16"/>
  <c r="R55" i="16"/>
  <c r="N15" i="16"/>
  <c r="R75" i="16"/>
  <c r="R97" i="16"/>
  <c r="R77" i="16"/>
  <c r="R57" i="16"/>
  <c r="N27" i="16"/>
  <c r="R87" i="16"/>
  <c r="R47" i="16"/>
  <c r="R37" i="16"/>
  <c r="N17" i="16"/>
  <c r="R107" i="16"/>
  <c r="R67" i="16"/>
  <c r="M18" i="16"/>
  <c r="O18" i="16" s="1"/>
  <c r="M19" i="16"/>
  <c r="M16" i="16"/>
  <c r="O16" i="16" s="1"/>
  <c r="M14" i="16"/>
  <c r="M12" i="16"/>
  <c r="M10" i="16"/>
  <c r="M15" i="16"/>
  <c r="M11" i="16"/>
  <c r="M17" i="16"/>
  <c r="M13" i="16"/>
  <c r="O13" i="16" s="1"/>
  <c r="R109" i="16"/>
  <c r="R89" i="16"/>
  <c r="S89" i="16" s="1"/>
  <c r="R69" i="16"/>
  <c r="R49" i="16"/>
  <c r="R39" i="16"/>
  <c r="N29" i="16"/>
  <c r="N19" i="16"/>
  <c r="R79" i="16"/>
  <c r="R99" i="16"/>
  <c r="R59" i="16"/>
  <c r="M27" i="16"/>
  <c r="M23" i="16"/>
  <c r="M20" i="16"/>
  <c r="M26" i="16"/>
  <c r="O26" i="16" s="1"/>
  <c r="M22" i="16"/>
  <c r="M29" i="16"/>
  <c r="M25" i="16"/>
  <c r="O25" i="16" s="1"/>
  <c r="M28" i="16"/>
  <c r="O28" i="16" s="1"/>
  <c r="M21" i="16"/>
  <c r="O21" i="16" s="1"/>
  <c r="M24" i="16"/>
  <c r="R92" i="16"/>
  <c r="R72" i="16"/>
  <c r="R52" i="16"/>
  <c r="N32" i="16"/>
  <c r="N22" i="16"/>
  <c r="R42" i="16"/>
  <c r="Q59" i="16"/>
  <c r="Q55" i="16"/>
  <c r="Q51" i="16"/>
  <c r="Q56" i="16"/>
  <c r="Q52" i="16"/>
  <c r="Q67" i="16"/>
  <c r="Q63" i="16"/>
  <c r="Q68" i="16"/>
  <c r="Q64" i="16"/>
  <c r="Q60" i="16"/>
  <c r="Q54" i="16"/>
  <c r="Q62" i="16"/>
  <c r="Q70" i="16"/>
  <c r="R100" i="16"/>
  <c r="R80" i="16"/>
  <c r="R60" i="16"/>
  <c r="N30" i="16"/>
  <c r="R104" i="16"/>
  <c r="R84" i="16"/>
  <c r="R64" i="16"/>
  <c r="R44" i="16"/>
  <c r="Q79" i="16"/>
  <c r="Q75" i="16"/>
  <c r="S75" i="16" s="1"/>
  <c r="Q71" i="16"/>
  <c r="Q76" i="16"/>
  <c r="Q72" i="16"/>
  <c r="N24" i="16"/>
  <c r="R54" i="16"/>
  <c r="Q57" i="16"/>
  <c r="R62" i="16"/>
  <c r="Q65" i="16"/>
  <c r="R70" i="16"/>
  <c r="Q73" i="16"/>
  <c r="S73" i="16" s="1"/>
  <c r="R94" i="16"/>
  <c r="R102" i="16"/>
  <c r="N20" i="16"/>
  <c r="Q47" i="16"/>
  <c r="S47" i="16" s="1"/>
  <c r="Q43" i="16"/>
  <c r="Q41" i="16"/>
  <c r="Q48" i="16"/>
  <c r="Q44" i="16"/>
  <c r="Q40" i="16"/>
  <c r="Q50" i="16"/>
  <c r="Q58" i="16"/>
  <c r="Q66" i="16"/>
  <c r="Q74" i="16"/>
  <c r="N10" i="16"/>
  <c r="N12" i="16"/>
  <c r="N14" i="16"/>
  <c r="Q37" i="16"/>
  <c r="Q38" i="16"/>
  <c r="S38" i="16" s="1"/>
  <c r="Q36" i="16"/>
  <c r="M32" i="16"/>
  <c r="M30" i="16"/>
  <c r="Q87" i="16"/>
  <c r="Q83" i="16"/>
  <c r="Q88" i="16"/>
  <c r="Q84" i="16"/>
  <c r="Q80" i="16"/>
  <c r="S80" i="16" s="1"/>
  <c r="R34" i="16"/>
  <c r="S34" i="16" s="1"/>
  <c r="R40" i="16"/>
  <c r="Q45" i="16"/>
  <c r="S45" i="16" s="1"/>
  <c r="R50" i="16"/>
  <c r="Q53" i="16"/>
  <c r="Q61" i="16"/>
  <c r="Q69" i="16"/>
  <c r="R74" i="16"/>
  <c r="Q77" i="16"/>
  <c r="R82" i="16"/>
  <c r="S82" i="16" s="1"/>
  <c r="Q85" i="16"/>
  <c r="S85" i="16" s="1"/>
  <c r="R90" i="16"/>
  <c r="S83" i="16" l="1"/>
  <c r="S72" i="16"/>
  <c r="S55" i="16"/>
  <c r="S68" i="16"/>
  <c r="O31" i="16"/>
  <c r="S103" i="16"/>
  <c r="S49" i="16"/>
  <c r="O30" i="16"/>
  <c r="S37" i="16"/>
  <c r="S69" i="16"/>
  <c r="S57" i="16"/>
  <c r="S93" i="16"/>
  <c r="S41" i="16"/>
  <c r="S79" i="16"/>
  <c r="S59" i="16"/>
  <c r="S105" i="16"/>
  <c r="S86" i="16"/>
  <c r="S42" i="16"/>
  <c r="S39" i="16"/>
  <c r="S81" i="16"/>
  <c r="S36" i="16"/>
  <c r="S48" i="16"/>
  <c r="S67" i="16"/>
  <c r="O27" i="16"/>
  <c r="O11" i="16"/>
  <c r="S84" i="16"/>
  <c r="S76" i="16"/>
  <c r="S54" i="16"/>
  <c r="S66" i="16"/>
  <c r="S61" i="16"/>
  <c r="S87" i="16"/>
  <c r="O32" i="16"/>
  <c r="S58" i="16"/>
  <c r="S65" i="16"/>
  <c r="S71" i="16"/>
  <c r="S70" i="16"/>
  <c r="S63" i="16"/>
  <c r="S56" i="16"/>
  <c r="O29" i="16"/>
  <c r="O15" i="16"/>
  <c r="S77" i="16"/>
  <c r="S53" i="16"/>
  <c r="S88" i="16"/>
  <c r="S44" i="16"/>
  <c r="S43" i="16"/>
  <c r="S51" i="16"/>
  <c r="O23" i="16"/>
  <c r="O17" i="16"/>
  <c r="S106" i="16"/>
  <c r="S62" i="16"/>
  <c r="S64" i="16"/>
  <c r="S109" i="16"/>
  <c r="S94" i="16"/>
  <c r="S98" i="16"/>
  <c r="S99" i="16"/>
  <c r="O22" i="16"/>
  <c r="O10" i="16"/>
  <c r="O19" i="16"/>
  <c r="S100" i="16"/>
  <c r="S97" i="16"/>
  <c r="I32" i="16"/>
  <c r="S50" i="16"/>
  <c r="S52" i="16"/>
  <c r="O24" i="16"/>
  <c r="O12" i="16"/>
  <c r="S102" i="16"/>
  <c r="S104" i="16"/>
  <c r="S107" i="16"/>
  <c r="S91" i="16"/>
  <c r="S74" i="16"/>
  <c r="S40" i="16"/>
  <c r="S60" i="16"/>
  <c r="O20" i="16"/>
  <c r="O14" i="16"/>
  <c r="S101" i="16"/>
  <c r="S108" i="16"/>
  <c r="S90" i="16"/>
  <c r="S92" i="16"/>
  <c r="S95" i="16"/>
  <c r="AF9" i="10"/>
  <c r="AF8" i="10"/>
  <c r="AK8" i="10" s="1"/>
  <c r="AF7" i="10"/>
  <c r="AJ8" i="10" s="1"/>
  <c r="P2" i="16" l="1"/>
  <c r="P4" i="16"/>
  <c r="P3" i="16"/>
  <c r="P5" i="16"/>
  <c r="E35" i="16"/>
  <c r="G35" i="16" s="1"/>
  <c r="G36" i="16"/>
  <c r="E36" i="16"/>
  <c r="E37" i="16"/>
  <c r="G37" i="16" s="1"/>
  <c r="AF10" i="10"/>
  <c r="S3" i="16" l="1"/>
  <c r="S4" i="16"/>
  <c r="S7" i="16"/>
  <c r="S2" i="16"/>
  <c r="S6" i="16"/>
  <c r="S5" i="16"/>
  <c r="S8" i="16"/>
  <c r="T1" i="10" l="1"/>
  <c r="T23" i="10" s="1"/>
  <c r="V22" i="10" s="1"/>
  <c r="O1" i="10"/>
  <c r="F30" i="10" l="1"/>
  <c r="F33" i="10"/>
  <c r="M6" i="10"/>
  <c r="O5" i="10" s="1"/>
  <c r="M8" i="10"/>
  <c r="O7" i="10" s="1"/>
  <c r="M11" i="10"/>
  <c r="O10" i="10" s="1"/>
  <c r="M13" i="10"/>
  <c r="O12" i="10" s="1"/>
  <c r="M16" i="10"/>
  <c r="O15" i="10" s="1"/>
  <c r="M18" i="10"/>
  <c r="O17" i="10" s="1"/>
  <c r="M21" i="10"/>
  <c r="O20" i="10" s="1"/>
  <c r="M23" i="10"/>
  <c r="O22" i="10" s="1"/>
  <c r="V1" i="10"/>
  <c r="T6" i="10"/>
  <c r="V5" i="10" s="1"/>
  <c r="T8" i="10"/>
  <c r="V7" i="10" s="1"/>
  <c r="T11" i="10"/>
  <c r="V10" i="10" s="1"/>
  <c r="T13" i="10"/>
  <c r="V12" i="10" s="1"/>
  <c r="T16" i="10"/>
  <c r="V15" i="10" s="1"/>
  <c r="T18" i="10"/>
  <c r="V17" i="10" s="1"/>
  <c r="T21" i="10"/>
  <c r="V20" i="10" s="1"/>
  <c r="C33" i="10" l="1"/>
  <c r="G21" i="10"/>
  <c r="G17" i="10"/>
  <c r="G24" i="10"/>
  <c r="G20" i="10"/>
  <c r="D34" i="10"/>
  <c r="H5" i="10"/>
  <c r="H6" i="10"/>
  <c r="H9" i="10"/>
  <c r="H16" i="10"/>
  <c r="H12" i="10"/>
  <c r="H8" i="10"/>
  <c r="H4" i="10"/>
  <c r="H23" i="10"/>
  <c r="H19" i="10"/>
  <c r="H15" i="10"/>
  <c r="H11" i="10"/>
  <c r="H7" i="10"/>
  <c r="H14" i="10"/>
  <c r="H10" i="10"/>
  <c r="H18" i="10"/>
  <c r="H2" i="10"/>
  <c r="G13" i="10"/>
  <c r="G3" i="10"/>
  <c r="G9" i="10"/>
  <c r="G16" i="10"/>
  <c r="G12" i="10"/>
  <c r="G8" i="10"/>
  <c r="G4" i="10"/>
  <c r="G19" i="10"/>
  <c r="G15" i="10"/>
  <c r="G11" i="10"/>
  <c r="G7" i="10"/>
  <c r="G23" i="10"/>
  <c r="G14" i="10"/>
  <c r="G18" i="10"/>
  <c r="G10" i="10"/>
  <c r="G2" i="10"/>
  <c r="F34" i="10"/>
  <c r="F31" i="10"/>
  <c r="D33" i="10"/>
  <c r="G5" i="10"/>
  <c r="G6" i="10"/>
  <c r="H13" i="10"/>
  <c r="H3" i="10"/>
  <c r="C34" i="10"/>
  <c r="H24" i="10"/>
  <c r="H21" i="10"/>
  <c r="H17" i="10"/>
  <c r="H20" i="10"/>
  <c r="B30" i="10"/>
  <c r="E31" i="10"/>
  <c r="C31" i="10"/>
  <c r="B31" i="10"/>
  <c r="E30" i="10"/>
  <c r="C30" i="10"/>
  <c r="G34" i="10" l="1"/>
  <c r="G30" i="10"/>
  <c r="G31" i="10"/>
  <c r="G33" i="10"/>
</calcChain>
</file>

<file path=xl/comments1.xml><?xml version="1.0" encoding="utf-8"?>
<comments xmlns="http://schemas.openxmlformats.org/spreadsheetml/2006/main">
  <authors>
    <author>Joe Dion</author>
  </authors>
  <commentList>
    <comment ref="AE10" authorId="0" shapeId="0">
      <text>
        <r>
          <rPr>
            <b/>
            <sz val="9"/>
            <color indexed="81"/>
            <rFont val="Tahoma"/>
            <family val="2"/>
          </rPr>
          <t>Joe Dion:</t>
        </r>
        <r>
          <rPr>
            <sz val="9"/>
            <color indexed="81"/>
            <rFont val="Tahoma"/>
            <family val="2"/>
          </rPr>
          <t xml:space="preserve">
This is only an estimate of the Area Under the Curve as it splits the area into 2 triangles and a square and calculates the area of each.  Although the graph appears to be straight lines, the true shape would be a curve and using triangles to represent the curve will tend to overestimate the ROC curve.</t>
        </r>
      </text>
    </comment>
  </commentList>
</comments>
</file>

<file path=xl/sharedStrings.xml><?xml version="1.0" encoding="utf-8"?>
<sst xmlns="http://schemas.openxmlformats.org/spreadsheetml/2006/main" count="372" uniqueCount="124">
  <si>
    <t>ID</t>
  </si>
  <si>
    <t>Purchased</t>
  </si>
  <si>
    <t>Yes</t>
  </si>
  <si>
    <t>No</t>
  </si>
  <si>
    <t>Gender</t>
  </si>
  <si>
    <t>Male</t>
  </si>
  <si>
    <t>Female</t>
  </si>
  <si>
    <t>Age</t>
  </si>
  <si>
    <t>Young</t>
  </si>
  <si>
    <t>Old</t>
  </si>
  <si>
    <t>Income</t>
  </si>
  <si>
    <t>High</t>
  </si>
  <si>
    <t>Low</t>
  </si>
  <si>
    <t>Education</t>
  </si>
  <si>
    <t>College</t>
  </si>
  <si>
    <t>HighSchool</t>
  </si>
  <si>
    <t xml:space="preserve"> </t>
  </si>
  <si>
    <t>Response</t>
  </si>
  <si>
    <t>Constant</t>
  </si>
  <si>
    <t>Logit</t>
  </si>
  <si>
    <t>count yes</t>
    <phoneticPr fontId="0" type="noConversion"/>
  </si>
  <si>
    <t>=</t>
    <phoneticPr fontId="0" type="noConversion"/>
  </si>
  <si>
    <t>=</t>
    <phoneticPr fontId="0" type="noConversion"/>
  </si>
  <si>
    <t>1=College</t>
  </si>
  <si>
    <t>0-No College</t>
  </si>
  <si>
    <t>1=Old</t>
  </si>
  <si>
    <t>0=Young</t>
  </si>
  <si>
    <t>1=High</t>
  </si>
  <si>
    <t>0=Low</t>
  </si>
  <si>
    <t>1=Male</t>
  </si>
  <si>
    <t>0=Female</t>
  </si>
  <si>
    <t>total education=1, purchase=yes</t>
  </si>
  <si>
    <t>total purchase=y</t>
  </si>
  <si>
    <t>total education=0, purchase=y</t>
  </si>
  <si>
    <t>p(purchase=y) =</t>
  </si>
  <si>
    <t>p(Education=1|Purchase=y) =</t>
  </si>
  <si>
    <t>p(Education=0|Purchase=y) =</t>
  </si>
  <si>
    <t>p(Age=1|Purchase=y) =</t>
  </si>
  <si>
    <t>p(Age=0|Purchase=y) =</t>
  </si>
  <si>
    <t>p(Income=1|Purchase=y) =</t>
  </si>
  <si>
    <t>p(Income=0|Purchase=y) =</t>
  </si>
  <si>
    <t>p(Gender=1|Purchase=y) =</t>
  </si>
  <si>
    <t>p(Gender=0|Purchase=y) =</t>
  </si>
  <si>
    <t>total Purchase=y</t>
  </si>
  <si>
    <t>total Age=0, Purchase=y</t>
  </si>
  <si>
    <t>total Income=1, Purchase=y</t>
  </si>
  <si>
    <t>total Income=0, Purchase=y</t>
  </si>
  <si>
    <t>total Gender=1, Purchase=y</t>
  </si>
  <si>
    <t>total Gender=y</t>
  </si>
  <si>
    <t>total Gender=0, Purchase=y</t>
  </si>
  <si>
    <t>total Age=1, Purchase=y</t>
  </si>
  <si>
    <t>count no</t>
  </si>
  <si>
    <t>p(Education|Purchase=n) =</t>
  </si>
  <si>
    <t>p(Education=0|Purchase=n) =</t>
  </si>
  <si>
    <t>p(Age=1|Purchase=n) =</t>
  </si>
  <si>
    <t>p(Age=0|Purchase=n) =</t>
  </si>
  <si>
    <t>p(Income=1|Purchase=n) =</t>
  </si>
  <si>
    <t>p(Income=0|Purchase=n) =</t>
  </si>
  <si>
    <t>p(Gender=1|Purchase=n) =</t>
  </si>
  <si>
    <t>p(Gender=0|Purchase=n) =</t>
  </si>
  <si>
    <t>total Purchase=n</t>
  </si>
  <si>
    <t>total Education=1, Purchase=n</t>
  </si>
  <si>
    <t>total Education=0, Purchase=n</t>
  </si>
  <si>
    <t>total Age=1, Purchase=n</t>
  </si>
  <si>
    <t>total Age=0, Purchase=n</t>
  </si>
  <si>
    <t>total Income=1, Purchase=n</t>
  </si>
  <si>
    <t>total Income=0, Purchase=n</t>
  </si>
  <si>
    <t>total Gender=1, Purchase=n</t>
  </si>
  <si>
    <t>total Gender=0, Purchase=n</t>
  </si>
  <si>
    <t>Coefficients</t>
  </si>
  <si>
    <t>p(purchase=n) =</t>
  </si>
  <si>
    <t>Probability of Purchase for each variable assuming variables are independent</t>
  </si>
  <si>
    <t>Predict the following customers behavior</t>
  </si>
  <si>
    <t>Index</t>
  </si>
  <si>
    <t>Age-Years</t>
  </si>
  <si>
    <t>Income-K</t>
  </si>
  <si>
    <t>Odds Y</t>
  </si>
  <si>
    <t>Probability Y = 1</t>
  </si>
  <si>
    <t>N</t>
  </si>
  <si>
    <t>Deviance</t>
  </si>
  <si>
    <t>Parameters</t>
  </si>
  <si>
    <t>AIC Intercept and Covariates</t>
  </si>
  <si>
    <t>-2 Log L Intercept and Covariates</t>
  </si>
  <si>
    <t>SB Intercept and Covariates</t>
  </si>
  <si>
    <t>Value to Max</t>
  </si>
  <si>
    <t xml:space="preserve">  </t>
  </si>
  <si>
    <t>Concordant</t>
  </si>
  <si>
    <t>Discordant</t>
  </si>
  <si>
    <t>Tied</t>
  </si>
  <si>
    <t>Total Pairs</t>
  </si>
  <si>
    <t>Concordant %</t>
  </si>
  <si>
    <t>Discordant %</t>
  </si>
  <si>
    <t>Tied %</t>
  </si>
  <si>
    <t>C Statistic</t>
  </si>
  <si>
    <t>Sommers D</t>
  </si>
  <si>
    <t>Gamma</t>
  </si>
  <si>
    <t>tau-a</t>
  </si>
  <si>
    <t>Values</t>
  </si>
  <si>
    <t>Original Data</t>
  </si>
  <si>
    <t>Calculation of Logit, Odds and Probability</t>
  </si>
  <si>
    <t>21=Yes</t>
  </si>
  <si>
    <t>21=No</t>
  </si>
  <si>
    <t>22=Yes</t>
  </si>
  <si>
    <t>22=No</t>
  </si>
  <si>
    <t>total obs</t>
  </si>
  <si>
    <t>Diagnostics</t>
  </si>
  <si>
    <t>Predicted</t>
  </si>
  <si>
    <t>Actual</t>
  </si>
  <si>
    <t>Confusion Matrix</t>
  </si>
  <si>
    <t>Observation 1</t>
  </si>
  <si>
    <t>Observation 2</t>
  </si>
  <si>
    <t>http://www.excelmasterseries.com/Excel_Statistical_Master/Excel-Logistic-Regression.php</t>
  </si>
  <si>
    <t>This model was adapted from a video at this site:</t>
  </si>
  <si>
    <t>The values below are rounded to two decimals to force a "Tied" set</t>
  </si>
  <si>
    <t>Prediction</t>
  </si>
  <si>
    <t>Constant constraint</t>
  </si>
  <si>
    <t>Original coefficient values to allow model to run. At the start the macro button will reset the coefficients.</t>
  </si>
  <si>
    <t>Test Observations to Demo that each model works</t>
  </si>
  <si>
    <t>Sensitivity (True Positive)</t>
  </si>
  <si>
    <t>Specificity (True Negative)</t>
  </si>
  <si>
    <t>Precision</t>
  </si>
  <si>
    <t>ROC Curve Chart Coordinates</t>
  </si>
  <si>
    <t>ROC Estimated (See Comment)</t>
  </si>
  <si>
    <t>Esimate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</si>
</sst>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00_);_(* \(#,##0.0000\);_(* &quot;-&quot;??_);_(@_)"/>
    <numFmt numFmtId="165" formatCode="_(* #,##0.00000_);_(* \(#,##0.00000\);_(* &quot;-&quot;??_);_(@_)"/>
    <numFmt numFmtId="166" formatCode="_(* #,##0.000000_);_(* \(#,##0.000000\);_(* &quot;-&quot;??_);_(@_)"/>
    <numFmt numFmtId="167" formatCode="0.000"/>
    <numFmt numFmtId="168" formatCode="0.0%"/>
    <numFmt numFmtId="169" formatCode="_(* #,##0.000_);_(* \(#,##0.000\);_(* &quot;-&quot;??_);_(@_)"/>
  </numFmts>
  <fonts count="12" x14ac:knownFonts="1">
    <font>
      <sz val="11"/>
      <color theme="1"/>
      <name val="Calibri"/>
      <family val="2"/>
      <scheme val="minor"/>
    </font>
    <font>
      <b/>
      <sz val="11"/>
      <color theme="1"/>
      <name val="Calibri"/>
      <family val="2"/>
      <scheme val="minor"/>
    </font>
    <font>
      <sz val="11"/>
      <color theme="1"/>
      <name val="Calibri"/>
      <family val="2"/>
      <scheme val="minor"/>
    </font>
    <font>
      <b/>
      <sz val="12"/>
      <color indexed="8"/>
      <name val="Calibri"/>
      <family val="2"/>
    </font>
    <font>
      <b/>
      <sz val="12"/>
      <name val="Calibri"/>
      <family val="2"/>
    </font>
    <font>
      <sz val="12"/>
      <color indexed="8"/>
      <name val="Calibri"/>
      <family val="2"/>
    </font>
    <font>
      <b/>
      <sz val="11"/>
      <color theme="0"/>
      <name val="Calibri"/>
      <family val="2"/>
      <scheme val="minor"/>
    </font>
    <font>
      <sz val="11"/>
      <name val="Calibri"/>
      <family val="2"/>
      <scheme val="minor"/>
    </font>
    <font>
      <b/>
      <sz val="11"/>
      <name val="Calibri"/>
      <family val="2"/>
      <scheme val="minor"/>
    </font>
    <font>
      <b/>
      <sz val="14"/>
      <color theme="0"/>
      <name val="Calibri"/>
      <family val="2"/>
      <scheme val="minor"/>
    </font>
    <font>
      <sz val="9"/>
      <color indexed="81"/>
      <name val="Tahoma"/>
      <family val="2"/>
    </font>
    <font>
      <b/>
      <sz val="9"/>
      <color indexed="81"/>
      <name val="Tahoma"/>
      <family val="2"/>
    </font>
  </fonts>
  <fills count="10">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rgb="FF92D050"/>
        <bgColor indexed="64"/>
      </patternFill>
    </fill>
    <fill>
      <patternFill patternType="solid">
        <fgColor theme="4"/>
        <bgColor indexed="64"/>
      </patternFill>
    </fill>
    <fill>
      <patternFill patternType="solid">
        <fgColor theme="8"/>
        <bgColor indexed="64"/>
      </patternFill>
    </fill>
    <fill>
      <patternFill patternType="solid">
        <fgColor theme="0" tint="-0.34998626667073579"/>
        <bgColor indexed="64"/>
      </patternFill>
    </fill>
    <fill>
      <patternFill patternType="solid">
        <fgColor rgb="FFFF0000"/>
        <bgColor indexed="64"/>
      </patternFill>
    </fill>
    <fill>
      <patternFill patternType="solid">
        <fgColor theme="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bottom style="thin">
        <color auto="1"/>
      </bottom>
      <diagonal/>
    </border>
    <border>
      <left style="thin">
        <color auto="1"/>
      </left>
      <right/>
      <top/>
      <bottom/>
      <diagonal/>
    </border>
    <border>
      <left/>
      <right/>
      <top/>
      <bottom style="thick">
        <color indexed="64"/>
      </bottom>
      <diagonal/>
    </border>
    <border>
      <left style="medium">
        <color indexed="64"/>
      </left>
      <right/>
      <top/>
      <bottom style="medium">
        <color indexed="64"/>
      </bottom>
      <diagonal/>
    </border>
    <border>
      <left/>
      <right/>
      <top style="thin">
        <color theme="4"/>
      </top>
      <bottom/>
      <diagonal/>
    </border>
    <border>
      <left/>
      <right/>
      <top style="thin">
        <color theme="4"/>
      </top>
      <bottom style="thin">
        <color theme="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111">
    <xf numFmtId="0" fontId="0" fillId="0" borderId="0" xfId="0"/>
    <xf numFmtId="0" fontId="1" fillId="0" borderId="1" xfId="0" applyFont="1" applyBorder="1"/>
    <xf numFmtId="0" fontId="1" fillId="0" borderId="1" xfId="0" applyFont="1" applyBorder="1" applyAlignment="1">
      <alignment horizontal="center"/>
    </xf>
    <xf numFmtId="0" fontId="0" fillId="0" borderId="1" xfId="0" applyBorder="1" applyAlignment="1">
      <alignment horizontal="left"/>
    </xf>
    <xf numFmtId="0" fontId="0" fillId="0" borderId="1" xfId="0" applyBorder="1" applyAlignment="1">
      <alignment horizontal="center"/>
    </xf>
    <xf numFmtId="43" fontId="0" fillId="0" borderId="0" xfId="0" applyNumberFormat="1"/>
    <xf numFmtId="164" fontId="0" fillId="0" borderId="0" xfId="1" applyNumberFormat="1" applyFont="1"/>
    <xf numFmtId="165" fontId="0" fillId="0" borderId="0" xfId="1" applyNumberFormat="1" applyFont="1"/>
    <xf numFmtId="166" fontId="0" fillId="0" borderId="0" xfId="1" applyNumberFormat="1" applyFont="1"/>
    <xf numFmtId="166" fontId="0" fillId="0" borderId="0" xfId="0" applyNumberFormat="1"/>
    <xf numFmtId="0" fontId="0" fillId="0" borderId="0" xfId="1" applyNumberFormat="1" applyFont="1"/>
    <xf numFmtId="0" fontId="0" fillId="0" borderId="4" xfId="0" applyBorder="1" applyAlignment="1">
      <alignment horizontal="center" vertical="center"/>
    </xf>
    <xf numFmtId="0" fontId="0" fillId="0" borderId="1" xfId="0" applyBorder="1" applyAlignment="1">
      <alignment horizontal="center" vertical="center"/>
    </xf>
    <xf numFmtId="0" fontId="5" fillId="0" borderId="4" xfId="0" applyFont="1" applyBorder="1" applyAlignment="1">
      <alignment horizontal="center" vertical="center"/>
    </xf>
    <xf numFmtId="0" fontId="0" fillId="0" borderId="0" xfId="0" applyFill="1" applyBorder="1" applyAlignment="1">
      <alignment horizontal="left"/>
    </xf>
    <xf numFmtId="2" fontId="0" fillId="0" borderId="0" xfId="0" applyNumberFormat="1"/>
    <xf numFmtId="0" fontId="0" fillId="0" borderId="0" xfId="0" applyAlignment="1">
      <alignment horizontal="center" vertical="center"/>
    </xf>
    <xf numFmtId="0" fontId="0" fillId="0" borderId="1" xfId="0" applyBorder="1"/>
    <xf numFmtId="0" fontId="0" fillId="4" borderId="0" xfId="0" applyFill="1"/>
    <xf numFmtId="0" fontId="0" fillId="3" borderId="0" xfId="0" applyFill="1" applyAlignment="1">
      <alignment horizontal="center" vertical="center"/>
    </xf>
    <xf numFmtId="0" fontId="0" fillId="0" borderId="0" xfId="0" applyBorder="1" applyAlignment="1">
      <alignment horizontal="center" vertical="center"/>
    </xf>
    <xf numFmtId="0" fontId="0" fillId="4" borderId="0" xfId="0" applyFill="1" applyBorder="1" applyAlignment="1">
      <alignment horizontal="left"/>
    </xf>
    <xf numFmtId="2" fontId="0" fillId="4" borderId="0" xfId="0" applyNumberFormat="1" applyFill="1"/>
    <xf numFmtId="0" fontId="0" fillId="0" borderId="18" xfId="0" applyBorder="1"/>
    <xf numFmtId="0" fontId="0" fillId="0" borderId="0" xfId="0" applyBorder="1"/>
    <xf numFmtId="0" fontId="0" fillId="0" borderId="14" xfId="0" applyBorder="1"/>
    <xf numFmtId="0" fontId="0" fillId="4" borderId="1" xfId="0" applyFill="1" applyBorder="1" applyAlignment="1">
      <alignment horizontal="center" vertical="center"/>
    </xf>
    <xf numFmtId="164" fontId="0" fillId="0" borderId="16" xfId="1" applyNumberFormat="1" applyFont="1" applyBorder="1"/>
    <xf numFmtId="164" fontId="0" fillId="4" borderId="22" xfId="1" applyNumberFormat="1" applyFont="1" applyFill="1" applyBorder="1"/>
    <xf numFmtId="164" fontId="0" fillId="0" borderId="22" xfId="1" applyNumberFormat="1" applyFont="1" applyBorder="1"/>
    <xf numFmtId="164" fontId="0" fillId="0" borderId="23" xfId="1" applyNumberFormat="1" applyFont="1" applyBorder="1"/>
    <xf numFmtId="0" fontId="0" fillId="0" borderId="12" xfId="0" applyBorder="1" applyAlignment="1">
      <alignment horizontal="left"/>
    </xf>
    <xf numFmtId="0" fontId="1" fillId="0" borderId="24" xfId="0" applyFont="1" applyBorder="1"/>
    <xf numFmtId="0" fontId="1" fillId="0" borderId="13" xfId="0" applyFont="1" applyBorder="1" applyAlignment="1">
      <alignment horizontal="center"/>
    </xf>
    <xf numFmtId="0" fontId="1" fillId="0" borderId="25" xfId="0" applyFont="1" applyBorder="1" applyAlignment="1">
      <alignment horizontal="center"/>
    </xf>
    <xf numFmtId="0" fontId="0" fillId="0" borderId="1" xfId="0" applyFont="1" applyBorder="1" applyAlignment="1">
      <alignment horizontal="center"/>
    </xf>
    <xf numFmtId="166" fontId="0" fillId="0" borderId="0" xfId="1" applyNumberFormat="1" applyFont="1" applyBorder="1"/>
    <xf numFmtId="0" fontId="0" fillId="0" borderId="0" xfId="0" applyFill="1"/>
    <xf numFmtId="0" fontId="0" fillId="0" borderId="0" xfId="0" quotePrefix="1"/>
    <xf numFmtId="167" fontId="0" fillId="0" borderId="0" xfId="0" applyNumberFormat="1" applyFill="1"/>
    <xf numFmtId="165" fontId="0" fillId="0" borderId="0" xfId="0" applyNumberFormat="1"/>
    <xf numFmtId="0" fontId="0" fillId="0" borderId="26" xfId="0" applyBorder="1"/>
    <xf numFmtId="0" fontId="0" fillId="6" borderId="0" xfId="0" applyFill="1"/>
    <xf numFmtId="0" fontId="6" fillId="6" borderId="0" xfId="0" applyFont="1" applyFill="1"/>
    <xf numFmtId="0" fontId="0" fillId="0" borderId="17" xfId="0" applyBorder="1"/>
    <xf numFmtId="168" fontId="0" fillId="0" borderId="19" xfId="2" applyNumberFormat="1" applyFont="1" applyBorder="1"/>
    <xf numFmtId="0" fontId="0" fillId="0" borderId="20" xfId="0" applyBorder="1"/>
    <xf numFmtId="168" fontId="0" fillId="0" borderId="21" xfId="2" applyNumberFormat="1" applyFont="1" applyBorder="1"/>
    <xf numFmtId="0" fontId="0" fillId="0" borderId="27" xfId="0" applyBorder="1"/>
    <xf numFmtId="168" fontId="0" fillId="0" borderId="15" xfId="2" applyNumberFormat="1" applyFont="1" applyBorder="1"/>
    <xf numFmtId="166" fontId="0" fillId="0" borderId="22" xfId="1" applyNumberFormat="1" applyFont="1" applyBorder="1"/>
    <xf numFmtId="0" fontId="0" fillId="2" borderId="0" xfId="0" applyFill="1"/>
    <xf numFmtId="0" fontId="0" fillId="2" borderId="26" xfId="0" applyFill="1" applyBorder="1"/>
    <xf numFmtId="0" fontId="6" fillId="7" borderId="0" xfId="0" applyFont="1" applyFill="1"/>
    <xf numFmtId="0" fontId="6" fillId="7" borderId="16" xfId="1" applyNumberFormat="1" applyFont="1" applyFill="1" applyBorder="1"/>
    <xf numFmtId="166" fontId="0" fillId="6" borderId="22" xfId="0" applyNumberFormat="1" applyFill="1" applyBorder="1"/>
    <xf numFmtId="169" fontId="0" fillId="0" borderId="0" xfId="1" applyNumberFormat="1" applyFont="1"/>
    <xf numFmtId="0" fontId="1" fillId="0" borderId="25" xfId="0" applyFont="1" applyFill="1" applyBorder="1" applyAlignment="1">
      <alignment horizontal="center"/>
    </xf>
    <xf numFmtId="0" fontId="1" fillId="0" borderId="0" xfId="0" applyFont="1" applyFill="1" applyBorder="1" applyAlignment="1">
      <alignment horizontal="center"/>
    </xf>
    <xf numFmtId="169" fontId="0" fillId="4" borderId="0" xfId="1" applyNumberFormat="1" applyFont="1" applyFill="1"/>
    <xf numFmtId="169" fontId="0" fillId="8" borderId="0" xfId="1" applyNumberFormat="1" applyFont="1" applyFill="1"/>
    <xf numFmtId="0" fontId="0" fillId="0" borderId="0" xfId="0" applyBorder="1" applyAlignment="1"/>
    <xf numFmtId="0" fontId="6" fillId="2" borderId="17" xfId="0" applyFont="1" applyFill="1" applyBorder="1"/>
    <xf numFmtId="0" fontId="0" fillId="4" borderId="1" xfId="0" applyFill="1" applyBorder="1" applyAlignment="1">
      <alignment horizontal="center"/>
    </xf>
    <xf numFmtId="0" fontId="0" fillId="8" borderId="1" xfId="0" applyFill="1" applyBorder="1" applyAlignment="1">
      <alignment horizontal="center"/>
    </xf>
    <xf numFmtId="0" fontId="0" fillId="8" borderId="6" xfId="0" applyFill="1" applyBorder="1" applyAlignment="1">
      <alignment horizontal="center"/>
    </xf>
    <xf numFmtId="0" fontId="0" fillId="4" borderId="6" xfId="0" applyFill="1" applyBorder="1" applyAlignment="1">
      <alignment horizontal="center"/>
    </xf>
    <xf numFmtId="0" fontId="0" fillId="3" borderId="1" xfId="0" applyFill="1" applyBorder="1" applyAlignment="1">
      <alignment horizontal="center"/>
    </xf>
    <xf numFmtId="0" fontId="0" fillId="3" borderId="5" xfId="0" applyFill="1" applyBorder="1"/>
    <xf numFmtId="0" fontId="0" fillId="3" borderId="7" xfId="0" applyFill="1" applyBorder="1"/>
    <xf numFmtId="0" fontId="1" fillId="3" borderId="0" xfId="0" applyFont="1" applyFill="1" applyAlignment="1"/>
    <xf numFmtId="0" fontId="1" fillId="0" borderId="0" xfId="0" applyFont="1" applyAlignment="1"/>
    <xf numFmtId="0" fontId="0" fillId="0" borderId="1" xfId="0" applyFill="1" applyBorder="1"/>
    <xf numFmtId="166" fontId="1" fillId="0" borderId="23" xfId="0" applyNumberFormat="1" applyFont="1" applyFill="1" applyBorder="1"/>
    <xf numFmtId="0" fontId="6" fillId="0" borderId="0" xfId="0" applyFont="1" applyFill="1"/>
    <xf numFmtId="0" fontId="6" fillId="7" borderId="16" xfId="0" applyFont="1" applyFill="1" applyBorder="1"/>
    <xf numFmtId="165" fontId="0" fillId="0" borderId="22" xfId="1" applyNumberFormat="1" applyFont="1" applyBorder="1"/>
    <xf numFmtId="165" fontId="0" fillId="0" borderId="23" xfId="1" applyNumberFormat="1" applyFont="1" applyBorder="1"/>
    <xf numFmtId="0" fontId="0" fillId="0" borderId="1" xfId="0" applyFill="1" applyBorder="1" applyAlignment="1">
      <alignment horizontal="center"/>
    </xf>
    <xf numFmtId="0" fontId="0" fillId="0" borderId="16" xfId="0" applyBorder="1"/>
    <xf numFmtId="0" fontId="0" fillId="0" borderId="22" xfId="1" applyNumberFormat="1" applyFont="1" applyBorder="1"/>
    <xf numFmtId="0" fontId="0" fillId="0" borderId="23" xfId="1" applyNumberFormat="1" applyFont="1" applyBorder="1"/>
    <xf numFmtId="167" fontId="0" fillId="0" borderId="0" xfId="0" applyNumberFormat="1"/>
    <xf numFmtId="169" fontId="0" fillId="9" borderId="0" xfId="1" applyNumberFormat="1" applyFont="1" applyFill="1"/>
    <xf numFmtId="0" fontId="0" fillId="0" borderId="28" xfId="0" applyFont="1" applyBorder="1"/>
    <xf numFmtId="0" fontId="0" fillId="0" borderId="29" xfId="0" applyFont="1" applyBorder="1"/>
    <xf numFmtId="0" fontId="0" fillId="0" borderId="0" xfId="0" applyAlignment="1">
      <alignment horizontal="center"/>
    </xf>
    <xf numFmtId="0" fontId="0" fillId="0" borderId="0" xfId="0" applyAlignment="1">
      <alignment wrapText="1"/>
    </xf>
    <xf numFmtId="0" fontId="6" fillId="5" borderId="14" xfId="0" applyFont="1" applyFill="1" applyBorder="1" applyAlignment="1">
      <alignment horizontal="center"/>
    </xf>
    <xf numFmtId="0" fontId="0" fillId="0" borderId="0" xfId="0" applyAlignment="1">
      <alignment wrapText="1"/>
    </xf>
    <xf numFmtId="0" fontId="6" fillId="6" borderId="0" xfId="0" applyFont="1" applyFill="1" applyAlignment="1">
      <alignment horizontal="center"/>
    </xf>
    <xf numFmtId="0" fontId="6" fillId="0" borderId="0" xfId="0" applyFont="1" applyAlignment="1">
      <alignment horizontal="center"/>
    </xf>
    <xf numFmtId="0" fontId="6" fillId="7" borderId="0" xfId="0" applyFont="1" applyFill="1" applyAlignment="1">
      <alignment horizontal="center"/>
    </xf>
    <xf numFmtId="0" fontId="6" fillId="5" borderId="4" xfId="0" applyFont="1" applyFill="1" applyBorder="1" applyAlignment="1"/>
    <xf numFmtId="0" fontId="0" fillId="0" borderId="0" xfId="0" applyAlignment="1"/>
    <xf numFmtId="0" fontId="9" fillId="2" borderId="0" xfId="0" applyFont="1" applyFill="1" applyAlignment="1">
      <alignment horizontal="center"/>
    </xf>
    <xf numFmtId="0" fontId="9" fillId="2" borderId="2" xfId="0" applyFont="1" applyFill="1" applyBorder="1" applyAlignment="1">
      <alignment horizontal="center"/>
    </xf>
    <xf numFmtId="0" fontId="9" fillId="2" borderId="3" xfId="0" applyFont="1" applyFill="1" applyBorder="1" applyAlignment="1"/>
    <xf numFmtId="0" fontId="9" fillId="2" borderId="20" xfId="0" applyFont="1" applyFill="1" applyBorder="1" applyAlignment="1">
      <alignment textRotation="90"/>
    </xf>
    <xf numFmtId="0" fontId="6" fillId="2" borderId="20" xfId="0" applyFont="1" applyFill="1" applyBorder="1" applyAlignment="1"/>
    <xf numFmtId="0" fontId="6" fillId="2" borderId="27" xfId="0" applyFont="1" applyFill="1" applyBorder="1" applyAlignment="1"/>
    <xf numFmtId="0" fontId="0" fillId="0" borderId="0" xfId="0" applyAlignment="1">
      <alignment horizontal="center" vertical="center"/>
    </xf>
    <xf numFmtId="2" fontId="4" fillId="0" borderId="0" xfId="0" applyNumberFormat="1" applyFont="1" applyAlignment="1">
      <alignment horizontal="center" vertical="center"/>
    </xf>
    <xf numFmtId="0" fontId="6" fillId="2" borderId="0" xfId="0" applyFont="1" applyFill="1" applyAlignment="1">
      <alignment horizontal="center" vertical="center"/>
    </xf>
    <xf numFmtId="0" fontId="6" fillId="0" borderId="0" xfId="0" applyFont="1" applyAlignment="1">
      <alignment horizontal="center" vertical="center"/>
    </xf>
    <xf numFmtId="0" fontId="8" fillId="3" borderId="9" xfId="0" applyFont="1" applyFill="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xf>
    <xf numFmtId="0" fontId="1" fillId="3" borderId="8" xfId="0" applyFont="1" applyFill="1" applyBorder="1" applyAlignment="1"/>
  </cellXfs>
  <cellStyles count="3">
    <cellStyle name="Comma" xfId="1" builtinId="3"/>
    <cellStyle name="Normal" xfId="0" builtinId="0"/>
    <cellStyle name="Percent" xfId="2" builtinId="5"/>
  </cellStyles>
  <dxfs count="19">
    <dxf>
      <alignment horizontal="center" vertical="bottom" textRotation="0" wrapText="0" indent="0" justifyLastLine="0" shrinkToFit="0" readingOrder="0"/>
      <border diagonalUp="0" diagonalDown="0" outline="0">
        <left style="thin">
          <color auto="1"/>
        </left>
        <right/>
        <top style="thin">
          <color auto="1"/>
        </top>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auto="1"/>
        </left>
        <right style="thin">
          <color auto="1"/>
        </right>
        <top style="thin">
          <color auto="1"/>
        </top>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auto="1"/>
        </left>
        <right style="thin">
          <color auto="1"/>
        </right>
        <top style="thin">
          <color auto="1"/>
        </top>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auto="1"/>
        </left>
        <right style="thin">
          <color auto="1"/>
        </right>
        <top style="thin">
          <color auto="1"/>
        </top>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auto="1"/>
        </left>
        <right style="thin">
          <color auto="1"/>
        </right>
        <top style="thin">
          <color auto="1"/>
        </top>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auto="1"/>
        </left>
        <right style="thin">
          <color auto="1"/>
        </right>
        <top style="thin">
          <color auto="1"/>
        </top>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auto="1"/>
        </left>
        <right style="thin">
          <color auto="1"/>
        </right>
        <top style="thin">
          <color auto="1"/>
        </top>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outline="0">
        <left/>
        <right/>
        <top style="thin">
          <color auto="1"/>
        </top>
        <bottom/>
      </border>
    </dxf>
    <dxf>
      <alignment horizontal="left" vertical="bottom" textRotation="0" wrapText="0" indent="0" justifyLastLine="0" shrinkToFit="0" readingOrder="0"/>
      <border diagonalUp="0" diagonalDown="0">
        <left/>
        <right/>
        <top style="thin">
          <color auto="1"/>
        </top>
        <bottom style="thin">
          <color auto="1"/>
        </bottom>
        <vertical/>
        <horizontal/>
      </border>
    </dxf>
    <dxf>
      <border outline="0">
        <left style="thin">
          <color auto="1"/>
        </left>
        <right style="thin">
          <color auto="1"/>
        </right>
        <top style="thin">
          <color auto="1"/>
        </top>
      </border>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Logistic</a:t>
            </a:r>
            <a:r>
              <a:rPr lang="en-US" baseline="0"/>
              <a:t> Curve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val>
            <c:numRef>
              <c:f>'ANN Test'!$B$48:$B$72</c:f>
              <c:numCache>
                <c:formatCode>General</c:formatCode>
                <c:ptCount val="25"/>
                <c:pt idx="0">
                  <c:v>0</c:v>
                </c:pt>
                <c:pt idx="1">
                  <c:v>5.0000000000000001E-3</c:v>
                </c:pt>
                <c:pt idx="2">
                  <c:v>0.01</c:v>
                </c:pt>
                <c:pt idx="3">
                  <c:v>0.02</c:v>
                </c:pt>
                <c:pt idx="4">
                  <c:v>0.04</c:v>
                </c:pt>
                <c:pt idx="5">
                  <c:v>7.0000000000000007E-2</c:v>
                </c:pt>
                <c:pt idx="6">
                  <c:v>0.11</c:v>
                </c:pt>
                <c:pt idx="7">
                  <c:v>0.16</c:v>
                </c:pt>
                <c:pt idx="8">
                  <c:v>0.22</c:v>
                </c:pt>
                <c:pt idx="9">
                  <c:v>0.28999999999999998</c:v>
                </c:pt>
                <c:pt idx="10">
                  <c:v>0.37</c:v>
                </c:pt>
                <c:pt idx="11">
                  <c:v>0.44</c:v>
                </c:pt>
                <c:pt idx="12">
                  <c:v>0.5</c:v>
                </c:pt>
                <c:pt idx="13">
                  <c:v>0.56000000000000005</c:v>
                </c:pt>
                <c:pt idx="14">
                  <c:v>0.63</c:v>
                </c:pt>
                <c:pt idx="15">
                  <c:v>0.71</c:v>
                </c:pt>
                <c:pt idx="16">
                  <c:v>0.78</c:v>
                </c:pt>
                <c:pt idx="17">
                  <c:v>0.84</c:v>
                </c:pt>
                <c:pt idx="18">
                  <c:v>0.89</c:v>
                </c:pt>
                <c:pt idx="19">
                  <c:v>0.93</c:v>
                </c:pt>
                <c:pt idx="20">
                  <c:v>0.96</c:v>
                </c:pt>
                <c:pt idx="21">
                  <c:v>0.98</c:v>
                </c:pt>
                <c:pt idx="22">
                  <c:v>0.99</c:v>
                </c:pt>
                <c:pt idx="23">
                  <c:v>0.995</c:v>
                </c:pt>
                <c:pt idx="24">
                  <c:v>1</c:v>
                </c:pt>
              </c:numCache>
            </c:numRef>
          </c:val>
          <c:smooth val="0"/>
          <c:extLst>
            <c:ext xmlns:c16="http://schemas.microsoft.com/office/drawing/2014/chart" uri="{C3380CC4-5D6E-409C-BE32-E72D297353CC}">
              <c16:uniqueId val="{00000000-EC7A-42E4-8AF4-D64F19A5FC03}"/>
            </c:ext>
          </c:extLst>
        </c:ser>
        <c:dLbls>
          <c:showLegendKey val="0"/>
          <c:showVal val="0"/>
          <c:showCatName val="0"/>
          <c:showSerName val="0"/>
          <c:showPercent val="0"/>
          <c:showBubbleSize val="0"/>
        </c:dLbls>
        <c:smooth val="0"/>
        <c:axId val="1802143152"/>
        <c:axId val="1802145872"/>
      </c:lineChart>
      <c:catAx>
        <c:axId val="18021431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2145872"/>
        <c:crosses val="autoZero"/>
        <c:auto val="1"/>
        <c:lblAlgn val="ctr"/>
        <c:lblOffset val="100"/>
        <c:noMultiLvlLbl val="0"/>
      </c:catAx>
      <c:valAx>
        <c:axId val="18021458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21431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ROC</a:t>
            </a:r>
            <a:r>
              <a:rPr lang="en-US" baseline="0"/>
              <a:t> Curve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Current Model</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NaiveBayes!$AK$7:$AK$9</c:f>
              <c:numCache>
                <c:formatCode>0.000</c:formatCode>
                <c:ptCount val="3"/>
                <c:pt idx="0" formatCode="General">
                  <c:v>0</c:v>
                </c:pt>
                <c:pt idx="1">
                  <c:v>0.19999999999999996</c:v>
                </c:pt>
                <c:pt idx="2" formatCode="General">
                  <c:v>1</c:v>
                </c:pt>
              </c:numCache>
            </c:numRef>
          </c:xVal>
          <c:yVal>
            <c:numRef>
              <c:f>NaiveBayes!$AJ$7:$AJ$9</c:f>
              <c:numCache>
                <c:formatCode>0.000</c:formatCode>
                <c:ptCount val="3"/>
                <c:pt idx="0" formatCode="General">
                  <c:v>0</c:v>
                </c:pt>
                <c:pt idx="1">
                  <c:v>0.6</c:v>
                </c:pt>
                <c:pt idx="2" formatCode="General">
                  <c:v>1</c:v>
                </c:pt>
              </c:numCache>
            </c:numRef>
          </c:yVal>
          <c:smooth val="0"/>
          <c:extLst>
            <c:ext xmlns:c16="http://schemas.microsoft.com/office/drawing/2014/chart" uri="{C3380CC4-5D6E-409C-BE32-E72D297353CC}">
              <c16:uniqueId val="{00000000-ED05-4AA4-BF95-1E8CD9C0DB80}"/>
            </c:ext>
          </c:extLst>
        </c:ser>
        <c:ser>
          <c:idx val="1"/>
          <c:order val="1"/>
          <c:tx>
            <c:v>Random Model</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NaiveBayes!$AL$7:$AL$9</c:f>
              <c:numCache>
                <c:formatCode>General</c:formatCode>
                <c:ptCount val="3"/>
                <c:pt idx="0">
                  <c:v>0</c:v>
                </c:pt>
                <c:pt idx="1">
                  <c:v>0.5</c:v>
                </c:pt>
                <c:pt idx="2">
                  <c:v>1</c:v>
                </c:pt>
              </c:numCache>
            </c:numRef>
          </c:xVal>
          <c:yVal>
            <c:numRef>
              <c:f>NaiveBayes!$AM$7:$AM$9</c:f>
              <c:numCache>
                <c:formatCode>General</c:formatCode>
                <c:ptCount val="3"/>
                <c:pt idx="0">
                  <c:v>0</c:v>
                </c:pt>
                <c:pt idx="1">
                  <c:v>0.5</c:v>
                </c:pt>
                <c:pt idx="2">
                  <c:v>1</c:v>
                </c:pt>
              </c:numCache>
            </c:numRef>
          </c:yVal>
          <c:smooth val="0"/>
          <c:extLst>
            <c:ext xmlns:c16="http://schemas.microsoft.com/office/drawing/2014/chart" uri="{C3380CC4-5D6E-409C-BE32-E72D297353CC}">
              <c16:uniqueId val="{00000001-ED05-4AA4-BF95-1E8CD9C0DB80}"/>
            </c:ext>
          </c:extLst>
        </c:ser>
        <c:dLbls>
          <c:showLegendKey val="0"/>
          <c:showVal val="0"/>
          <c:showCatName val="0"/>
          <c:showSerName val="0"/>
          <c:showPercent val="0"/>
          <c:showBubbleSize val="0"/>
        </c:dLbls>
        <c:axId val="2103510912"/>
        <c:axId val="2103509280"/>
      </c:scatterChart>
      <c:valAx>
        <c:axId val="2103510912"/>
        <c:scaling>
          <c:orientation val="minMax"/>
          <c:max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lang="en-US" sz="1000" b="0" i="0" u="none" strike="noStrike" kern="1200" baseline="0">
                    <a:solidFill>
                      <a:sysClr val="windowText" lastClr="000000">
                        <a:lumMod val="65000"/>
                        <a:lumOff val="35000"/>
                      </a:sysClr>
                    </a:solidFill>
                    <a:latin typeface="+mn-lt"/>
                    <a:ea typeface="+mn-ea"/>
                    <a:cs typeface="+mn-cs"/>
                  </a:defRPr>
                </a:pPr>
                <a:r>
                  <a:rPr lang="en-US" sz="1000" b="0" i="0" u="none" strike="noStrike" kern="1200" baseline="0">
                    <a:solidFill>
                      <a:sysClr val="windowText" lastClr="000000">
                        <a:lumMod val="65000"/>
                        <a:lumOff val="35000"/>
                      </a:sysClr>
                    </a:solidFill>
                    <a:latin typeface="+mn-lt"/>
                    <a:ea typeface="+mn-ea"/>
                    <a:cs typeface="+mn-cs"/>
                  </a:rPr>
                  <a:t>1-Specificity (True Negative)</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lang="en-US" sz="1000" b="0" i="0" u="none" strike="noStrike" kern="1200" baseline="0">
                  <a:solidFill>
                    <a:sysClr val="windowText" lastClr="000000">
                      <a:lumMod val="65000"/>
                      <a:lumOff val="35000"/>
                    </a:sys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3509280"/>
        <c:crosses val="autoZero"/>
        <c:crossBetween val="midCat"/>
        <c:majorUnit val="0.1"/>
      </c:valAx>
      <c:valAx>
        <c:axId val="2103509280"/>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lang="en-US" sz="1000" b="0" i="0" u="none" strike="noStrike" kern="1200" baseline="0">
                    <a:solidFill>
                      <a:sysClr val="windowText" lastClr="000000">
                        <a:lumMod val="65000"/>
                        <a:lumOff val="35000"/>
                      </a:sysClr>
                    </a:solidFill>
                    <a:latin typeface="+mn-lt"/>
                    <a:ea typeface="+mn-ea"/>
                    <a:cs typeface="+mn-cs"/>
                  </a:defRPr>
                </a:pPr>
                <a:r>
                  <a:rPr lang="en-US" sz="1000" b="0" i="0" u="none" strike="noStrike" kern="1200" baseline="0">
                    <a:solidFill>
                      <a:sysClr val="windowText" lastClr="000000">
                        <a:lumMod val="65000"/>
                        <a:lumOff val="35000"/>
                      </a:sysClr>
                    </a:solidFill>
                    <a:latin typeface="+mn-lt"/>
                    <a:ea typeface="+mn-ea"/>
                    <a:cs typeface="+mn-cs"/>
                  </a:rPr>
                  <a:t>Sensitivity (True Positive)</a:t>
                </a:r>
              </a:p>
            </c:rich>
          </c:tx>
          <c:overlay val="0"/>
          <c:spPr>
            <a:noFill/>
            <a:ln>
              <a:noFill/>
            </a:ln>
            <a:effectLst/>
          </c:spPr>
          <c:txPr>
            <a:bodyPr rot="-540000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lang="en-US" sz="1000" b="0" i="0" u="none" strike="noStrike" kern="1200" baseline="0">
                  <a:solidFill>
                    <a:sysClr val="windowText" lastClr="000000">
                      <a:lumMod val="65000"/>
                      <a:lumOff val="35000"/>
                    </a:sys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351091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257175</xdr:colOff>
      <xdr:row>47</xdr:row>
      <xdr:rowOff>0</xdr:rowOff>
    </xdr:from>
    <xdr:to>
      <xdr:col>7</xdr:col>
      <xdr:colOff>495300</xdr:colOff>
      <xdr:row>64</xdr:row>
      <xdr:rowOff>176212</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781049</xdr:colOff>
      <xdr:row>0</xdr:row>
      <xdr:rowOff>0</xdr:rowOff>
    </xdr:from>
    <xdr:to>
      <xdr:col>13</xdr:col>
      <xdr:colOff>723900</xdr:colOff>
      <xdr:row>7</xdr:row>
      <xdr:rowOff>76200</xdr:rowOff>
    </xdr:to>
    <xdr:sp macro="" textlink="">
      <xdr:nvSpPr>
        <xdr:cNvPr id="3" name="Rounded Rectangle 2">
          <a:extLst>
            <a:ext uri="{FF2B5EF4-FFF2-40B4-BE49-F238E27FC236}">
              <a16:creationId xmlns:a16="http://schemas.microsoft.com/office/drawing/2014/main" id="{00000000-0008-0000-0000-000003000000}"/>
            </a:ext>
          </a:extLst>
        </xdr:cNvPr>
        <xdr:cNvSpPr/>
      </xdr:nvSpPr>
      <xdr:spPr>
        <a:xfrm>
          <a:off x="6486524" y="0"/>
          <a:ext cx="4829176" cy="1428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The</a:t>
          </a:r>
          <a:r>
            <a:rPr lang="en-US" sz="1100" baseline="0"/>
            <a:t> following model uses the Excel Solver (on the Data Tab) to search for coefficients that will minimize the deviation value.  In order to run the model, first click on the reset coefficients button to set the coefficients to zero.  Then select the solver under the Data tab.  The Solver Parameters are shown below.  As the solver may continue searching and eventually error out, there's a minimum constraint set on the constant at -1. The constant can be changed in order to increase the accuracy.</a:t>
          </a:r>
          <a:endParaRPr lang="en-US" sz="1100"/>
        </a:p>
      </xdr:txBody>
    </xdr:sp>
    <xdr:clientData/>
  </xdr:twoCellAnchor>
  <xdr:twoCellAnchor editAs="oneCell">
    <xdr:from>
      <xdr:col>7</xdr:col>
      <xdr:colOff>1095375</xdr:colOff>
      <xdr:row>44</xdr:row>
      <xdr:rowOff>133350</xdr:rowOff>
    </xdr:from>
    <xdr:to>
      <xdr:col>14</xdr:col>
      <xdr:colOff>827979</xdr:colOff>
      <xdr:row>74</xdr:row>
      <xdr:rowOff>94540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800850" y="8601075"/>
          <a:ext cx="5571429" cy="5676190"/>
        </a:xfrm>
        <a:prstGeom prst="rect">
          <a:avLst/>
        </a:prstGeom>
      </xdr:spPr>
    </xdr:pic>
    <xdr:clientData/>
  </xdr:twoCellAnchor>
  <xdr:twoCellAnchor>
    <xdr:from>
      <xdr:col>7</xdr:col>
      <xdr:colOff>85725</xdr:colOff>
      <xdr:row>44</xdr:row>
      <xdr:rowOff>123825</xdr:rowOff>
    </xdr:from>
    <xdr:to>
      <xdr:col>7</xdr:col>
      <xdr:colOff>819150</xdr:colOff>
      <xdr:row>46</xdr:row>
      <xdr:rowOff>38100</xdr:rowOff>
    </xdr:to>
    <xdr:sp macro="" textlink="">
      <xdr:nvSpPr>
        <xdr:cNvPr id="5" name="Rectangular Callout 4">
          <a:extLst>
            <a:ext uri="{FF2B5EF4-FFF2-40B4-BE49-F238E27FC236}">
              <a16:creationId xmlns:a16="http://schemas.microsoft.com/office/drawing/2014/main" id="{00000000-0008-0000-0000-000005000000}"/>
            </a:ext>
          </a:extLst>
        </xdr:cNvPr>
        <xdr:cNvSpPr/>
      </xdr:nvSpPr>
      <xdr:spPr>
        <a:xfrm>
          <a:off x="5791200" y="8591550"/>
          <a:ext cx="733425" cy="295275"/>
        </a:xfrm>
        <a:prstGeom prst="wedgeRectCallout">
          <a:avLst>
            <a:gd name="adj1" fmla="val -23269"/>
            <a:gd name="adj2" fmla="val 255033"/>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Purchase</a:t>
          </a:r>
        </a:p>
      </xdr:txBody>
    </xdr:sp>
    <xdr:clientData/>
  </xdr:twoCellAnchor>
  <xdr:twoCellAnchor>
    <xdr:from>
      <xdr:col>2</xdr:col>
      <xdr:colOff>657225</xdr:colOff>
      <xdr:row>66</xdr:row>
      <xdr:rowOff>180975</xdr:rowOff>
    </xdr:from>
    <xdr:to>
      <xdr:col>3</xdr:col>
      <xdr:colOff>552450</xdr:colOff>
      <xdr:row>68</xdr:row>
      <xdr:rowOff>104775</xdr:rowOff>
    </xdr:to>
    <xdr:sp macro="" textlink="">
      <xdr:nvSpPr>
        <xdr:cNvPr id="6" name="Rectangular Callout 5">
          <a:extLst>
            <a:ext uri="{FF2B5EF4-FFF2-40B4-BE49-F238E27FC236}">
              <a16:creationId xmlns:a16="http://schemas.microsoft.com/office/drawing/2014/main" id="{00000000-0008-0000-0000-000006000000}"/>
            </a:ext>
          </a:extLst>
        </xdr:cNvPr>
        <xdr:cNvSpPr/>
      </xdr:nvSpPr>
      <xdr:spPr>
        <a:xfrm>
          <a:off x="2590800" y="12839700"/>
          <a:ext cx="914400" cy="304800"/>
        </a:xfrm>
        <a:prstGeom prst="wedgeRectCallout">
          <a:avLst>
            <a:gd name="adj1" fmla="val -43750"/>
            <a:gd name="adj2" fmla="val -262624"/>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No Purchase</a:t>
          </a:r>
        </a:p>
      </xdr:txBody>
    </xdr:sp>
    <xdr:clientData/>
  </xdr:twoCellAnchor>
  <xdr:twoCellAnchor>
    <xdr:from>
      <xdr:col>6</xdr:col>
      <xdr:colOff>123825</xdr:colOff>
      <xdr:row>0</xdr:row>
      <xdr:rowOff>85725</xdr:rowOff>
    </xdr:from>
    <xdr:to>
      <xdr:col>7</xdr:col>
      <xdr:colOff>657226</xdr:colOff>
      <xdr:row>3</xdr:row>
      <xdr:rowOff>104775</xdr:rowOff>
    </xdr:to>
    <xdr:sp macro="[0]!ResetCoefficients" textlink="">
      <xdr:nvSpPr>
        <xdr:cNvPr id="7" name="Rounded Rectangle 6">
          <a:extLst>
            <a:ext uri="{FF2B5EF4-FFF2-40B4-BE49-F238E27FC236}">
              <a16:creationId xmlns:a16="http://schemas.microsoft.com/office/drawing/2014/main" id="{00000000-0008-0000-0000-000007000000}"/>
            </a:ext>
          </a:extLst>
        </xdr:cNvPr>
        <xdr:cNvSpPr/>
      </xdr:nvSpPr>
      <xdr:spPr>
        <a:xfrm>
          <a:off x="5362575" y="85725"/>
          <a:ext cx="1000126" cy="600075"/>
        </a:xfrm>
        <a:prstGeom prst="round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200" b="1">
              <a:solidFill>
                <a:schemeClr val="lt1"/>
              </a:solidFill>
              <a:latin typeface="+mn-lt"/>
              <a:ea typeface="+mn-ea"/>
              <a:cs typeface="+mn-cs"/>
            </a:rPr>
            <a:t>Reset</a:t>
          </a:r>
          <a:r>
            <a:rPr lang="en-US" sz="1200" b="1" baseline="0">
              <a:solidFill>
                <a:schemeClr val="lt1"/>
              </a:solidFill>
              <a:latin typeface="+mn-lt"/>
              <a:ea typeface="+mn-ea"/>
              <a:cs typeface="+mn-cs"/>
            </a:rPr>
            <a:t> Coefficients</a:t>
          </a:r>
          <a:endParaRPr lang="en-US" sz="1200" b="1">
            <a:solidFill>
              <a:schemeClr val="lt1"/>
            </a:solidFill>
            <a:latin typeface="+mn-lt"/>
            <a:ea typeface="+mn-ea"/>
            <a:cs typeface="+mn-cs"/>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0.35392</cdr:x>
      <cdr:y>0.70851</cdr:y>
    </cdr:from>
    <cdr:to>
      <cdr:x>0.40855</cdr:x>
      <cdr:y>0.78382</cdr:y>
    </cdr:to>
    <cdr:sp macro="" textlink="">
      <cdr:nvSpPr>
        <cdr:cNvPr id="3" name="Oval 2">
          <a:extLst xmlns:a="http://schemas.openxmlformats.org/drawingml/2006/main">
            <a:ext uri="{FF2B5EF4-FFF2-40B4-BE49-F238E27FC236}">
              <a16:creationId xmlns:a16="http://schemas.microsoft.com/office/drawing/2014/main" id="{2F5C5D80-52F4-4C16-A56E-39441A971C26}"/>
            </a:ext>
          </a:extLst>
        </cdr:cNvPr>
        <cdr:cNvSpPr/>
      </cdr:nvSpPr>
      <cdr:spPr>
        <a:xfrm xmlns:a="http://schemas.openxmlformats.org/drawingml/2006/main">
          <a:off x="1419225" y="2419350"/>
          <a:ext cx="219075" cy="257175"/>
        </a:xfrm>
        <a:prstGeom xmlns:a="http://schemas.openxmlformats.org/drawingml/2006/main" prst="ellipse">
          <a:avLst/>
        </a:prstGeom>
      </cdr:spPr>
      <cdr:style>
        <a:lnRef xmlns:a="http://schemas.openxmlformats.org/drawingml/2006/main" idx="2">
          <a:schemeClr val="accent3">
            <a:shade val="50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en-US"/>
            <a:t>1</a:t>
          </a:r>
        </a:p>
      </cdr:txBody>
    </cdr:sp>
  </cdr:relSizeAnchor>
  <cdr:relSizeAnchor xmlns:cdr="http://schemas.openxmlformats.org/drawingml/2006/chartDrawing">
    <cdr:from>
      <cdr:x>0.72051</cdr:x>
      <cdr:y>0.17666</cdr:y>
    </cdr:from>
    <cdr:to>
      <cdr:x>0.77514</cdr:x>
      <cdr:y>0.25198</cdr:y>
    </cdr:to>
    <cdr:sp macro="" textlink="">
      <cdr:nvSpPr>
        <cdr:cNvPr id="4" name="Oval 3">
          <a:extLst xmlns:a="http://schemas.openxmlformats.org/drawingml/2006/main">
            <a:ext uri="{FF2B5EF4-FFF2-40B4-BE49-F238E27FC236}">
              <a16:creationId xmlns:a16="http://schemas.microsoft.com/office/drawing/2014/main" id="{CF461011-E349-4848-ACF3-DB46CFD80B6E}"/>
            </a:ext>
          </a:extLst>
        </cdr:cNvPr>
        <cdr:cNvSpPr/>
      </cdr:nvSpPr>
      <cdr:spPr>
        <a:xfrm xmlns:a="http://schemas.openxmlformats.org/drawingml/2006/main">
          <a:off x="2889250" y="603250"/>
          <a:ext cx="219075" cy="257175"/>
        </a:xfrm>
        <a:prstGeom xmlns:a="http://schemas.openxmlformats.org/drawingml/2006/main" prst="ellipse">
          <a:avLst/>
        </a:prstGeom>
      </cdr:spPr>
      <cdr:style>
        <a:lnRef xmlns:a="http://schemas.openxmlformats.org/drawingml/2006/main" idx="2">
          <a:schemeClr val="accent3">
            <a:shade val="50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a:t>2</a:t>
          </a:r>
        </a:p>
      </cdr:txBody>
    </cdr:sp>
  </cdr:relSizeAnchor>
</c:userShapes>
</file>

<file path=xl/drawings/drawing3.xml><?xml version="1.0" encoding="utf-8"?>
<xdr:wsDr xmlns:xdr="http://schemas.openxmlformats.org/drawingml/2006/spreadsheetDrawing" xmlns:a="http://schemas.openxmlformats.org/drawingml/2006/main">
  <xdr:oneCellAnchor>
    <xdr:from>
      <xdr:col>11</xdr:col>
      <xdr:colOff>0</xdr:colOff>
      <xdr:row>0</xdr:row>
      <xdr:rowOff>190498</xdr:rowOff>
    </xdr:from>
    <xdr:ext cx="5905500" cy="8877302"/>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810375" y="190498"/>
          <a:ext cx="5905500" cy="8877302"/>
        </a:xfrm>
        <a:prstGeom prst="rect">
          <a:avLst/>
        </a:prstGeom>
        <a:solidFill>
          <a:schemeClr val="accent1"/>
        </a:solidFill>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lang="en-US" sz="1100">
              <a:solidFill>
                <a:schemeClr val="bg1"/>
              </a:solidFill>
            </a:rPr>
            <a:t>The</a:t>
          </a:r>
          <a:r>
            <a:rPr lang="en-US" sz="1100" baseline="0">
              <a:solidFill>
                <a:schemeClr val="bg1"/>
              </a:solidFill>
            </a:rPr>
            <a:t> data set to the left has been heavily modified in order to make sure it would work with all of the models herein.  It does not represent real data, in fact, began as  modification of the edible/poisonous mushroom data set commonly used in WEKA in order to produce a Decision Tree and then was heavily modified to suit several models, i.e. the models here-in are for understanding of how the various models work, not how to analyze or target customers! The same data set is used with all models to demonstrate how different models can be used with the same data with similar results.</a:t>
          </a:r>
        </a:p>
        <a:p>
          <a:endParaRPr lang="en-US" sz="1100" baseline="0">
            <a:solidFill>
              <a:schemeClr val="bg1"/>
            </a:solidFill>
          </a:endParaRPr>
        </a:p>
        <a:p>
          <a:r>
            <a:rPr lang="en-US" sz="1100" baseline="0">
              <a:solidFill>
                <a:schemeClr val="bg1"/>
              </a:solidFill>
            </a:rPr>
            <a:t>This workbook was developed by Joe Dion, linked in profile is below.  https://www.linkedin.com/profile/view?id=2465657&amp;trk=nav_responsive_tab_profile</a:t>
          </a:r>
        </a:p>
        <a:p>
          <a:r>
            <a:rPr lang="en-US" sz="1100" baseline="0">
              <a:solidFill>
                <a:schemeClr val="bg1"/>
              </a:solidFill>
            </a:rPr>
            <a:t>If you find errors in the models please let me know so that I can make corrections.  If you make improvements it would also be appreciated if you would share those back.  Feel free to use this as a teaching tool in any class.</a:t>
          </a:r>
        </a:p>
        <a:p>
          <a:endParaRPr lang="en-US" sz="1100" baseline="0">
            <a:solidFill>
              <a:schemeClr val="bg1"/>
            </a:solidFill>
          </a:endParaRPr>
        </a:p>
        <a:p>
          <a:r>
            <a:rPr lang="en-US" sz="1100">
              <a:solidFill>
                <a:schemeClr val="bg1"/>
              </a:solidFill>
            </a:rPr>
            <a:t>The basis</a:t>
          </a:r>
          <a:r>
            <a:rPr lang="en-US" sz="1100" baseline="0">
              <a:solidFill>
                <a:schemeClr val="bg1"/>
              </a:solidFill>
            </a:rPr>
            <a:t> for producing the Decision Tree and Naive Bayes Models were provide by Gabriel Shofield in a Northwestern University MSPA data mining class. https://www.linkedin.com/profile/view?id=77502435</a:t>
          </a:r>
        </a:p>
        <a:p>
          <a:endParaRPr lang="en-US" sz="1100" baseline="0">
            <a:solidFill>
              <a:schemeClr val="bg1"/>
            </a:solidFill>
          </a:endParaRPr>
        </a:p>
        <a:p>
          <a:endParaRPr lang="en-US" sz="1100" baseline="0">
            <a:solidFill>
              <a:schemeClr val="bg1"/>
            </a:solidFill>
          </a:endParaRPr>
        </a:p>
        <a:p>
          <a:r>
            <a:rPr lang="en-US" sz="1100">
              <a:solidFill>
                <a:schemeClr val="bg1"/>
              </a:solidFill>
            </a:rPr>
            <a:t>The</a:t>
          </a:r>
          <a:r>
            <a:rPr lang="en-US" sz="1100" baseline="0">
              <a:solidFill>
                <a:schemeClr val="bg1"/>
              </a:solidFill>
            </a:rPr>
            <a:t> K-Means and Logistic Models were adapted from solutions found online.  The source of each model is listed in the applicable tab.  The Logistic Model Diagnostics were adapted from Dr. Donald Wedding from the Northwestern University MSPA's Generalized Linear Models class. https://www.linkedin.com/profile/view?id=4624842</a:t>
          </a:r>
          <a:endParaRPr lang="en-US" sz="1100">
            <a:solidFill>
              <a:schemeClr val="bg1"/>
            </a:solidFill>
          </a:endParaRPr>
        </a:p>
        <a:p>
          <a:endParaRPr lang="en-US" sz="1100">
            <a:solidFill>
              <a:schemeClr val="bg1"/>
            </a:solidFill>
          </a:endParaRPr>
        </a:p>
        <a:p>
          <a:r>
            <a:rPr lang="en-US" sz="1100">
              <a:solidFill>
                <a:schemeClr val="bg1"/>
              </a:solidFill>
            </a:rPr>
            <a:t>Many</a:t>
          </a:r>
          <a:r>
            <a:rPr lang="en-US" sz="1100" baseline="0">
              <a:solidFill>
                <a:schemeClr val="bg1"/>
              </a:solidFill>
            </a:rPr>
            <a:t> models have hidden groups that can be exposed</a:t>
          </a:r>
        </a:p>
        <a:p>
          <a:r>
            <a:rPr lang="en-US" sz="1100" baseline="0">
              <a:solidFill>
                <a:schemeClr val="bg1"/>
              </a:solidFill>
            </a:rPr>
            <a:t>by clicking on the plus sign, in the example here, the</a:t>
          </a:r>
        </a:p>
        <a:p>
          <a:r>
            <a:rPr lang="en-US" sz="1100" baseline="0">
              <a:solidFill>
                <a:schemeClr val="bg1"/>
              </a:solidFill>
            </a:rPr>
            <a:t>models prediction is shown next to the result in the </a:t>
          </a:r>
        </a:p>
        <a:p>
          <a:r>
            <a:rPr lang="en-US" sz="1100" baseline="0">
              <a:solidFill>
                <a:schemeClr val="bg1"/>
              </a:solidFill>
            </a:rPr>
            <a:t>data source.  </a:t>
          </a:r>
        </a:p>
        <a:p>
          <a:endParaRPr lang="en-US" sz="1100" baseline="0">
            <a:solidFill>
              <a:schemeClr val="bg1"/>
            </a:solidFill>
          </a:endParaRPr>
        </a:p>
        <a:p>
          <a:endParaRPr lang="en-US" sz="1100" baseline="0">
            <a:solidFill>
              <a:schemeClr val="bg1"/>
            </a:solidFill>
          </a:endParaRPr>
        </a:p>
        <a:p>
          <a:endParaRPr lang="en-US" sz="1100" baseline="0">
            <a:solidFill>
              <a:schemeClr val="bg1"/>
            </a:solidFill>
          </a:endParaRPr>
        </a:p>
        <a:p>
          <a:endParaRPr lang="en-US" sz="1100" baseline="0">
            <a:solidFill>
              <a:schemeClr val="bg1"/>
            </a:solidFill>
          </a:endParaRPr>
        </a:p>
        <a:p>
          <a:endParaRPr lang="en-US" sz="1100" baseline="0">
            <a:solidFill>
              <a:schemeClr val="bg1"/>
            </a:solidFill>
          </a:endParaRPr>
        </a:p>
        <a:p>
          <a:endParaRPr lang="en-US" sz="1100" baseline="0">
            <a:solidFill>
              <a:schemeClr val="bg1"/>
            </a:solidFill>
          </a:endParaRPr>
        </a:p>
        <a:p>
          <a:endParaRPr lang="en-US" sz="1100" baseline="0">
            <a:solidFill>
              <a:schemeClr val="bg1"/>
            </a:solidFill>
          </a:endParaRPr>
        </a:p>
        <a:p>
          <a:endParaRPr lang="en-US" sz="1100" baseline="0">
            <a:solidFill>
              <a:schemeClr val="bg1"/>
            </a:solidFill>
          </a:endParaRPr>
        </a:p>
        <a:p>
          <a:endParaRPr lang="en-US" sz="1100" baseline="0">
            <a:solidFill>
              <a:schemeClr val="bg1"/>
            </a:solidFill>
          </a:endParaRPr>
        </a:p>
        <a:p>
          <a:r>
            <a:rPr lang="en-US" sz="1100" baseline="0">
              <a:solidFill>
                <a:schemeClr val="bg1"/>
              </a:solidFill>
            </a:rPr>
            <a:t>These results are then used to </a:t>
          </a:r>
        </a:p>
        <a:p>
          <a:r>
            <a:rPr lang="en-US" sz="1100" baseline="0">
              <a:solidFill>
                <a:schemeClr val="bg1"/>
              </a:solidFill>
            </a:rPr>
            <a:t>demonstrate how the model is judged.</a:t>
          </a:r>
        </a:p>
        <a:p>
          <a:r>
            <a:rPr lang="en-US" sz="1100" baseline="0">
              <a:solidFill>
                <a:schemeClr val="bg1"/>
              </a:solidFill>
            </a:rPr>
            <a:t>These examples are from the Decision </a:t>
          </a:r>
        </a:p>
        <a:p>
          <a:r>
            <a:rPr lang="en-US" sz="1100" baseline="0">
              <a:solidFill>
                <a:schemeClr val="bg1"/>
              </a:solidFill>
            </a:rPr>
            <a:t>Tree and show the Confusion Matrix</a:t>
          </a:r>
        </a:p>
        <a:p>
          <a:r>
            <a:rPr lang="en-US" sz="1100">
              <a:solidFill>
                <a:schemeClr val="bg1"/>
              </a:solidFill>
            </a:rPr>
            <a:t>from the model.</a:t>
          </a:r>
        </a:p>
      </xdr:txBody>
    </xdr:sp>
    <xdr:clientData/>
  </xdr:oneCellAnchor>
  <xdr:twoCellAnchor editAs="oneCell">
    <xdr:from>
      <xdr:col>16</xdr:col>
      <xdr:colOff>266700</xdr:colOff>
      <xdr:row>21</xdr:row>
      <xdr:rowOff>95248</xdr:rowOff>
    </xdr:from>
    <xdr:to>
      <xdr:col>20</xdr:col>
      <xdr:colOff>371157</xdr:colOff>
      <xdr:row>33</xdr:row>
      <xdr:rowOff>75915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0125075" y="4095748"/>
          <a:ext cx="2542857" cy="2266667"/>
        </a:xfrm>
        <a:prstGeom prst="rect">
          <a:avLst/>
        </a:prstGeom>
      </xdr:spPr>
    </xdr:pic>
    <xdr:clientData/>
  </xdr:twoCellAnchor>
  <xdr:twoCellAnchor editAs="oneCell">
    <xdr:from>
      <xdr:col>15</xdr:col>
      <xdr:colOff>0</xdr:colOff>
      <xdr:row>34</xdr:row>
      <xdr:rowOff>171448</xdr:rowOff>
    </xdr:from>
    <xdr:to>
      <xdr:col>20</xdr:col>
      <xdr:colOff>380571</xdr:colOff>
      <xdr:row>46</xdr:row>
      <xdr:rowOff>66400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248775" y="6648448"/>
          <a:ext cx="3428571" cy="21809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433917</xdr:colOff>
      <xdr:row>24</xdr:row>
      <xdr:rowOff>127000</xdr:rowOff>
    </xdr:from>
    <xdr:to>
      <xdr:col>6</xdr:col>
      <xdr:colOff>190500</xdr:colOff>
      <xdr:row>28</xdr:row>
      <xdr:rowOff>137584</xdr:rowOff>
    </xdr:to>
    <xdr:cxnSp macro="">
      <xdr:nvCxnSpPr>
        <xdr:cNvPr id="2" name="Straight Arrow Connector 1">
          <a:extLst>
            <a:ext uri="{FF2B5EF4-FFF2-40B4-BE49-F238E27FC236}">
              <a16:creationId xmlns:a16="http://schemas.microsoft.com/office/drawing/2014/main" id="{00000000-0008-0000-0600-000002000000}"/>
            </a:ext>
          </a:extLst>
        </xdr:cNvPr>
        <xdr:cNvCxnSpPr/>
      </xdr:nvCxnSpPr>
      <xdr:spPr>
        <a:xfrm>
          <a:off x="3577167" y="4822825"/>
          <a:ext cx="432858" cy="77258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84667</xdr:colOff>
      <xdr:row>11</xdr:row>
      <xdr:rowOff>84668</xdr:rowOff>
    </xdr:from>
    <xdr:to>
      <xdr:col>30</xdr:col>
      <xdr:colOff>359834</xdr:colOff>
      <xdr:row>25</xdr:row>
      <xdr:rowOff>65618</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42</xdr:col>
      <xdr:colOff>0</xdr:colOff>
      <xdr:row>2</xdr:row>
      <xdr:rowOff>0</xdr:rowOff>
    </xdr:from>
    <xdr:to>
      <xdr:col>51</xdr:col>
      <xdr:colOff>265976</xdr:colOff>
      <xdr:row>30</xdr:row>
      <xdr:rowOff>23643</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28733750" y="381000"/>
          <a:ext cx="5790476" cy="5590476"/>
        </a:xfrm>
        <a:prstGeom prst="rect">
          <a:avLst/>
        </a:prstGeom>
      </xdr:spPr>
    </xdr:pic>
    <xdr:clientData/>
  </xdr:twoCellAnchor>
</xdr:wsDr>
</file>

<file path=xl/tables/table1.xml><?xml version="1.0" encoding="utf-8"?>
<table xmlns="http://schemas.openxmlformats.org/spreadsheetml/2006/main" id="2" name="Table13" displayName="Table13" ref="A1:H21" totalsRowShown="0" headerRowDxfId="18" dataDxfId="17" tableBorderDxfId="16">
  <autoFilter ref="A1:H21"/>
  <sortState ref="A2:H17">
    <sortCondition ref="H2"/>
  </sortState>
  <tableColumns count="8">
    <tableColumn id="1" name="ID" dataDxfId="15" totalsRowDxfId="14"/>
    <tableColumn id="2" name="Education" dataDxfId="13" totalsRowDxfId="12"/>
    <tableColumn id="7" name="Age-Years" dataDxfId="11" totalsRowDxfId="10"/>
    <tableColumn id="3" name="Age" dataDxfId="9" totalsRowDxfId="8"/>
    <tableColumn id="8" name="Income-K" dataDxfId="7" totalsRowDxfId="6"/>
    <tableColumn id="4" name="Income" dataDxfId="5" totalsRowDxfId="4"/>
    <tableColumn id="5" name="Gender" dataDxfId="3" totalsRowDxfId="2"/>
    <tableColumn id="6" name="Purchased" dataDxfId="1" totalsRow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B109"/>
  <sheetViews>
    <sheetView topLeftCell="A4" workbookViewId="0">
      <selection activeCell="H30" sqref="H30"/>
    </sheetView>
  </sheetViews>
  <sheetFormatPr defaultRowHeight="15" x14ac:dyDescent="0.25"/>
  <cols>
    <col min="1" max="1" width="14.5703125" customWidth="1"/>
    <col min="2" max="2" width="14.42578125" customWidth="1"/>
    <col min="3" max="3" width="15.28515625" customWidth="1"/>
    <col min="4" max="4" width="12" bestFit="1" customWidth="1"/>
    <col min="5" max="6" width="11.140625" bestFit="1" customWidth="1"/>
    <col min="7" max="7" width="7" bestFit="1" customWidth="1"/>
    <col min="8" max="8" width="16.85546875" bestFit="1" customWidth="1"/>
    <col min="9" max="9" width="12.7109375" bestFit="1" customWidth="1"/>
    <col min="10" max="11" width="15.140625" bestFit="1" customWidth="1"/>
    <col min="12" max="12" width="15.140625" customWidth="1"/>
    <col min="13" max="13" width="12.5703125" style="10" hidden="1" customWidth="1"/>
    <col min="14" max="14" width="12.5703125" style="10" customWidth="1"/>
    <col min="15" max="15" width="23.42578125" bestFit="1" customWidth="1"/>
    <col min="18" max="18" width="11" style="37" customWidth="1"/>
    <col min="19" max="19" width="11.140625" bestFit="1" customWidth="1"/>
    <col min="21" max="21" width="13.28515625" bestFit="1" customWidth="1"/>
    <col min="22" max="22" width="13.5703125" customWidth="1"/>
  </cols>
  <sheetData>
    <row r="1" spans="1:28" ht="15.75" thickBot="1" x14ac:dyDescent="0.3">
      <c r="A1" s="70" t="s">
        <v>69</v>
      </c>
      <c r="B1" s="71"/>
      <c r="D1" t="s">
        <v>115</v>
      </c>
      <c r="F1">
        <v>-4</v>
      </c>
      <c r="O1" s="88" t="s">
        <v>105</v>
      </c>
      <c r="P1" s="88"/>
      <c r="Q1" s="88"/>
      <c r="R1" s="88"/>
      <c r="S1" s="88"/>
    </row>
    <row r="2" spans="1:28" x14ac:dyDescent="0.25">
      <c r="A2" s="44" t="s">
        <v>18</v>
      </c>
      <c r="B2" s="79">
        <v>0</v>
      </c>
      <c r="C2" s="10"/>
      <c r="D2" s="89" t="s">
        <v>116</v>
      </c>
      <c r="E2" s="89"/>
      <c r="F2" s="79">
        <v>0</v>
      </c>
      <c r="M2"/>
      <c r="N2"/>
      <c r="O2" s="44" t="s">
        <v>86</v>
      </c>
      <c r="P2" s="23">
        <f>COUNTIF(S10:S109, O2)</f>
        <v>0</v>
      </c>
      <c r="Q2" s="23"/>
      <c r="R2" s="23" t="s">
        <v>90</v>
      </c>
      <c r="S2" s="45" t="e">
        <f>P2/(P2+P3+P4)</f>
        <v>#DIV/0!</v>
      </c>
    </row>
    <row r="3" spans="1:28" x14ac:dyDescent="0.25">
      <c r="A3" s="46" t="s">
        <v>7</v>
      </c>
      <c r="B3" s="80">
        <v>0.01</v>
      </c>
      <c r="C3" s="80">
        <v>6.0000000000000001E-3</v>
      </c>
      <c r="D3" s="89"/>
      <c r="E3" s="89"/>
      <c r="F3" s="80">
        <v>0</v>
      </c>
      <c r="M3"/>
      <c r="N3"/>
      <c r="O3" s="46" t="s">
        <v>87</v>
      </c>
      <c r="P3" s="24">
        <f>COUNTIF(S10:S109, O3)</f>
        <v>0</v>
      </c>
      <c r="Q3" s="24"/>
      <c r="R3" s="24" t="s">
        <v>91</v>
      </c>
      <c r="S3" s="47" t="e">
        <f>P3/(P2+P3+P4)</f>
        <v>#DIV/0!</v>
      </c>
    </row>
    <row r="4" spans="1:28" x14ac:dyDescent="0.25">
      <c r="A4" s="46" t="s">
        <v>4</v>
      </c>
      <c r="B4" s="80">
        <v>0.01</v>
      </c>
      <c r="C4" s="80">
        <v>6.0000000000000001E-3</v>
      </c>
      <c r="D4" s="89"/>
      <c r="E4" s="89"/>
      <c r="F4" s="80">
        <v>0</v>
      </c>
      <c r="M4"/>
      <c r="N4"/>
      <c r="O4" s="46" t="s">
        <v>88</v>
      </c>
      <c r="P4" s="24">
        <f>COUNTIF(S10:S109, O4)</f>
        <v>0</v>
      </c>
      <c r="Q4" s="24"/>
      <c r="R4" s="24" t="s">
        <v>92</v>
      </c>
      <c r="S4" s="47" t="e">
        <f>P4/(P2+P3+P4)</f>
        <v>#DIV/0!</v>
      </c>
    </row>
    <row r="5" spans="1:28" x14ac:dyDescent="0.25">
      <c r="A5" s="46" t="s">
        <v>10</v>
      </c>
      <c r="B5" s="80">
        <v>0.01</v>
      </c>
      <c r="C5" s="80">
        <v>6.0000000000000001E-3</v>
      </c>
      <c r="D5" s="89"/>
      <c r="E5" s="89"/>
      <c r="F5" s="80">
        <v>0</v>
      </c>
      <c r="M5"/>
      <c r="N5"/>
      <c r="O5" s="46" t="s">
        <v>89</v>
      </c>
      <c r="P5" s="24">
        <f>COUNTA(S10:S109)</f>
        <v>77</v>
      </c>
      <c r="Q5" s="24"/>
      <c r="R5" s="24" t="s">
        <v>93</v>
      </c>
      <c r="S5" s="47" t="e">
        <f>(P2+0.5*P4)/(P2+P3+P4)</f>
        <v>#DIV/0!</v>
      </c>
    </row>
    <row r="6" spans="1:28" ht="15.75" thickBot="1" x14ac:dyDescent="0.3">
      <c r="A6" s="48" t="s">
        <v>14</v>
      </c>
      <c r="B6" s="80">
        <v>0.01</v>
      </c>
      <c r="C6" s="80">
        <v>6.0000000000000001E-3</v>
      </c>
      <c r="D6" s="89"/>
      <c r="E6" s="89"/>
      <c r="F6" s="81">
        <v>0</v>
      </c>
      <c r="I6" t="s">
        <v>16</v>
      </c>
      <c r="M6"/>
      <c r="N6"/>
      <c r="O6" s="46"/>
      <c r="P6" s="24"/>
      <c r="Q6" s="24"/>
      <c r="R6" s="24" t="s">
        <v>94</v>
      </c>
      <c r="S6" s="47" t="e">
        <f>(P2-P3)/(P2+P3+P4)</f>
        <v>#DIV/0!</v>
      </c>
    </row>
    <row r="7" spans="1:28" x14ac:dyDescent="0.25">
      <c r="A7" s="24"/>
      <c r="B7" s="10"/>
      <c r="C7" s="10"/>
      <c r="D7" s="87"/>
      <c r="E7" s="87"/>
      <c r="F7" s="10"/>
      <c r="M7"/>
      <c r="N7"/>
      <c r="O7" s="46"/>
      <c r="P7" s="24"/>
      <c r="Q7" s="24"/>
      <c r="R7" s="24" t="s">
        <v>95</v>
      </c>
      <c r="S7" s="47" t="e">
        <f>(P2-P3)/(P2+P3)</f>
        <v>#DIV/0!</v>
      </c>
    </row>
    <row r="8" spans="1:28" ht="15.75" thickBot="1" x14ac:dyDescent="0.3">
      <c r="C8" s="10"/>
      <c r="D8" s="10"/>
      <c r="M8"/>
      <c r="N8"/>
      <c r="O8" s="48"/>
      <c r="P8" s="25"/>
      <c r="Q8" s="25"/>
      <c r="R8" s="25" t="s">
        <v>96</v>
      </c>
      <c r="S8" s="49">
        <f>(P2-P3)/P5</f>
        <v>0</v>
      </c>
    </row>
    <row r="9" spans="1:28" ht="15.75" thickBot="1" x14ac:dyDescent="0.3">
      <c r="A9" s="90" t="s">
        <v>98</v>
      </c>
      <c r="B9" s="91"/>
      <c r="C9" s="91"/>
      <c r="D9" s="91"/>
      <c r="E9" s="91"/>
      <c r="F9" s="91"/>
      <c r="G9" s="51"/>
      <c r="H9" s="92" t="s">
        <v>99</v>
      </c>
      <c r="I9" s="91"/>
      <c r="J9" s="91"/>
      <c r="K9" s="91"/>
      <c r="L9" s="91"/>
      <c r="M9" s="91"/>
      <c r="O9" s="92" t="s">
        <v>113</v>
      </c>
      <c r="P9" s="91"/>
      <c r="Q9" s="91"/>
      <c r="R9" s="91"/>
      <c r="S9" s="91"/>
      <c r="Z9" s="84">
        <v>21</v>
      </c>
      <c r="AA9" s="84">
        <v>21</v>
      </c>
      <c r="AB9">
        <f>COUNTIF(Z9:Z28,AA9)</f>
        <v>1</v>
      </c>
    </row>
    <row r="10" spans="1:28" x14ac:dyDescent="0.25">
      <c r="A10" s="43" t="s">
        <v>73</v>
      </c>
      <c r="B10" s="43" t="s">
        <v>17</v>
      </c>
      <c r="C10" s="43" t="s">
        <v>7</v>
      </c>
      <c r="D10" s="43" t="s">
        <v>4</v>
      </c>
      <c r="E10" s="43" t="s">
        <v>10</v>
      </c>
      <c r="F10" s="43" t="s">
        <v>14</v>
      </c>
      <c r="G10" s="51"/>
      <c r="H10" s="53" t="s">
        <v>123</v>
      </c>
      <c r="I10" s="54" t="s">
        <v>84</v>
      </c>
      <c r="J10" s="10"/>
      <c r="K10">
        <v>1</v>
      </c>
      <c r="L10">
        <v>11</v>
      </c>
      <c r="M10" s="40" t="e">
        <f>INDEX(#REF!,L10,1)</f>
        <v>#REF!</v>
      </c>
      <c r="N10" s="40" t="e">
        <f>INDEX(#REF!,K10,1)</f>
        <v>#REF!</v>
      </c>
      <c r="O10" t="e">
        <f>IF(ROUND(M10, 2)&gt;ROUND(N10,2), "Concordant", IF(ROUND(M10,2)=ROUND(N10,2), "Tied", "Discordant"))</f>
        <v>#REF!</v>
      </c>
      <c r="R10"/>
      <c r="V10" s="84">
        <v>23</v>
      </c>
      <c r="W10" s="84">
        <v>23</v>
      </c>
      <c r="X10">
        <f t="shared" ref="X10:X13" si="0">COUNTIF(V10:V29,W10)</f>
        <v>1</v>
      </c>
    </row>
    <row r="11" spans="1:28" x14ac:dyDescent="0.25">
      <c r="A11">
        <v>1</v>
      </c>
      <c r="B11">
        <v>0</v>
      </c>
      <c r="C11">
        <v>21</v>
      </c>
      <c r="D11">
        <v>1</v>
      </c>
      <c r="E11">
        <v>30</v>
      </c>
      <c r="F11">
        <v>1</v>
      </c>
      <c r="G11" s="51"/>
      <c r="H11">
        <f>(C11*$B$3)+(D11*$B$4)+(E11*$B$5)+(F11*$B$6)</f>
        <v>0.53</v>
      </c>
      <c r="I11" s="50">
        <f>(B11-H11)^2</f>
        <v>0.28090000000000004</v>
      </c>
      <c r="J11" s="8" t="s">
        <v>16</v>
      </c>
      <c r="K11">
        <v>2</v>
      </c>
      <c r="L11">
        <v>11</v>
      </c>
      <c r="M11" s="40" t="e">
        <f>INDEX(#REF!,L11,1)</f>
        <v>#REF!</v>
      </c>
      <c r="N11" s="40" t="e">
        <f>INDEX(#REF!,K11,1)</f>
        <v>#REF!</v>
      </c>
      <c r="O11" t="e">
        <f t="shared" ref="O11:S74" si="1">IF(ROUND(M11, 2)&gt;ROUND(N11,2), "Concordant", IF(ROUND(M11,2)=ROUND(N11,2), "Tied", "Discordant"))</f>
        <v>#REF!</v>
      </c>
      <c r="R11"/>
      <c r="V11" s="84">
        <v>25</v>
      </c>
      <c r="W11" s="84">
        <v>25</v>
      </c>
      <c r="X11">
        <f t="shared" si="0"/>
        <v>2</v>
      </c>
    </row>
    <row r="12" spans="1:28" x14ac:dyDescent="0.25">
      <c r="A12">
        <v>2</v>
      </c>
      <c r="B12">
        <v>0</v>
      </c>
      <c r="C12">
        <v>23</v>
      </c>
      <c r="D12">
        <v>1</v>
      </c>
      <c r="E12">
        <v>35</v>
      </c>
      <c r="F12">
        <v>0</v>
      </c>
      <c r="G12" s="51"/>
      <c r="H12">
        <f t="shared" ref="H12:H30" si="2">(C12*$B$3)+(D12*$B$4)+(E12*$B$5)+(F12*$B$6)</f>
        <v>0.59000000000000008</v>
      </c>
      <c r="I12" s="50">
        <f t="shared" ref="I12:I30" si="3">(B12-H12)^2</f>
        <v>0.34810000000000008</v>
      </c>
      <c r="J12" s="8"/>
      <c r="K12">
        <v>3</v>
      </c>
      <c r="L12">
        <v>11</v>
      </c>
      <c r="M12" s="40" t="e">
        <f>INDEX(#REF!,L12,1)</f>
        <v>#REF!</v>
      </c>
      <c r="N12" s="40" t="e">
        <f>INDEX(#REF!,K12,1)</f>
        <v>#REF!</v>
      </c>
      <c r="O12" t="e">
        <f t="shared" si="1"/>
        <v>#REF!</v>
      </c>
      <c r="R12"/>
      <c r="V12" s="84">
        <v>25</v>
      </c>
      <c r="W12" s="84">
        <v>29</v>
      </c>
      <c r="X12">
        <f t="shared" si="0"/>
        <v>2</v>
      </c>
    </row>
    <row r="13" spans="1:28" x14ac:dyDescent="0.25">
      <c r="A13">
        <v>3</v>
      </c>
      <c r="B13">
        <v>0</v>
      </c>
      <c r="C13">
        <v>25</v>
      </c>
      <c r="D13">
        <v>0</v>
      </c>
      <c r="E13">
        <v>40</v>
      </c>
      <c r="F13">
        <v>1</v>
      </c>
      <c r="G13" s="51"/>
      <c r="H13">
        <f t="shared" si="2"/>
        <v>0.66</v>
      </c>
      <c r="I13" s="50">
        <f t="shared" si="3"/>
        <v>0.43560000000000004</v>
      </c>
      <c r="J13" s="8"/>
      <c r="K13">
        <v>4</v>
      </c>
      <c r="L13">
        <v>11</v>
      </c>
      <c r="M13" s="40" t="e">
        <f>INDEX(#REF!,L13,1)</f>
        <v>#REF!</v>
      </c>
      <c r="N13" s="40" t="e">
        <f>INDEX(#REF!,K13,1)</f>
        <v>#REF!</v>
      </c>
      <c r="O13" t="e">
        <f t="shared" si="1"/>
        <v>#REF!</v>
      </c>
      <c r="R13"/>
      <c r="V13" s="84">
        <v>29</v>
      </c>
      <c r="W13" s="84">
        <v>39</v>
      </c>
      <c r="X13">
        <f t="shared" si="0"/>
        <v>3</v>
      </c>
    </row>
    <row r="14" spans="1:28" x14ac:dyDescent="0.25">
      <c r="A14">
        <v>4</v>
      </c>
      <c r="B14">
        <v>0</v>
      </c>
      <c r="C14">
        <v>29</v>
      </c>
      <c r="D14">
        <v>1</v>
      </c>
      <c r="E14">
        <v>45</v>
      </c>
      <c r="F14">
        <v>0</v>
      </c>
      <c r="G14" s="51"/>
      <c r="H14">
        <f t="shared" si="2"/>
        <v>0.75</v>
      </c>
      <c r="I14" s="50">
        <f t="shared" si="3"/>
        <v>0.5625</v>
      </c>
      <c r="J14" s="8"/>
      <c r="K14">
        <v>5</v>
      </c>
      <c r="L14">
        <v>11</v>
      </c>
      <c r="M14" s="40" t="e">
        <f>INDEX(#REF!,L14,1)</f>
        <v>#REF!</v>
      </c>
      <c r="N14" s="40" t="e">
        <f>INDEX(#REF!,K14,1)</f>
        <v>#REF!</v>
      </c>
      <c r="O14" t="e">
        <f t="shared" si="1"/>
        <v>#REF!</v>
      </c>
      <c r="R14"/>
      <c r="V14" s="84">
        <v>29</v>
      </c>
      <c r="W14" s="84">
        <v>40</v>
      </c>
      <c r="X14">
        <f t="shared" ref="X14:X20" si="4">COUNTIF(Z14:Z33,W14)</f>
        <v>0</v>
      </c>
    </row>
    <row r="15" spans="1:28" x14ac:dyDescent="0.25">
      <c r="A15">
        <v>5</v>
      </c>
      <c r="B15">
        <v>0</v>
      </c>
      <c r="C15">
        <v>29</v>
      </c>
      <c r="D15">
        <v>1</v>
      </c>
      <c r="E15">
        <v>50</v>
      </c>
      <c r="F15">
        <v>0</v>
      </c>
      <c r="G15" s="51"/>
      <c r="H15">
        <f t="shared" si="2"/>
        <v>0.8</v>
      </c>
      <c r="I15" s="50">
        <f t="shared" si="3"/>
        <v>0.64000000000000012</v>
      </c>
      <c r="J15" s="8"/>
      <c r="K15">
        <v>6</v>
      </c>
      <c r="L15">
        <v>11</v>
      </c>
      <c r="M15" s="40" t="e">
        <f>INDEX(#REF!,L15,1)</f>
        <v>#REF!</v>
      </c>
      <c r="N15" s="40" t="e">
        <f>INDEX(#REF!,K15,1)</f>
        <v>#REF!</v>
      </c>
      <c r="O15" t="e">
        <f t="shared" si="1"/>
        <v>#REF!</v>
      </c>
      <c r="R15"/>
      <c r="V15" s="84">
        <v>39</v>
      </c>
      <c r="W15" s="84">
        <v>43</v>
      </c>
      <c r="X15">
        <f t="shared" si="4"/>
        <v>0</v>
      </c>
    </row>
    <row r="16" spans="1:28" x14ac:dyDescent="0.25">
      <c r="A16">
        <v>6</v>
      </c>
      <c r="B16">
        <v>0</v>
      </c>
      <c r="C16">
        <v>43</v>
      </c>
      <c r="D16">
        <v>0</v>
      </c>
      <c r="E16">
        <v>55</v>
      </c>
      <c r="F16">
        <v>1</v>
      </c>
      <c r="G16" s="51"/>
      <c r="H16">
        <f t="shared" si="2"/>
        <v>0.99</v>
      </c>
      <c r="I16" s="50">
        <f t="shared" si="3"/>
        <v>0.98009999999999997</v>
      </c>
      <c r="J16" s="8"/>
      <c r="K16">
        <v>7</v>
      </c>
      <c r="L16">
        <v>11</v>
      </c>
      <c r="M16" s="40" t="e">
        <f>INDEX(#REF!,L16,1)</f>
        <v>#REF!</v>
      </c>
      <c r="N16" s="40" t="e">
        <f>INDEX(#REF!,K16,1)</f>
        <v>#REF!</v>
      </c>
      <c r="O16" t="e">
        <f t="shared" si="1"/>
        <v>#REF!</v>
      </c>
      <c r="R16"/>
      <c r="V16" s="84">
        <v>39</v>
      </c>
      <c r="W16" s="84">
        <v>45</v>
      </c>
      <c r="X16">
        <f t="shared" si="4"/>
        <v>0</v>
      </c>
    </row>
    <row r="17" spans="1:24" x14ac:dyDescent="0.25">
      <c r="A17">
        <v>7</v>
      </c>
      <c r="B17">
        <v>0</v>
      </c>
      <c r="C17">
        <v>50</v>
      </c>
      <c r="D17">
        <v>1</v>
      </c>
      <c r="E17">
        <v>45</v>
      </c>
      <c r="F17">
        <v>1</v>
      </c>
      <c r="G17" s="51"/>
      <c r="H17">
        <f t="shared" si="2"/>
        <v>0.97</v>
      </c>
      <c r="I17" s="50">
        <f t="shared" si="3"/>
        <v>0.94089999999999996</v>
      </c>
      <c r="J17" s="8"/>
      <c r="K17">
        <v>8</v>
      </c>
      <c r="L17">
        <v>11</v>
      </c>
      <c r="M17" s="40" t="e">
        <f>INDEX(#REF!,L17,1)</f>
        <v>#REF!</v>
      </c>
      <c r="N17" s="40" t="e">
        <f>INDEX(#REF!,K17,1)</f>
        <v>#REF!</v>
      </c>
      <c r="O17" t="e">
        <f t="shared" si="1"/>
        <v>#REF!</v>
      </c>
      <c r="R17"/>
      <c r="V17" s="84">
        <v>39</v>
      </c>
      <c r="W17" s="84">
        <v>50</v>
      </c>
      <c r="X17">
        <f t="shared" si="4"/>
        <v>0</v>
      </c>
    </row>
    <row r="18" spans="1:24" x14ac:dyDescent="0.25">
      <c r="A18">
        <v>8</v>
      </c>
      <c r="B18">
        <v>0</v>
      </c>
      <c r="C18">
        <v>40</v>
      </c>
      <c r="D18">
        <v>0</v>
      </c>
      <c r="E18">
        <v>50</v>
      </c>
      <c r="F18">
        <v>1</v>
      </c>
      <c r="G18" s="51"/>
      <c r="H18">
        <f t="shared" si="2"/>
        <v>0.91</v>
      </c>
      <c r="I18" s="50">
        <f t="shared" si="3"/>
        <v>0.82810000000000006</v>
      </c>
      <c r="J18" s="8"/>
      <c r="K18">
        <v>9</v>
      </c>
      <c r="L18">
        <v>11</v>
      </c>
      <c r="M18" s="40" t="e">
        <f>INDEX(#REF!,L18,1)</f>
        <v>#REF!</v>
      </c>
      <c r="N18" s="40" t="e">
        <f>INDEX(#REF!,K18,1)</f>
        <v>#REF!</v>
      </c>
      <c r="O18" t="e">
        <f t="shared" si="1"/>
        <v>#REF!</v>
      </c>
      <c r="R18"/>
      <c r="V18" s="84">
        <v>40</v>
      </c>
      <c r="W18" s="84">
        <v>58</v>
      </c>
      <c r="X18">
        <f t="shared" si="4"/>
        <v>0</v>
      </c>
    </row>
    <row r="19" spans="1:24" x14ac:dyDescent="0.25">
      <c r="A19">
        <v>9</v>
      </c>
      <c r="B19">
        <v>0</v>
      </c>
      <c r="C19">
        <v>45</v>
      </c>
      <c r="D19">
        <v>1</v>
      </c>
      <c r="E19">
        <v>55</v>
      </c>
      <c r="F19">
        <v>1</v>
      </c>
      <c r="G19" s="51"/>
      <c r="H19">
        <f t="shared" si="2"/>
        <v>1.02</v>
      </c>
      <c r="I19" s="50">
        <f t="shared" si="3"/>
        <v>1.0404</v>
      </c>
      <c r="J19" s="8"/>
      <c r="K19">
        <v>10</v>
      </c>
      <c r="L19">
        <v>11</v>
      </c>
      <c r="M19" s="40" t="e">
        <f>INDEX(#REF!,L19,1)</f>
        <v>#REF!</v>
      </c>
      <c r="N19" s="40" t="e">
        <f>INDEX(#REF!,K19,1)</f>
        <v>#REF!</v>
      </c>
      <c r="O19" t="e">
        <f t="shared" si="1"/>
        <v>#REF!</v>
      </c>
      <c r="R19"/>
      <c r="V19" s="84">
        <v>40</v>
      </c>
      <c r="W19" s="84">
        <v>63</v>
      </c>
      <c r="X19">
        <f t="shared" si="4"/>
        <v>0</v>
      </c>
    </row>
    <row r="20" spans="1:24" ht="15.75" thickBot="1" x14ac:dyDescent="0.3">
      <c r="A20" s="41">
        <v>10</v>
      </c>
      <c r="B20" s="41">
        <v>0</v>
      </c>
      <c r="C20" s="41">
        <v>45</v>
      </c>
      <c r="D20" s="41">
        <v>1</v>
      </c>
      <c r="E20" s="41">
        <v>60</v>
      </c>
      <c r="F20" s="41">
        <v>1</v>
      </c>
      <c r="G20" s="52"/>
      <c r="H20">
        <f t="shared" si="2"/>
        <v>1.07</v>
      </c>
      <c r="I20" s="50">
        <f t="shared" si="3"/>
        <v>1.1449</v>
      </c>
      <c r="J20" s="36"/>
      <c r="K20">
        <v>1</v>
      </c>
      <c r="L20">
        <v>12</v>
      </c>
      <c r="M20" s="40" t="e">
        <f>INDEX(#REF!,L20,1)</f>
        <v>#REF!</v>
      </c>
      <c r="N20" s="40" t="e">
        <f>INDEX(#REF!,K20,1)</f>
        <v>#REF!</v>
      </c>
      <c r="O20" t="e">
        <f t="shared" si="1"/>
        <v>#REF!</v>
      </c>
      <c r="R20"/>
      <c r="V20" s="84">
        <v>43</v>
      </c>
      <c r="W20" s="84">
        <v>64</v>
      </c>
      <c r="X20">
        <f t="shared" si="4"/>
        <v>0</v>
      </c>
    </row>
    <row r="21" spans="1:24" ht="15.75" thickTop="1" x14ac:dyDescent="0.25">
      <c r="A21" s="24">
        <v>11</v>
      </c>
      <c r="B21">
        <v>1</v>
      </c>
      <c r="C21">
        <v>39</v>
      </c>
      <c r="D21">
        <v>0</v>
      </c>
      <c r="E21">
        <v>40</v>
      </c>
      <c r="F21">
        <v>1</v>
      </c>
      <c r="G21" s="51"/>
      <c r="H21">
        <f t="shared" si="2"/>
        <v>0.8</v>
      </c>
      <c r="I21" s="50">
        <f t="shared" si="3"/>
        <v>3.999999999999998E-2</v>
      </c>
      <c r="J21" s="8"/>
      <c r="K21">
        <v>2</v>
      </c>
      <c r="L21">
        <v>12</v>
      </c>
      <c r="M21" s="40" t="e">
        <f>INDEX(#REF!,L21,1)</f>
        <v>#REF!</v>
      </c>
      <c r="N21" s="40" t="e">
        <f>INDEX(#REF!,K21,1)</f>
        <v>#REF!</v>
      </c>
      <c r="O21" t="e">
        <f t="shared" si="1"/>
        <v>#REF!</v>
      </c>
      <c r="R21"/>
      <c r="V21" s="84">
        <v>45</v>
      </c>
    </row>
    <row r="22" spans="1:24" x14ac:dyDescent="0.25">
      <c r="A22">
        <v>12</v>
      </c>
      <c r="B22">
        <v>1</v>
      </c>
      <c r="C22">
        <v>25</v>
      </c>
      <c r="D22">
        <v>1</v>
      </c>
      <c r="E22">
        <v>55</v>
      </c>
      <c r="F22">
        <v>0</v>
      </c>
      <c r="G22" s="51"/>
      <c r="H22">
        <f t="shared" si="2"/>
        <v>0.81</v>
      </c>
      <c r="I22" s="50">
        <f t="shared" si="3"/>
        <v>3.6099999999999979E-2</v>
      </c>
      <c r="J22" s="8"/>
      <c r="K22">
        <v>3</v>
      </c>
      <c r="L22">
        <v>12</v>
      </c>
      <c r="M22" s="40" t="e">
        <f>INDEX(#REF!,L22,1)</f>
        <v>#REF!</v>
      </c>
      <c r="N22" s="40" t="e">
        <f>INDEX(#REF!,K22,1)</f>
        <v>#REF!</v>
      </c>
      <c r="O22" t="e">
        <f t="shared" si="1"/>
        <v>#REF!</v>
      </c>
      <c r="R22"/>
      <c r="V22" s="84">
        <v>45</v>
      </c>
    </row>
    <row r="23" spans="1:24" x14ac:dyDescent="0.25">
      <c r="A23">
        <v>13</v>
      </c>
      <c r="B23">
        <v>1</v>
      </c>
      <c r="C23">
        <v>40</v>
      </c>
      <c r="D23">
        <v>1</v>
      </c>
      <c r="E23">
        <v>45</v>
      </c>
      <c r="F23">
        <v>1</v>
      </c>
      <c r="G23" s="51"/>
      <c r="H23">
        <f t="shared" si="2"/>
        <v>0.87000000000000011</v>
      </c>
      <c r="I23" s="50">
        <f t="shared" si="3"/>
        <v>1.6899999999999971E-2</v>
      </c>
      <c r="J23" s="8"/>
      <c r="K23">
        <v>4</v>
      </c>
      <c r="L23">
        <v>12</v>
      </c>
      <c r="M23" s="40" t="e">
        <f>INDEX(#REF!,L23,1)</f>
        <v>#REF!</v>
      </c>
      <c r="N23" s="40" t="e">
        <f>INDEX(#REF!,K23,1)</f>
        <v>#REF!</v>
      </c>
      <c r="O23" t="e">
        <f t="shared" si="1"/>
        <v>#REF!</v>
      </c>
      <c r="R23"/>
      <c r="V23" s="84">
        <v>45</v>
      </c>
    </row>
    <row r="24" spans="1:24" x14ac:dyDescent="0.25">
      <c r="A24">
        <v>14</v>
      </c>
      <c r="B24">
        <v>1</v>
      </c>
      <c r="C24">
        <v>39</v>
      </c>
      <c r="D24">
        <v>0</v>
      </c>
      <c r="E24">
        <v>90</v>
      </c>
      <c r="F24">
        <v>1</v>
      </c>
      <c r="G24" s="51"/>
      <c r="H24">
        <f t="shared" si="2"/>
        <v>1.3</v>
      </c>
      <c r="I24" s="50">
        <f t="shared" si="3"/>
        <v>9.0000000000000024E-2</v>
      </c>
      <c r="J24" s="8"/>
      <c r="K24">
        <v>5</v>
      </c>
      <c r="L24">
        <v>12</v>
      </c>
      <c r="M24" s="40" t="e">
        <f>INDEX(#REF!,L24,1)</f>
        <v>#REF!</v>
      </c>
      <c r="N24" s="40" t="e">
        <f>INDEX(#REF!,K24,1)</f>
        <v>#REF!</v>
      </c>
      <c r="O24" t="e">
        <f t="shared" si="1"/>
        <v>#REF!</v>
      </c>
      <c r="R24"/>
      <c r="V24" s="84">
        <v>50</v>
      </c>
    </row>
    <row r="25" spans="1:24" x14ac:dyDescent="0.25">
      <c r="A25">
        <v>15</v>
      </c>
      <c r="B25">
        <v>1</v>
      </c>
      <c r="C25">
        <v>39</v>
      </c>
      <c r="D25">
        <v>0</v>
      </c>
      <c r="E25">
        <v>40</v>
      </c>
      <c r="F25">
        <v>1</v>
      </c>
      <c r="G25" s="51"/>
      <c r="H25">
        <f t="shared" si="2"/>
        <v>0.8</v>
      </c>
      <c r="I25" s="50">
        <f t="shared" si="3"/>
        <v>3.999999999999998E-2</v>
      </c>
      <c r="J25" s="8"/>
      <c r="K25">
        <v>6</v>
      </c>
      <c r="L25">
        <v>12</v>
      </c>
      <c r="M25" s="40" t="e">
        <f>INDEX(#REF!,L25,1)</f>
        <v>#REF!</v>
      </c>
      <c r="N25" s="40" t="e">
        <f>INDEX(#REF!,K25,1)</f>
        <v>#REF!</v>
      </c>
      <c r="O25" t="e">
        <f t="shared" si="1"/>
        <v>#REF!</v>
      </c>
      <c r="R25"/>
      <c r="V25" s="84">
        <v>50</v>
      </c>
    </row>
    <row r="26" spans="1:24" x14ac:dyDescent="0.25">
      <c r="A26">
        <v>16</v>
      </c>
      <c r="B26">
        <v>1</v>
      </c>
      <c r="C26">
        <v>58</v>
      </c>
      <c r="D26">
        <v>0</v>
      </c>
      <c r="E26">
        <v>100</v>
      </c>
      <c r="F26">
        <v>0</v>
      </c>
      <c r="G26" s="51"/>
      <c r="H26">
        <f t="shared" si="2"/>
        <v>1.58</v>
      </c>
      <c r="I26" s="50">
        <f t="shared" si="3"/>
        <v>0.33640000000000009</v>
      </c>
      <c r="J26" s="8"/>
      <c r="K26">
        <v>7</v>
      </c>
      <c r="L26">
        <v>12</v>
      </c>
      <c r="M26" s="40" t="e">
        <f>INDEX(#REF!,L26,1)</f>
        <v>#REF!</v>
      </c>
      <c r="N26" s="40" t="e">
        <f>INDEX(#REF!,K26,1)</f>
        <v>#REF!</v>
      </c>
      <c r="O26" t="e">
        <f t="shared" si="1"/>
        <v>#REF!</v>
      </c>
      <c r="R26"/>
      <c r="V26" s="84">
        <v>58</v>
      </c>
    </row>
    <row r="27" spans="1:24" x14ac:dyDescent="0.25">
      <c r="A27">
        <v>17</v>
      </c>
      <c r="B27">
        <v>1</v>
      </c>
      <c r="C27">
        <v>50</v>
      </c>
      <c r="D27">
        <v>1</v>
      </c>
      <c r="E27">
        <v>60</v>
      </c>
      <c r="F27">
        <v>1</v>
      </c>
      <c r="G27" s="51"/>
      <c r="H27">
        <f t="shared" si="2"/>
        <v>1.1199999999999999</v>
      </c>
      <c r="I27" s="50">
        <f t="shared" si="3"/>
        <v>1.4399999999999972E-2</v>
      </c>
      <c r="J27" s="8"/>
      <c r="K27">
        <v>8</v>
      </c>
      <c r="L27">
        <v>12</v>
      </c>
      <c r="M27" s="40" t="e">
        <f>INDEX(#REF!,L27,1)</f>
        <v>#REF!</v>
      </c>
      <c r="N27" s="40" t="e">
        <f>INDEX(#REF!,K27,1)</f>
        <v>#REF!</v>
      </c>
      <c r="O27" t="e">
        <f t="shared" si="1"/>
        <v>#REF!</v>
      </c>
      <c r="R27"/>
      <c r="V27" s="84">
        <v>63</v>
      </c>
    </row>
    <row r="28" spans="1:24" x14ac:dyDescent="0.25">
      <c r="A28">
        <v>18</v>
      </c>
      <c r="B28">
        <v>1</v>
      </c>
      <c r="C28">
        <v>63</v>
      </c>
      <c r="D28">
        <v>0</v>
      </c>
      <c r="E28">
        <v>110</v>
      </c>
      <c r="F28">
        <v>1</v>
      </c>
      <c r="G28" s="51"/>
      <c r="H28">
        <f t="shared" si="2"/>
        <v>1.74</v>
      </c>
      <c r="I28" s="50">
        <f t="shared" si="3"/>
        <v>0.54759999999999998</v>
      </c>
      <c r="J28" s="8"/>
      <c r="K28">
        <v>9</v>
      </c>
      <c r="L28">
        <v>12</v>
      </c>
      <c r="M28" s="40" t="e">
        <f>INDEX(#REF!,L28,1)</f>
        <v>#REF!</v>
      </c>
      <c r="N28" s="40" t="e">
        <f>INDEX(#REF!,K28,1)</f>
        <v>#REF!</v>
      </c>
      <c r="O28" t="e">
        <f t="shared" si="1"/>
        <v>#REF!</v>
      </c>
      <c r="R28"/>
      <c r="V28" s="85">
        <v>64</v>
      </c>
    </row>
    <row r="29" spans="1:24" x14ac:dyDescent="0.25">
      <c r="A29">
        <v>19</v>
      </c>
      <c r="B29">
        <v>1</v>
      </c>
      <c r="C29">
        <v>64</v>
      </c>
      <c r="D29">
        <v>1</v>
      </c>
      <c r="E29">
        <v>90</v>
      </c>
      <c r="F29">
        <v>0</v>
      </c>
      <c r="G29" s="51"/>
      <c r="H29">
        <f t="shared" si="2"/>
        <v>1.55</v>
      </c>
      <c r="I29" s="50">
        <f t="shared" si="3"/>
        <v>0.30250000000000005</v>
      </c>
      <c r="J29" s="8"/>
      <c r="K29">
        <v>10</v>
      </c>
      <c r="L29">
        <v>12</v>
      </c>
      <c r="M29" s="40" t="e">
        <f>INDEX(#REF!,L29,1)</f>
        <v>#REF!</v>
      </c>
      <c r="N29" s="40" t="e">
        <f>INDEX(#REF!,K29,1)</f>
        <v>#REF!</v>
      </c>
      <c r="O29" t="e">
        <f t="shared" si="1"/>
        <v>#REF!</v>
      </c>
      <c r="R29"/>
    </row>
    <row r="30" spans="1:24" x14ac:dyDescent="0.25">
      <c r="A30">
        <v>20</v>
      </c>
      <c r="B30">
        <v>1</v>
      </c>
      <c r="C30">
        <v>45</v>
      </c>
      <c r="D30">
        <v>0</v>
      </c>
      <c r="E30">
        <v>100</v>
      </c>
      <c r="F30">
        <v>0</v>
      </c>
      <c r="G30" s="51"/>
      <c r="H30">
        <f t="shared" si="2"/>
        <v>1.45</v>
      </c>
      <c r="I30" s="50">
        <f t="shared" si="3"/>
        <v>0.20249999999999996</v>
      </c>
      <c r="J30" s="8"/>
      <c r="K30">
        <v>1</v>
      </c>
      <c r="L30">
        <v>13</v>
      </c>
      <c r="M30" s="40" t="e">
        <f>INDEX(#REF!,L30,1)</f>
        <v>#REF!</v>
      </c>
      <c r="N30" s="40" t="e">
        <f>INDEX(#REF!,K30,1)</f>
        <v>#REF!</v>
      </c>
      <c r="O30" t="e">
        <f t="shared" si="1"/>
        <v>#REF!</v>
      </c>
      <c r="R30"/>
    </row>
    <row r="31" spans="1:24" x14ac:dyDescent="0.25">
      <c r="A31" s="42"/>
      <c r="B31" s="42"/>
      <c r="C31" s="42"/>
      <c r="D31" s="42"/>
      <c r="E31" s="42" t="s">
        <v>16</v>
      </c>
      <c r="F31" s="42"/>
      <c r="G31" s="42"/>
      <c r="H31" s="42"/>
      <c r="I31" s="55"/>
      <c r="J31" s="9"/>
      <c r="K31">
        <v>2</v>
      </c>
      <c r="L31">
        <v>13</v>
      </c>
      <c r="M31" s="40" t="e">
        <f>INDEX(#REF!,L31,1)</f>
        <v>#REF!</v>
      </c>
      <c r="N31" s="40" t="e">
        <f>INDEX(#REF!,K31,1)</f>
        <v>#REF!</v>
      </c>
      <c r="O31" t="e">
        <f t="shared" si="1"/>
        <v>#REF!</v>
      </c>
      <c r="R31"/>
    </row>
    <row r="32" spans="1:24" ht="15.75" thickBot="1" x14ac:dyDescent="0.3">
      <c r="E32" t="s">
        <v>16</v>
      </c>
      <c r="I32" s="73">
        <f>SUM(I11:I30)</f>
        <v>8.8279000000000014</v>
      </c>
      <c r="J32" s="9" t="s">
        <v>16</v>
      </c>
      <c r="K32">
        <v>3</v>
      </c>
      <c r="L32">
        <v>13</v>
      </c>
      <c r="M32" s="40" t="e">
        <f>INDEX(#REF!,L32,1)</f>
        <v>#REF!</v>
      </c>
      <c r="N32" s="40" t="e">
        <f>INDEX(#REF!,K32,1)</f>
        <v>#REF!</v>
      </c>
      <c r="O32" t="e">
        <f t="shared" si="1"/>
        <v>#REF!</v>
      </c>
      <c r="R32"/>
    </row>
    <row r="33" spans="1:19" x14ac:dyDescent="0.25">
      <c r="O33">
        <v>4</v>
      </c>
      <c r="P33">
        <v>13</v>
      </c>
      <c r="Q33" s="40" t="e">
        <f>INDEX(#REF!,P33,1)</f>
        <v>#REF!</v>
      </c>
      <c r="R33" s="40" t="e">
        <f>INDEX(#REF!,O33,1)</f>
        <v>#REF!</v>
      </c>
      <c r="S33" t="e">
        <f t="shared" si="1"/>
        <v>#REF!</v>
      </c>
    </row>
    <row r="34" spans="1:19" x14ac:dyDescent="0.25">
      <c r="D34" s="86" t="s">
        <v>78</v>
      </c>
      <c r="E34" s="86" t="s">
        <v>79</v>
      </c>
      <c r="F34" s="86" t="s">
        <v>80</v>
      </c>
      <c r="G34" s="86" t="s">
        <v>97</v>
      </c>
      <c r="L34" s="10"/>
      <c r="O34">
        <v>5</v>
      </c>
      <c r="P34">
        <v>13</v>
      </c>
      <c r="Q34" s="40" t="e">
        <f>INDEX(#REF!,P34,1)</f>
        <v>#REF!</v>
      </c>
      <c r="R34" s="40" t="e">
        <f>INDEX(#REF!,O34,1)</f>
        <v>#REF!</v>
      </c>
      <c r="S34" t="e">
        <f t="shared" si="1"/>
        <v>#REF!</v>
      </c>
    </row>
    <row r="35" spans="1:19" x14ac:dyDescent="0.25">
      <c r="B35" t="s">
        <v>81</v>
      </c>
      <c r="D35" t="s">
        <v>16</v>
      </c>
      <c r="E35" t="e">
        <f>#REF!</f>
        <v>#REF!</v>
      </c>
      <c r="F35">
        <v>5</v>
      </c>
      <c r="G35" s="39" t="e">
        <f>F35*F35+(E35)</f>
        <v>#REF!</v>
      </c>
      <c r="H35" t="s">
        <v>16</v>
      </c>
      <c r="L35" s="10"/>
      <c r="O35">
        <v>6</v>
      </c>
      <c r="P35">
        <v>13</v>
      </c>
      <c r="Q35" s="40" t="e">
        <f>INDEX(#REF!,P35,1)</f>
        <v>#REF!</v>
      </c>
      <c r="R35" s="40" t="e">
        <f>INDEX(#REF!,O35,1)</f>
        <v>#REF!</v>
      </c>
      <c r="S35" t="e">
        <f t="shared" si="1"/>
        <v>#REF!</v>
      </c>
    </row>
    <row r="36" spans="1:19" x14ac:dyDescent="0.25">
      <c r="B36" s="38" t="s">
        <v>82</v>
      </c>
      <c r="C36" s="38"/>
      <c r="D36" t="s">
        <v>16</v>
      </c>
      <c r="E36" t="e">
        <f>#REF!</f>
        <v>#REF!</v>
      </c>
      <c r="F36" t="s">
        <v>16</v>
      </c>
      <c r="G36" s="39" t="e">
        <f>#REF!</f>
        <v>#REF!</v>
      </c>
      <c r="H36" t="s">
        <v>16</v>
      </c>
      <c r="L36" s="10"/>
      <c r="O36">
        <v>7</v>
      </c>
      <c r="P36">
        <v>13</v>
      </c>
      <c r="Q36" s="40" t="e">
        <f>INDEX(#REF!,P36,1)</f>
        <v>#REF!</v>
      </c>
      <c r="R36" s="40" t="e">
        <f>INDEX(#REF!,O36,1)</f>
        <v>#REF!</v>
      </c>
      <c r="S36" t="e">
        <f t="shared" si="1"/>
        <v>#REF!</v>
      </c>
    </row>
    <row r="37" spans="1:19" x14ac:dyDescent="0.25">
      <c r="B37" t="s">
        <v>83</v>
      </c>
      <c r="D37">
        <v>20</v>
      </c>
      <c r="E37" t="e">
        <f>#REF!</f>
        <v>#REF!</v>
      </c>
      <c r="F37">
        <v>5</v>
      </c>
      <c r="G37" s="39" t="e">
        <f>F37*(LN(D37))+E37</f>
        <v>#REF!</v>
      </c>
      <c r="H37" t="s">
        <v>16</v>
      </c>
      <c r="L37" s="10"/>
      <c r="O37">
        <v>8</v>
      </c>
      <c r="P37">
        <v>13</v>
      </c>
      <c r="Q37" s="40" t="e">
        <f>INDEX(#REF!,P37,1)</f>
        <v>#REF!</v>
      </c>
      <c r="R37" s="40" t="e">
        <f>INDEX(#REF!,O37,1)</f>
        <v>#REF!</v>
      </c>
      <c r="S37" t="e">
        <f t="shared" si="1"/>
        <v>#REF!</v>
      </c>
    </row>
    <row r="38" spans="1:19" x14ac:dyDescent="0.25">
      <c r="F38" s="39"/>
      <c r="K38" s="10"/>
      <c r="L38" s="10"/>
      <c r="O38">
        <v>9</v>
      </c>
      <c r="P38">
        <v>13</v>
      </c>
      <c r="Q38" s="40" t="e">
        <f>INDEX(#REF!,P38,1)</f>
        <v>#REF!</v>
      </c>
      <c r="R38" s="40" t="e">
        <f>INDEX(#REF!,O38,1)</f>
        <v>#REF!</v>
      </c>
      <c r="S38" t="e">
        <f t="shared" si="1"/>
        <v>#REF!</v>
      </c>
    </row>
    <row r="39" spans="1:19" x14ac:dyDescent="0.25">
      <c r="F39" s="39"/>
      <c r="K39" s="10"/>
      <c r="L39" s="10"/>
      <c r="M39"/>
      <c r="O39">
        <v>10</v>
      </c>
      <c r="P39">
        <v>13</v>
      </c>
      <c r="Q39" s="40" t="e">
        <f>INDEX(#REF!,P39,1)</f>
        <v>#REF!</v>
      </c>
      <c r="R39" s="40" t="e">
        <f>INDEX(#REF!,O39,1)</f>
        <v>#REF!</v>
      </c>
      <c r="S39" t="e">
        <f t="shared" si="1"/>
        <v>#REF!</v>
      </c>
    </row>
    <row r="40" spans="1:19" ht="15.75" thickBot="1" x14ac:dyDescent="0.3">
      <c r="F40" t="s">
        <v>16</v>
      </c>
      <c r="J40" t="s">
        <v>114</v>
      </c>
      <c r="M40"/>
      <c r="O40">
        <v>1</v>
      </c>
      <c r="P40">
        <v>14</v>
      </c>
      <c r="Q40" s="40" t="e">
        <f>INDEX(#REF!,P40,1)</f>
        <v>#REF!</v>
      </c>
      <c r="R40" s="40" t="e">
        <f>INDEX(#REF!,O40,1)</f>
        <v>#REF!</v>
      </c>
      <c r="S40" t="e">
        <f t="shared" si="1"/>
        <v>#REF!</v>
      </c>
    </row>
    <row r="41" spans="1:19" x14ac:dyDescent="0.25">
      <c r="C41" s="2" t="s">
        <v>7</v>
      </c>
      <c r="D41" s="2" t="s">
        <v>4</v>
      </c>
      <c r="E41" s="2" t="s">
        <v>10</v>
      </c>
      <c r="F41" s="2" t="s">
        <v>14</v>
      </c>
      <c r="G41" s="51"/>
      <c r="H41" s="53" t="s">
        <v>19</v>
      </c>
      <c r="I41" s="53" t="s">
        <v>76</v>
      </c>
      <c r="J41" s="75" t="s">
        <v>77</v>
      </c>
      <c r="K41" s="74" t="s">
        <v>16</v>
      </c>
      <c r="L41" s="74"/>
      <c r="M41"/>
      <c r="O41">
        <v>2</v>
      </c>
      <c r="P41">
        <v>14</v>
      </c>
      <c r="Q41" s="40" t="e">
        <f>INDEX(#REF!,P41,1)</f>
        <v>#REF!</v>
      </c>
      <c r="R41" s="40" t="e">
        <f>INDEX(#REF!,O41,1)</f>
        <v>#REF!</v>
      </c>
      <c r="S41" t="e">
        <f t="shared" si="1"/>
        <v>#REF!</v>
      </c>
    </row>
    <row r="42" spans="1:19" x14ac:dyDescent="0.25">
      <c r="B42" t="s">
        <v>109</v>
      </c>
      <c r="C42" s="12">
        <v>45</v>
      </c>
      <c r="D42" s="12">
        <v>1</v>
      </c>
      <c r="E42" s="12">
        <v>40</v>
      </c>
      <c r="F42" s="12">
        <v>1</v>
      </c>
      <c r="G42" s="51"/>
      <c r="H42">
        <f>$B$2+(C42*$B$3)+(D42*$B$4)+(E42*$B$5)+(F42*$B$6)</f>
        <v>0.87000000000000011</v>
      </c>
      <c r="I42">
        <f>EXP(H42)</f>
        <v>2.3869108535242769</v>
      </c>
      <c r="J42" s="76">
        <f>I42/(1+I42)</f>
        <v>0.70474569799809106</v>
      </c>
      <c r="K42" s="7" t="s">
        <v>16</v>
      </c>
      <c r="L42" t="s">
        <v>16</v>
      </c>
      <c r="N42" s="40" t="s">
        <v>16</v>
      </c>
      <c r="O42">
        <v>3</v>
      </c>
      <c r="P42">
        <v>14</v>
      </c>
      <c r="Q42" s="40" t="e">
        <f>INDEX(#REF!,P42,1)</f>
        <v>#REF!</v>
      </c>
      <c r="R42" s="40" t="e">
        <f>INDEX(#REF!,O42,1)</f>
        <v>#REF!</v>
      </c>
      <c r="S42" t="e">
        <f t="shared" si="1"/>
        <v>#REF!</v>
      </c>
    </row>
    <row r="43" spans="1:19" ht="15.75" thickBot="1" x14ac:dyDescent="0.3">
      <c r="B43" t="s">
        <v>110</v>
      </c>
      <c r="C43" s="12">
        <v>45</v>
      </c>
      <c r="D43" s="12">
        <v>0</v>
      </c>
      <c r="E43" s="12">
        <v>70</v>
      </c>
      <c r="F43" s="12">
        <v>0</v>
      </c>
      <c r="G43" s="51"/>
      <c r="H43">
        <f>$B$2+(C43*$B$3)+(D43*$B$4)+(E43*$B$5)+(F43*$B$6)</f>
        <v>1.1500000000000001</v>
      </c>
      <c r="I43">
        <f>EXP(H43)</f>
        <v>3.1581929096897681</v>
      </c>
      <c r="J43" s="77">
        <f t="shared" ref="J43" si="5">I43/(1+I43)</f>
        <v>0.75951091694911099</v>
      </c>
      <c r="K43" s="7" t="s">
        <v>16</v>
      </c>
      <c r="L43" t="s">
        <v>16</v>
      </c>
      <c r="N43" s="40" t="s">
        <v>16</v>
      </c>
      <c r="O43">
        <v>4</v>
      </c>
      <c r="P43">
        <v>14</v>
      </c>
      <c r="Q43" s="40" t="e">
        <f>INDEX(#REF!,P43,1)</f>
        <v>#REF!</v>
      </c>
      <c r="R43" s="40" t="e">
        <f>INDEX(#REF!,O43,1)</f>
        <v>#REF!</v>
      </c>
      <c r="S43" t="e">
        <f t="shared" si="1"/>
        <v>#REF!</v>
      </c>
    </row>
    <row r="44" spans="1:19" x14ac:dyDescent="0.25">
      <c r="O44">
        <v>5</v>
      </c>
      <c r="P44">
        <v>14</v>
      </c>
      <c r="Q44" s="40" t="e">
        <f>INDEX(#REF!,P44,1)</f>
        <v>#REF!</v>
      </c>
      <c r="R44" s="40" t="e">
        <f>INDEX(#REF!,O44,1)</f>
        <v>#REF!</v>
      </c>
      <c r="S44" t="e">
        <f t="shared" si="1"/>
        <v>#REF!</v>
      </c>
    </row>
    <row r="45" spans="1:19" x14ac:dyDescent="0.25">
      <c r="O45">
        <v>6</v>
      </c>
      <c r="P45">
        <v>14</v>
      </c>
      <c r="Q45" s="40" t="e">
        <f>INDEX(#REF!,P45,1)</f>
        <v>#REF!</v>
      </c>
      <c r="R45" s="40" t="e">
        <f>INDEX(#REF!,O45,1)</f>
        <v>#REF!</v>
      </c>
      <c r="S45" t="e">
        <f t="shared" si="1"/>
        <v>#REF!</v>
      </c>
    </row>
    <row r="46" spans="1:19" x14ac:dyDescent="0.25">
      <c r="O46">
        <v>7</v>
      </c>
      <c r="P46">
        <v>14</v>
      </c>
      <c r="Q46" s="40" t="e">
        <f>INDEX(#REF!,P46,1)</f>
        <v>#REF!</v>
      </c>
      <c r="R46" s="40" t="e">
        <f>INDEX(#REF!,O46,1)</f>
        <v>#REF!</v>
      </c>
      <c r="S46" t="e">
        <f t="shared" si="1"/>
        <v>#REF!</v>
      </c>
    </row>
    <row r="47" spans="1:19" x14ac:dyDescent="0.25">
      <c r="O47">
        <v>8</v>
      </c>
      <c r="P47">
        <v>14</v>
      </c>
      <c r="Q47" s="40" t="e">
        <f>INDEX(#REF!,P47,1)</f>
        <v>#REF!</v>
      </c>
      <c r="R47" s="40" t="e">
        <f>INDEX(#REF!,O47,1)</f>
        <v>#REF!</v>
      </c>
      <c r="S47" t="e">
        <f t="shared" si="1"/>
        <v>#REF!</v>
      </c>
    </row>
    <row r="48" spans="1:19" x14ac:dyDescent="0.25">
      <c r="A48">
        <v>1</v>
      </c>
      <c r="B48">
        <v>0</v>
      </c>
      <c r="O48">
        <v>9</v>
      </c>
      <c r="P48">
        <v>14</v>
      </c>
      <c r="Q48" s="40" t="e">
        <f>INDEX(#REF!,P48,1)</f>
        <v>#REF!</v>
      </c>
      <c r="R48" s="40" t="e">
        <f>INDEX(#REF!,O48,1)</f>
        <v>#REF!</v>
      </c>
      <c r="S48" t="e">
        <f t="shared" si="1"/>
        <v>#REF!</v>
      </c>
    </row>
    <row r="49" spans="1:19" x14ac:dyDescent="0.25">
      <c r="A49">
        <v>2</v>
      </c>
      <c r="B49">
        <v>5.0000000000000001E-3</v>
      </c>
      <c r="O49">
        <v>10</v>
      </c>
      <c r="P49">
        <v>14</v>
      </c>
      <c r="Q49" s="40" t="e">
        <f>INDEX(#REF!,P49,1)</f>
        <v>#REF!</v>
      </c>
      <c r="R49" s="40" t="e">
        <f>INDEX(#REF!,O49,1)</f>
        <v>#REF!</v>
      </c>
      <c r="S49" t="e">
        <f t="shared" si="1"/>
        <v>#REF!</v>
      </c>
    </row>
    <row r="50" spans="1:19" x14ac:dyDescent="0.25">
      <c r="A50">
        <v>3</v>
      </c>
      <c r="B50">
        <v>0.01</v>
      </c>
      <c r="O50">
        <v>1</v>
      </c>
      <c r="P50">
        <v>15</v>
      </c>
      <c r="Q50" s="40" t="e">
        <f>INDEX(#REF!,P50,1)</f>
        <v>#REF!</v>
      </c>
      <c r="R50" s="40" t="e">
        <f>INDEX(#REF!,O50,1)</f>
        <v>#REF!</v>
      </c>
      <c r="S50" t="e">
        <f t="shared" si="1"/>
        <v>#REF!</v>
      </c>
    </row>
    <row r="51" spans="1:19" x14ac:dyDescent="0.25">
      <c r="A51">
        <v>4</v>
      </c>
      <c r="B51">
        <v>0.02</v>
      </c>
      <c r="O51">
        <v>2</v>
      </c>
      <c r="P51">
        <v>15</v>
      </c>
      <c r="Q51" s="40" t="e">
        <f>INDEX(#REF!,P51,1)</f>
        <v>#REF!</v>
      </c>
      <c r="R51" s="40" t="e">
        <f>INDEX(#REF!,O51,1)</f>
        <v>#REF!</v>
      </c>
      <c r="S51" t="e">
        <f t="shared" si="1"/>
        <v>#REF!</v>
      </c>
    </row>
    <row r="52" spans="1:19" x14ac:dyDescent="0.25">
      <c r="A52">
        <v>5</v>
      </c>
      <c r="B52">
        <v>0.04</v>
      </c>
      <c r="O52">
        <v>3</v>
      </c>
      <c r="P52">
        <v>15</v>
      </c>
      <c r="Q52" s="40" t="e">
        <f>INDEX(#REF!,P52,1)</f>
        <v>#REF!</v>
      </c>
      <c r="R52" s="40" t="e">
        <f>INDEX(#REF!,O52,1)</f>
        <v>#REF!</v>
      </c>
      <c r="S52" t="e">
        <f t="shared" si="1"/>
        <v>#REF!</v>
      </c>
    </row>
    <row r="53" spans="1:19" x14ac:dyDescent="0.25">
      <c r="A53">
        <v>6</v>
      </c>
      <c r="B53">
        <v>7.0000000000000007E-2</v>
      </c>
      <c r="O53">
        <v>4</v>
      </c>
      <c r="P53">
        <v>15</v>
      </c>
      <c r="Q53" s="40" t="e">
        <f>INDEX(#REF!,P53,1)</f>
        <v>#REF!</v>
      </c>
      <c r="R53" s="40" t="e">
        <f>INDEX(#REF!,O53,1)</f>
        <v>#REF!</v>
      </c>
      <c r="S53" t="e">
        <f t="shared" si="1"/>
        <v>#REF!</v>
      </c>
    </row>
    <row r="54" spans="1:19" x14ac:dyDescent="0.25">
      <c r="A54">
        <v>7</v>
      </c>
      <c r="B54">
        <v>0.11</v>
      </c>
      <c r="O54">
        <v>5</v>
      </c>
      <c r="P54">
        <v>15</v>
      </c>
      <c r="Q54" s="40" t="e">
        <f>INDEX(#REF!,P54,1)</f>
        <v>#REF!</v>
      </c>
      <c r="R54" s="40" t="e">
        <f>INDEX(#REF!,O54,1)</f>
        <v>#REF!</v>
      </c>
      <c r="S54" t="e">
        <f t="shared" si="1"/>
        <v>#REF!</v>
      </c>
    </row>
    <row r="55" spans="1:19" x14ac:dyDescent="0.25">
      <c r="A55">
        <v>8</v>
      </c>
      <c r="B55">
        <v>0.16</v>
      </c>
      <c r="O55">
        <v>6</v>
      </c>
      <c r="P55">
        <v>15</v>
      </c>
      <c r="Q55" s="40" t="e">
        <f>INDEX(#REF!,P55,1)</f>
        <v>#REF!</v>
      </c>
      <c r="R55" s="40" t="e">
        <f>INDEX(#REF!,O55,1)</f>
        <v>#REF!</v>
      </c>
      <c r="S55" t="e">
        <f t="shared" si="1"/>
        <v>#REF!</v>
      </c>
    </row>
    <row r="56" spans="1:19" x14ac:dyDescent="0.25">
      <c r="A56">
        <v>9</v>
      </c>
      <c r="B56">
        <v>0.22</v>
      </c>
      <c r="O56">
        <v>7</v>
      </c>
      <c r="P56">
        <v>15</v>
      </c>
      <c r="Q56" s="40" t="e">
        <f>INDEX(#REF!,P56,1)</f>
        <v>#REF!</v>
      </c>
      <c r="R56" s="40" t="e">
        <f>INDEX(#REF!,O56,1)</f>
        <v>#REF!</v>
      </c>
      <c r="S56" t="e">
        <f t="shared" si="1"/>
        <v>#REF!</v>
      </c>
    </row>
    <row r="57" spans="1:19" x14ac:dyDescent="0.25">
      <c r="A57">
        <v>10</v>
      </c>
      <c r="B57">
        <v>0.28999999999999998</v>
      </c>
      <c r="O57">
        <v>8</v>
      </c>
      <c r="P57">
        <v>15</v>
      </c>
      <c r="Q57" s="40" t="e">
        <f>INDEX(#REF!,P57,1)</f>
        <v>#REF!</v>
      </c>
      <c r="R57" s="40" t="e">
        <f>INDEX(#REF!,O57,1)</f>
        <v>#REF!</v>
      </c>
      <c r="S57" t="e">
        <f t="shared" si="1"/>
        <v>#REF!</v>
      </c>
    </row>
    <row r="58" spans="1:19" x14ac:dyDescent="0.25">
      <c r="A58" s="37">
        <v>11</v>
      </c>
      <c r="B58" s="37">
        <v>0.37</v>
      </c>
      <c r="O58">
        <v>9</v>
      </c>
      <c r="P58">
        <v>15</v>
      </c>
      <c r="Q58" s="40" t="e">
        <f>INDEX(#REF!,P58,1)</f>
        <v>#REF!</v>
      </c>
      <c r="R58" s="40" t="e">
        <f>INDEX(#REF!,O58,1)</f>
        <v>#REF!</v>
      </c>
      <c r="S58" t="e">
        <f t="shared" si="1"/>
        <v>#REF!</v>
      </c>
    </row>
    <row r="59" spans="1:19" x14ac:dyDescent="0.25">
      <c r="A59" s="37">
        <v>12</v>
      </c>
      <c r="B59" s="37">
        <v>0.44</v>
      </c>
      <c r="O59">
        <v>10</v>
      </c>
      <c r="P59">
        <v>15</v>
      </c>
      <c r="Q59" s="40" t="e">
        <f>INDEX(#REF!,P59,1)</f>
        <v>#REF!</v>
      </c>
      <c r="R59" s="40" t="e">
        <f>INDEX(#REF!,O59,1)</f>
        <v>#REF!</v>
      </c>
      <c r="S59" t="e">
        <f t="shared" si="1"/>
        <v>#REF!</v>
      </c>
    </row>
    <row r="60" spans="1:19" x14ac:dyDescent="0.25">
      <c r="A60" s="37">
        <v>13</v>
      </c>
      <c r="B60" s="37">
        <v>0.5</v>
      </c>
      <c r="O60">
        <v>1</v>
      </c>
      <c r="P60">
        <v>16</v>
      </c>
      <c r="Q60" s="40" t="e">
        <f>INDEX(#REF!,P60,1)</f>
        <v>#REF!</v>
      </c>
      <c r="R60" s="40" t="e">
        <f>INDEX(#REF!,O60,1)</f>
        <v>#REF!</v>
      </c>
      <c r="S60" t="e">
        <f t="shared" si="1"/>
        <v>#REF!</v>
      </c>
    </row>
    <row r="61" spans="1:19" x14ac:dyDescent="0.25">
      <c r="A61" s="37">
        <v>14</v>
      </c>
      <c r="B61" s="37">
        <v>0.56000000000000005</v>
      </c>
      <c r="O61">
        <v>2</v>
      </c>
      <c r="P61">
        <v>16</v>
      </c>
      <c r="Q61" s="40" t="e">
        <f>INDEX(#REF!,P61,1)</f>
        <v>#REF!</v>
      </c>
      <c r="R61" s="40" t="e">
        <f>INDEX(#REF!,O61,1)</f>
        <v>#REF!</v>
      </c>
      <c r="S61" t="e">
        <f t="shared" si="1"/>
        <v>#REF!</v>
      </c>
    </row>
    <row r="62" spans="1:19" x14ac:dyDescent="0.25">
      <c r="A62" s="37">
        <v>15</v>
      </c>
      <c r="B62" s="37">
        <v>0.63</v>
      </c>
      <c r="O62">
        <v>3</v>
      </c>
      <c r="P62">
        <v>16</v>
      </c>
      <c r="Q62" s="40" t="e">
        <f>INDEX(#REF!,P62,1)</f>
        <v>#REF!</v>
      </c>
      <c r="R62" s="40" t="e">
        <f>INDEX(#REF!,O62,1)</f>
        <v>#REF!</v>
      </c>
      <c r="S62" t="e">
        <f t="shared" si="1"/>
        <v>#REF!</v>
      </c>
    </row>
    <row r="63" spans="1:19" x14ac:dyDescent="0.25">
      <c r="A63">
        <v>16</v>
      </c>
      <c r="B63">
        <v>0.71</v>
      </c>
      <c r="O63">
        <v>4</v>
      </c>
      <c r="P63">
        <v>16</v>
      </c>
      <c r="Q63" s="40" t="e">
        <f>INDEX(#REF!,P63,1)</f>
        <v>#REF!</v>
      </c>
      <c r="R63" s="40" t="e">
        <f>INDEX(#REF!,O63,1)</f>
        <v>#REF!</v>
      </c>
      <c r="S63" t="e">
        <f t="shared" si="1"/>
        <v>#REF!</v>
      </c>
    </row>
    <row r="64" spans="1:19" x14ac:dyDescent="0.25">
      <c r="A64">
        <v>17</v>
      </c>
      <c r="B64">
        <v>0.78</v>
      </c>
      <c r="O64">
        <v>5</v>
      </c>
      <c r="P64">
        <v>16</v>
      </c>
      <c r="Q64" s="40" t="e">
        <f>INDEX(#REF!,P64,1)</f>
        <v>#REF!</v>
      </c>
      <c r="R64" s="40" t="e">
        <f>INDEX(#REF!,O64,1)</f>
        <v>#REF!</v>
      </c>
      <c r="S64" t="e">
        <f t="shared" si="1"/>
        <v>#REF!</v>
      </c>
    </row>
    <row r="65" spans="1:19" x14ac:dyDescent="0.25">
      <c r="A65">
        <v>18</v>
      </c>
      <c r="B65">
        <v>0.84</v>
      </c>
      <c r="O65">
        <v>6</v>
      </c>
      <c r="P65">
        <v>16</v>
      </c>
      <c r="Q65" s="40" t="e">
        <f>INDEX(#REF!,P65,1)</f>
        <v>#REF!</v>
      </c>
      <c r="R65" s="40" t="e">
        <f>INDEX(#REF!,O65,1)</f>
        <v>#REF!</v>
      </c>
      <c r="S65" t="e">
        <f t="shared" si="1"/>
        <v>#REF!</v>
      </c>
    </row>
    <row r="66" spans="1:19" x14ac:dyDescent="0.25">
      <c r="A66">
        <v>19</v>
      </c>
      <c r="B66">
        <v>0.89</v>
      </c>
      <c r="O66">
        <v>7</v>
      </c>
      <c r="P66">
        <v>16</v>
      </c>
      <c r="Q66" s="40" t="e">
        <f>INDEX(#REF!,P66,1)</f>
        <v>#REF!</v>
      </c>
      <c r="R66" s="40" t="e">
        <f>INDEX(#REF!,O66,1)</f>
        <v>#REF!</v>
      </c>
      <c r="S66" t="e">
        <f t="shared" si="1"/>
        <v>#REF!</v>
      </c>
    </row>
    <row r="67" spans="1:19" x14ac:dyDescent="0.25">
      <c r="A67">
        <v>20</v>
      </c>
      <c r="B67">
        <v>0.93</v>
      </c>
      <c r="O67">
        <v>8</v>
      </c>
      <c r="P67">
        <v>16</v>
      </c>
      <c r="Q67" s="40" t="e">
        <f>INDEX(#REF!,P67,1)</f>
        <v>#REF!</v>
      </c>
      <c r="R67" s="40" t="e">
        <f>INDEX(#REF!,O67,1)</f>
        <v>#REF!</v>
      </c>
      <c r="S67" t="e">
        <f t="shared" si="1"/>
        <v>#REF!</v>
      </c>
    </row>
    <row r="68" spans="1:19" x14ac:dyDescent="0.25">
      <c r="A68">
        <v>21</v>
      </c>
      <c r="B68">
        <v>0.96</v>
      </c>
      <c r="O68">
        <v>9</v>
      </c>
      <c r="P68">
        <v>16</v>
      </c>
      <c r="Q68" s="40" t="e">
        <f>INDEX(#REF!,P68,1)</f>
        <v>#REF!</v>
      </c>
      <c r="R68" s="40" t="e">
        <f>INDEX(#REF!,O68,1)</f>
        <v>#REF!</v>
      </c>
      <c r="S68" t="e">
        <f t="shared" si="1"/>
        <v>#REF!</v>
      </c>
    </row>
    <row r="69" spans="1:19" x14ac:dyDescent="0.25">
      <c r="A69">
        <v>22</v>
      </c>
      <c r="B69">
        <v>0.98</v>
      </c>
      <c r="O69">
        <v>10</v>
      </c>
      <c r="P69">
        <v>16</v>
      </c>
      <c r="Q69" s="40" t="e">
        <f>INDEX(#REF!,P69,1)</f>
        <v>#REF!</v>
      </c>
      <c r="R69" s="40" t="e">
        <f>INDEX(#REF!,O69,1)</f>
        <v>#REF!</v>
      </c>
      <c r="S69" t="e">
        <f t="shared" si="1"/>
        <v>#REF!</v>
      </c>
    </row>
    <row r="70" spans="1:19" x14ac:dyDescent="0.25">
      <c r="A70">
        <v>23</v>
      </c>
      <c r="B70">
        <v>0.99</v>
      </c>
      <c r="O70">
        <v>1</v>
      </c>
      <c r="P70">
        <v>17</v>
      </c>
      <c r="Q70" s="40" t="e">
        <f>INDEX(#REF!,P70,1)</f>
        <v>#REF!</v>
      </c>
      <c r="R70" s="40" t="e">
        <f>INDEX(#REF!,O70,1)</f>
        <v>#REF!</v>
      </c>
      <c r="S70" t="e">
        <f t="shared" si="1"/>
        <v>#REF!</v>
      </c>
    </row>
    <row r="71" spans="1:19" x14ac:dyDescent="0.25">
      <c r="A71">
        <v>24</v>
      </c>
      <c r="B71">
        <v>0.995</v>
      </c>
      <c r="O71">
        <v>2</v>
      </c>
      <c r="P71">
        <v>17</v>
      </c>
      <c r="Q71" s="40" t="e">
        <f>INDEX(#REF!,P71,1)</f>
        <v>#REF!</v>
      </c>
      <c r="R71" s="40" t="e">
        <f>INDEX(#REF!,O71,1)</f>
        <v>#REF!</v>
      </c>
      <c r="S71" t="e">
        <f t="shared" si="1"/>
        <v>#REF!</v>
      </c>
    </row>
    <row r="72" spans="1:19" x14ac:dyDescent="0.25">
      <c r="A72">
        <v>25</v>
      </c>
      <c r="B72">
        <v>1</v>
      </c>
      <c r="O72">
        <v>3</v>
      </c>
      <c r="P72">
        <v>17</v>
      </c>
      <c r="Q72" s="40" t="e">
        <f>INDEX(#REF!,P72,1)</f>
        <v>#REF!</v>
      </c>
      <c r="R72" s="40" t="e">
        <f>INDEX(#REF!,O72,1)</f>
        <v>#REF!</v>
      </c>
      <c r="S72" t="e">
        <f t="shared" si="1"/>
        <v>#REF!</v>
      </c>
    </row>
    <row r="73" spans="1:19" x14ac:dyDescent="0.25">
      <c r="O73">
        <v>4</v>
      </c>
      <c r="P73">
        <v>17</v>
      </c>
      <c r="Q73" s="40" t="e">
        <f>INDEX(#REF!,P73,1)</f>
        <v>#REF!</v>
      </c>
      <c r="R73" s="40" t="e">
        <f>INDEX(#REF!,O73,1)</f>
        <v>#REF!</v>
      </c>
      <c r="S73" t="e">
        <f t="shared" si="1"/>
        <v>#REF!</v>
      </c>
    </row>
    <row r="74" spans="1:19" x14ac:dyDescent="0.25">
      <c r="O74">
        <v>5</v>
      </c>
      <c r="P74">
        <v>17</v>
      </c>
      <c r="Q74" s="40" t="e">
        <f>INDEX(#REF!,P74,1)</f>
        <v>#REF!</v>
      </c>
      <c r="R74" s="40" t="e">
        <f>INDEX(#REF!,O74,1)</f>
        <v>#REF!</v>
      </c>
      <c r="S74" t="e">
        <f t="shared" si="1"/>
        <v>#REF!</v>
      </c>
    </row>
    <row r="75" spans="1:19" x14ac:dyDescent="0.25">
      <c r="O75">
        <v>6</v>
      </c>
      <c r="P75">
        <v>17</v>
      </c>
      <c r="Q75" s="40" t="e">
        <f>INDEX(#REF!,P75,1)</f>
        <v>#REF!</v>
      </c>
      <c r="R75" s="40" t="e">
        <f>INDEX(#REF!,O75,1)</f>
        <v>#REF!</v>
      </c>
      <c r="S75" t="e">
        <f t="shared" ref="S75:S109" si="6">IF(ROUND(Q75, 2)&gt;ROUND(R75,2), "Concordant", IF(ROUND(Q75,2)=ROUND(R75,2), "Tied", "Discordant"))</f>
        <v>#REF!</v>
      </c>
    </row>
    <row r="76" spans="1:19" x14ac:dyDescent="0.25">
      <c r="O76">
        <v>7</v>
      </c>
      <c r="P76">
        <v>17</v>
      </c>
      <c r="Q76" s="40" t="e">
        <f>INDEX(#REF!,P76,1)</f>
        <v>#REF!</v>
      </c>
      <c r="R76" s="40" t="e">
        <f>INDEX(#REF!,O76,1)</f>
        <v>#REF!</v>
      </c>
      <c r="S76" t="e">
        <f t="shared" si="6"/>
        <v>#REF!</v>
      </c>
    </row>
    <row r="77" spans="1:19" x14ac:dyDescent="0.25">
      <c r="O77">
        <v>8</v>
      </c>
      <c r="P77">
        <v>17</v>
      </c>
      <c r="Q77" s="40" t="e">
        <f>INDEX(#REF!,P77,1)</f>
        <v>#REF!</v>
      </c>
      <c r="R77" s="40" t="e">
        <f>INDEX(#REF!,O77,1)</f>
        <v>#REF!</v>
      </c>
      <c r="S77" t="e">
        <f t="shared" si="6"/>
        <v>#REF!</v>
      </c>
    </row>
    <row r="78" spans="1:19" x14ac:dyDescent="0.25">
      <c r="O78">
        <v>9</v>
      </c>
      <c r="P78">
        <v>17</v>
      </c>
      <c r="Q78" s="40" t="e">
        <f>INDEX(#REF!,P78,1)</f>
        <v>#REF!</v>
      </c>
      <c r="R78" s="40" t="e">
        <f>INDEX(#REF!,O78,1)</f>
        <v>#REF!</v>
      </c>
      <c r="S78" t="e">
        <f t="shared" si="6"/>
        <v>#REF!</v>
      </c>
    </row>
    <row r="79" spans="1:19" x14ac:dyDescent="0.25">
      <c r="O79">
        <v>10</v>
      </c>
      <c r="P79">
        <v>17</v>
      </c>
      <c r="Q79" s="40" t="e">
        <f>INDEX(#REF!,P79,1)</f>
        <v>#REF!</v>
      </c>
      <c r="R79" s="40" t="e">
        <f>INDEX(#REF!,O79,1)</f>
        <v>#REF!</v>
      </c>
      <c r="S79" t="e">
        <f t="shared" si="6"/>
        <v>#REF!</v>
      </c>
    </row>
    <row r="80" spans="1:19" x14ac:dyDescent="0.25">
      <c r="O80">
        <v>1</v>
      </c>
      <c r="P80">
        <v>18</v>
      </c>
      <c r="Q80" s="40" t="e">
        <f>INDEX(#REF!,P80,1)</f>
        <v>#REF!</v>
      </c>
      <c r="R80" s="40" t="e">
        <f>INDEX(#REF!,O80,1)</f>
        <v>#REF!</v>
      </c>
      <c r="S80" t="e">
        <f t="shared" si="6"/>
        <v>#REF!</v>
      </c>
    </row>
    <row r="81" spans="1:19" x14ac:dyDescent="0.25">
      <c r="O81">
        <v>2</v>
      </c>
      <c r="P81">
        <v>18</v>
      </c>
      <c r="Q81" s="40" t="e">
        <f>INDEX(#REF!,P81,1)</f>
        <v>#REF!</v>
      </c>
      <c r="R81" s="40" t="e">
        <f>INDEX(#REF!,O81,1)</f>
        <v>#REF!</v>
      </c>
      <c r="S81" t="e">
        <f t="shared" si="6"/>
        <v>#REF!</v>
      </c>
    </row>
    <row r="82" spans="1:19" x14ac:dyDescent="0.25">
      <c r="O82">
        <v>3</v>
      </c>
      <c r="P82">
        <v>18</v>
      </c>
      <c r="Q82" s="40" t="e">
        <f>INDEX(#REF!,P82,1)</f>
        <v>#REF!</v>
      </c>
      <c r="R82" s="40" t="e">
        <f>INDEX(#REF!,O82,1)</f>
        <v>#REF!</v>
      </c>
      <c r="S82" t="e">
        <f t="shared" si="6"/>
        <v>#REF!</v>
      </c>
    </row>
    <row r="83" spans="1:19" x14ac:dyDescent="0.25">
      <c r="O83">
        <v>4</v>
      </c>
      <c r="P83">
        <v>18</v>
      </c>
      <c r="Q83" s="40" t="e">
        <f>INDEX(#REF!,P83,1)</f>
        <v>#REF!</v>
      </c>
      <c r="R83" s="40" t="e">
        <f>INDEX(#REF!,O83,1)</f>
        <v>#REF!</v>
      </c>
      <c r="S83" t="e">
        <f t="shared" si="6"/>
        <v>#REF!</v>
      </c>
    </row>
    <row r="84" spans="1:19" x14ac:dyDescent="0.25">
      <c r="O84">
        <v>5</v>
      </c>
      <c r="P84">
        <v>18</v>
      </c>
      <c r="Q84" s="40" t="e">
        <f>INDEX(#REF!,P84,1)</f>
        <v>#REF!</v>
      </c>
      <c r="R84" s="40" t="e">
        <f>INDEX(#REF!,O84,1)</f>
        <v>#REF!</v>
      </c>
      <c r="S84" t="e">
        <f t="shared" si="6"/>
        <v>#REF!</v>
      </c>
    </row>
    <row r="85" spans="1:19" x14ac:dyDescent="0.25">
      <c r="O85">
        <v>6</v>
      </c>
      <c r="P85">
        <v>18</v>
      </c>
      <c r="Q85" s="40" t="e">
        <f>INDEX(#REF!,P85,1)</f>
        <v>#REF!</v>
      </c>
      <c r="R85" s="40" t="e">
        <f>INDEX(#REF!,O85,1)</f>
        <v>#REF!</v>
      </c>
      <c r="S85" t="e">
        <f t="shared" si="6"/>
        <v>#REF!</v>
      </c>
    </row>
    <row r="86" spans="1:19" x14ac:dyDescent="0.25">
      <c r="O86">
        <v>7</v>
      </c>
      <c r="P86">
        <v>18</v>
      </c>
      <c r="Q86" s="40" t="e">
        <f>INDEX(#REF!,P86,1)</f>
        <v>#REF!</v>
      </c>
      <c r="R86" s="40" t="e">
        <f>INDEX(#REF!,O86,1)</f>
        <v>#REF!</v>
      </c>
      <c r="S86" t="e">
        <f t="shared" si="6"/>
        <v>#REF!</v>
      </c>
    </row>
    <row r="87" spans="1:19" x14ac:dyDescent="0.25">
      <c r="O87">
        <v>8</v>
      </c>
      <c r="P87">
        <v>18</v>
      </c>
      <c r="Q87" s="40" t="e">
        <f>INDEX(#REF!,P87,1)</f>
        <v>#REF!</v>
      </c>
      <c r="R87" s="40" t="e">
        <f>INDEX(#REF!,O87,1)</f>
        <v>#REF!</v>
      </c>
      <c r="S87" t="e">
        <f t="shared" si="6"/>
        <v>#REF!</v>
      </c>
    </row>
    <row r="88" spans="1:19" x14ac:dyDescent="0.25">
      <c r="O88">
        <v>9</v>
      </c>
      <c r="P88">
        <v>18</v>
      </c>
      <c r="Q88" s="40" t="e">
        <f>INDEX(#REF!,P88,1)</f>
        <v>#REF!</v>
      </c>
      <c r="R88" s="40" t="e">
        <f>INDEX(#REF!,O88,1)</f>
        <v>#REF!</v>
      </c>
      <c r="S88" t="e">
        <f t="shared" si="6"/>
        <v>#REF!</v>
      </c>
    </row>
    <row r="89" spans="1:19" x14ac:dyDescent="0.25">
      <c r="A89" t="s">
        <v>112</v>
      </c>
      <c r="O89">
        <v>10</v>
      </c>
      <c r="P89">
        <v>18</v>
      </c>
      <c r="Q89" s="40" t="e">
        <f>INDEX(#REF!,P89,1)</f>
        <v>#REF!</v>
      </c>
      <c r="R89" s="40" t="e">
        <f>INDEX(#REF!,O89,1)</f>
        <v>#REF!</v>
      </c>
      <c r="S89" t="e">
        <f t="shared" si="6"/>
        <v>#REF!</v>
      </c>
    </row>
    <row r="90" spans="1:19" x14ac:dyDescent="0.25">
      <c r="A90" t="s">
        <v>111</v>
      </c>
      <c r="O90">
        <v>1</v>
      </c>
      <c r="P90">
        <v>19</v>
      </c>
      <c r="Q90" s="40" t="e">
        <f>INDEX(#REF!,P90,1)</f>
        <v>#REF!</v>
      </c>
      <c r="R90" s="40" t="e">
        <f>INDEX(#REF!,O90,1)</f>
        <v>#REF!</v>
      </c>
      <c r="S90" t="e">
        <f t="shared" si="6"/>
        <v>#REF!</v>
      </c>
    </row>
    <row r="91" spans="1:19" x14ac:dyDescent="0.25">
      <c r="O91">
        <v>2</v>
      </c>
      <c r="P91">
        <v>19</v>
      </c>
      <c r="Q91" s="40" t="e">
        <f>INDEX(#REF!,P91,1)</f>
        <v>#REF!</v>
      </c>
      <c r="R91" s="40" t="e">
        <f>INDEX(#REF!,O91,1)</f>
        <v>#REF!</v>
      </c>
      <c r="S91" t="e">
        <f t="shared" si="6"/>
        <v>#REF!</v>
      </c>
    </row>
    <row r="92" spans="1:19" x14ac:dyDescent="0.25">
      <c r="O92">
        <v>3</v>
      </c>
      <c r="P92">
        <v>19</v>
      </c>
      <c r="Q92" s="40" t="e">
        <f>INDEX(#REF!,P92,1)</f>
        <v>#REF!</v>
      </c>
      <c r="R92" s="40" t="e">
        <f>INDEX(#REF!,O92,1)</f>
        <v>#REF!</v>
      </c>
      <c r="S92" t="e">
        <f t="shared" si="6"/>
        <v>#REF!</v>
      </c>
    </row>
    <row r="93" spans="1:19" x14ac:dyDescent="0.25">
      <c r="O93">
        <v>4</v>
      </c>
      <c r="P93">
        <v>19</v>
      </c>
      <c r="Q93" s="40" t="e">
        <f>INDEX(#REF!,P93,1)</f>
        <v>#REF!</v>
      </c>
      <c r="R93" s="40" t="e">
        <f>INDEX(#REF!,O93,1)</f>
        <v>#REF!</v>
      </c>
      <c r="S93" t="e">
        <f t="shared" si="6"/>
        <v>#REF!</v>
      </c>
    </row>
    <row r="94" spans="1:19" x14ac:dyDescent="0.25">
      <c r="O94">
        <v>5</v>
      </c>
      <c r="P94">
        <v>19</v>
      </c>
      <c r="Q94" s="40" t="e">
        <f>INDEX(#REF!,P94,1)</f>
        <v>#REF!</v>
      </c>
      <c r="R94" s="40" t="e">
        <f>INDEX(#REF!,O94,1)</f>
        <v>#REF!</v>
      </c>
      <c r="S94" t="e">
        <f t="shared" si="6"/>
        <v>#REF!</v>
      </c>
    </row>
    <row r="95" spans="1:19" x14ac:dyDescent="0.25">
      <c r="O95">
        <v>6</v>
      </c>
      <c r="P95">
        <v>19</v>
      </c>
      <c r="Q95" s="40" t="e">
        <f>INDEX(#REF!,P95,1)</f>
        <v>#REF!</v>
      </c>
      <c r="R95" s="40" t="e">
        <f>INDEX(#REF!,O95,1)</f>
        <v>#REF!</v>
      </c>
      <c r="S95" t="e">
        <f t="shared" si="6"/>
        <v>#REF!</v>
      </c>
    </row>
    <row r="96" spans="1:19" x14ac:dyDescent="0.25">
      <c r="O96">
        <v>7</v>
      </c>
      <c r="P96">
        <v>19</v>
      </c>
      <c r="Q96" s="40" t="e">
        <f>INDEX(#REF!,P96,1)</f>
        <v>#REF!</v>
      </c>
      <c r="R96" s="40" t="e">
        <f>INDEX(#REF!,O96,1)</f>
        <v>#REF!</v>
      </c>
      <c r="S96" t="e">
        <f t="shared" si="6"/>
        <v>#REF!</v>
      </c>
    </row>
    <row r="97" spans="15:19" x14ac:dyDescent="0.25">
      <c r="O97">
        <v>8</v>
      </c>
      <c r="P97">
        <v>19</v>
      </c>
      <c r="Q97" s="40" t="e">
        <f>INDEX(#REF!,P97,1)</f>
        <v>#REF!</v>
      </c>
      <c r="R97" s="40" t="e">
        <f>INDEX(#REF!,O97,1)</f>
        <v>#REF!</v>
      </c>
      <c r="S97" t="e">
        <f t="shared" si="6"/>
        <v>#REF!</v>
      </c>
    </row>
    <row r="98" spans="15:19" x14ac:dyDescent="0.25">
      <c r="O98">
        <v>9</v>
      </c>
      <c r="P98">
        <v>19</v>
      </c>
      <c r="Q98" s="40" t="e">
        <f>INDEX(#REF!,P98,1)</f>
        <v>#REF!</v>
      </c>
      <c r="R98" s="40" t="e">
        <f>INDEX(#REF!,O98,1)</f>
        <v>#REF!</v>
      </c>
      <c r="S98" t="e">
        <f t="shared" si="6"/>
        <v>#REF!</v>
      </c>
    </row>
    <row r="99" spans="15:19" x14ac:dyDescent="0.25">
      <c r="O99">
        <v>10</v>
      </c>
      <c r="P99">
        <v>19</v>
      </c>
      <c r="Q99" s="40" t="e">
        <f>INDEX(#REF!,P99,1)</f>
        <v>#REF!</v>
      </c>
      <c r="R99" s="40" t="e">
        <f>INDEX(#REF!,O99,1)</f>
        <v>#REF!</v>
      </c>
      <c r="S99" t="e">
        <f t="shared" si="6"/>
        <v>#REF!</v>
      </c>
    </row>
    <row r="100" spans="15:19" x14ac:dyDescent="0.25">
      <c r="O100">
        <v>1</v>
      </c>
      <c r="P100">
        <v>20</v>
      </c>
      <c r="Q100" s="40" t="e">
        <f>INDEX(#REF!,P100,1)</f>
        <v>#REF!</v>
      </c>
      <c r="R100" s="40" t="e">
        <f>INDEX(#REF!,O100,1)</f>
        <v>#REF!</v>
      </c>
      <c r="S100" t="e">
        <f t="shared" si="6"/>
        <v>#REF!</v>
      </c>
    </row>
    <row r="101" spans="15:19" x14ac:dyDescent="0.25">
      <c r="O101">
        <v>2</v>
      </c>
      <c r="P101">
        <v>20</v>
      </c>
      <c r="Q101" s="40" t="e">
        <f>INDEX(#REF!,P101,1)</f>
        <v>#REF!</v>
      </c>
      <c r="R101" s="40" t="e">
        <f>INDEX(#REF!,O101,1)</f>
        <v>#REF!</v>
      </c>
      <c r="S101" t="e">
        <f t="shared" si="6"/>
        <v>#REF!</v>
      </c>
    </row>
    <row r="102" spans="15:19" x14ac:dyDescent="0.25">
      <c r="O102">
        <v>3</v>
      </c>
      <c r="P102">
        <v>20</v>
      </c>
      <c r="Q102" s="40" t="e">
        <f>INDEX(#REF!,P102,1)</f>
        <v>#REF!</v>
      </c>
      <c r="R102" s="40" t="e">
        <f>INDEX(#REF!,O102,1)</f>
        <v>#REF!</v>
      </c>
      <c r="S102" t="e">
        <f t="shared" si="6"/>
        <v>#REF!</v>
      </c>
    </row>
    <row r="103" spans="15:19" x14ac:dyDescent="0.25">
      <c r="O103">
        <v>4</v>
      </c>
      <c r="P103">
        <v>20</v>
      </c>
      <c r="Q103" s="40" t="e">
        <f>INDEX(#REF!,P103,1)</f>
        <v>#REF!</v>
      </c>
      <c r="R103" s="40" t="e">
        <f>INDEX(#REF!,O103,1)</f>
        <v>#REF!</v>
      </c>
      <c r="S103" t="e">
        <f t="shared" si="6"/>
        <v>#REF!</v>
      </c>
    </row>
    <row r="104" spans="15:19" x14ac:dyDescent="0.25">
      <c r="O104">
        <v>5</v>
      </c>
      <c r="P104">
        <v>20</v>
      </c>
      <c r="Q104" s="40" t="e">
        <f>INDEX(#REF!,P104,1)</f>
        <v>#REF!</v>
      </c>
      <c r="R104" s="40" t="e">
        <f>INDEX(#REF!,O104,1)</f>
        <v>#REF!</v>
      </c>
      <c r="S104" t="e">
        <f t="shared" si="6"/>
        <v>#REF!</v>
      </c>
    </row>
    <row r="105" spans="15:19" x14ac:dyDescent="0.25">
      <c r="O105">
        <v>6</v>
      </c>
      <c r="P105">
        <v>20</v>
      </c>
      <c r="Q105" s="40" t="e">
        <f>INDEX(#REF!,P105,1)</f>
        <v>#REF!</v>
      </c>
      <c r="R105" s="40" t="e">
        <f>INDEX(#REF!,O105,1)</f>
        <v>#REF!</v>
      </c>
      <c r="S105" t="e">
        <f t="shared" si="6"/>
        <v>#REF!</v>
      </c>
    </row>
    <row r="106" spans="15:19" x14ac:dyDescent="0.25">
      <c r="O106">
        <v>7</v>
      </c>
      <c r="P106">
        <v>20</v>
      </c>
      <c r="Q106" s="40" t="e">
        <f>INDEX(#REF!,P106,1)</f>
        <v>#REF!</v>
      </c>
      <c r="R106" s="40" t="e">
        <f>INDEX(#REF!,O106,1)</f>
        <v>#REF!</v>
      </c>
      <c r="S106" t="e">
        <f t="shared" si="6"/>
        <v>#REF!</v>
      </c>
    </row>
    <row r="107" spans="15:19" x14ac:dyDescent="0.25">
      <c r="O107">
        <v>8</v>
      </c>
      <c r="P107">
        <v>20</v>
      </c>
      <c r="Q107" s="40" t="e">
        <f>INDEX(#REF!,P107,1)</f>
        <v>#REF!</v>
      </c>
      <c r="R107" s="40" t="e">
        <f>INDEX(#REF!,O107,1)</f>
        <v>#REF!</v>
      </c>
      <c r="S107" t="e">
        <f t="shared" si="6"/>
        <v>#REF!</v>
      </c>
    </row>
    <row r="108" spans="15:19" x14ac:dyDescent="0.25">
      <c r="O108">
        <v>9</v>
      </c>
      <c r="P108">
        <v>20</v>
      </c>
      <c r="Q108" s="40" t="e">
        <f>INDEX(#REF!,P108,1)</f>
        <v>#REF!</v>
      </c>
      <c r="R108" s="40" t="e">
        <f>INDEX(#REF!,O108,1)</f>
        <v>#REF!</v>
      </c>
      <c r="S108" t="e">
        <f t="shared" si="6"/>
        <v>#REF!</v>
      </c>
    </row>
    <row r="109" spans="15:19" x14ac:dyDescent="0.25">
      <c r="O109">
        <v>10</v>
      </c>
      <c r="P109">
        <v>20</v>
      </c>
      <c r="Q109" s="40" t="e">
        <f>INDEX(#REF!,P109,1)</f>
        <v>#REF!</v>
      </c>
      <c r="R109" s="40" t="e">
        <f>INDEX(#REF!,O109,1)</f>
        <v>#REF!</v>
      </c>
      <c r="S109" t="e">
        <f t="shared" si="6"/>
        <v>#REF!</v>
      </c>
    </row>
  </sheetData>
  <mergeCells count="5">
    <mergeCell ref="O1:S1"/>
    <mergeCell ref="D2:E6"/>
    <mergeCell ref="A9:F9"/>
    <mergeCell ref="H9:M9"/>
    <mergeCell ref="O9:S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26"/>
  <sheetViews>
    <sheetView workbookViewId="0">
      <selection activeCell="H21" sqref="H21"/>
    </sheetView>
  </sheetViews>
  <sheetFormatPr defaultRowHeight="15" outlineLevelCol="1" x14ac:dyDescent="0.25"/>
  <cols>
    <col min="1" max="1" width="5.140625" bestFit="1" customWidth="1"/>
    <col min="2" max="2" width="14.28515625" bestFit="1" customWidth="1"/>
    <col min="3" max="3" width="14.28515625" customWidth="1"/>
    <col min="4" max="4" width="9" hidden="1" customWidth="1" outlineLevel="1"/>
    <col min="5" max="5" width="14" bestFit="1" customWidth="1" collapsed="1"/>
    <col min="6" max="6" width="12.140625" hidden="1" customWidth="1" outlineLevel="1"/>
    <col min="7" max="7" width="12.28515625" bestFit="1" customWidth="1" collapsed="1"/>
    <col min="8" max="8" width="14.7109375" bestFit="1" customWidth="1"/>
  </cols>
  <sheetData>
    <row r="1" spans="1:8" x14ac:dyDescent="0.25">
      <c r="A1" s="32" t="s">
        <v>0</v>
      </c>
      <c r="B1" s="33" t="s">
        <v>13</v>
      </c>
      <c r="C1" s="33" t="s">
        <v>74</v>
      </c>
      <c r="D1" s="33" t="s">
        <v>7</v>
      </c>
      <c r="E1" s="33" t="s">
        <v>75</v>
      </c>
      <c r="F1" s="33" t="s">
        <v>10</v>
      </c>
      <c r="G1" s="33" t="s">
        <v>4</v>
      </c>
      <c r="H1" s="34" t="s">
        <v>1</v>
      </c>
    </row>
    <row r="2" spans="1:8" x14ac:dyDescent="0.25">
      <c r="A2" s="31">
        <v>1</v>
      </c>
      <c r="B2" s="4" t="s">
        <v>14</v>
      </c>
      <c r="C2" s="17">
        <v>21</v>
      </c>
      <c r="D2" s="4" t="s">
        <v>8</v>
      </c>
      <c r="E2" s="17">
        <v>30</v>
      </c>
      <c r="F2" s="4" t="s">
        <v>12</v>
      </c>
      <c r="G2" s="4" t="s">
        <v>5</v>
      </c>
      <c r="H2" s="4" t="s">
        <v>3</v>
      </c>
    </row>
    <row r="3" spans="1:8" x14ac:dyDescent="0.25">
      <c r="A3" s="31">
        <v>2</v>
      </c>
      <c r="B3" s="4" t="s">
        <v>15</v>
      </c>
      <c r="C3" s="17">
        <v>23</v>
      </c>
      <c r="D3" s="4" t="s">
        <v>8</v>
      </c>
      <c r="E3" s="17">
        <v>35</v>
      </c>
      <c r="F3" s="4" t="s">
        <v>12</v>
      </c>
      <c r="G3" s="4" t="s">
        <v>5</v>
      </c>
      <c r="H3" s="4" t="s">
        <v>3</v>
      </c>
    </row>
    <row r="4" spans="1:8" x14ac:dyDescent="0.25">
      <c r="A4" s="31">
        <v>3</v>
      </c>
      <c r="B4" s="4" t="s">
        <v>14</v>
      </c>
      <c r="C4" s="17">
        <v>25</v>
      </c>
      <c r="D4" s="4" t="s">
        <v>8</v>
      </c>
      <c r="E4" s="17">
        <v>40</v>
      </c>
      <c r="F4" s="4" t="s">
        <v>12</v>
      </c>
      <c r="G4" s="4" t="s">
        <v>6</v>
      </c>
      <c r="H4" s="4" t="s">
        <v>3</v>
      </c>
    </row>
    <row r="5" spans="1:8" x14ac:dyDescent="0.25">
      <c r="A5" s="31">
        <v>4</v>
      </c>
      <c r="B5" s="4" t="s">
        <v>15</v>
      </c>
      <c r="C5" s="17">
        <v>29</v>
      </c>
      <c r="D5" s="4" t="s">
        <v>8</v>
      </c>
      <c r="E5" s="72">
        <v>51</v>
      </c>
      <c r="F5" s="4" t="s">
        <v>11</v>
      </c>
      <c r="G5" s="4" t="s">
        <v>5</v>
      </c>
      <c r="H5" s="4" t="s">
        <v>3</v>
      </c>
    </row>
    <row r="6" spans="1:8" x14ac:dyDescent="0.25">
      <c r="A6" s="31">
        <v>5</v>
      </c>
      <c r="B6" s="4" t="s">
        <v>15</v>
      </c>
      <c r="C6" s="17">
        <v>29</v>
      </c>
      <c r="D6" s="4" t="s">
        <v>8</v>
      </c>
      <c r="E6" s="72">
        <v>50</v>
      </c>
      <c r="F6" s="4" t="s">
        <v>11</v>
      </c>
      <c r="G6" s="4" t="s">
        <v>5</v>
      </c>
      <c r="H6" s="4" t="s">
        <v>3</v>
      </c>
    </row>
    <row r="7" spans="1:8" x14ac:dyDescent="0.25">
      <c r="A7" s="31">
        <v>6</v>
      </c>
      <c r="B7" s="4" t="s">
        <v>14</v>
      </c>
      <c r="C7" s="17">
        <v>43</v>
      </c>
      <c r="D7" s="4" t="s">
        <v>9</v>
      </c>
      <c r="E7" s="72">
        <v>55</v>
      </c>
      <c r="F7" s="4" t="s">
        <v>11</v>
      </c>
      <c r="G7" s="4" t="s">
        <v>6</v>
      </c>
      <c r="H7" s="4" t="s">
        <v>3</v>
      </c>
    </row>
    <row r="8" spans="1:8" x14ac:dyDescent="0.25">
      <c r="A8" s="31">
        <v>7</v>
      </c>
      <c r="B8" s="4" t="s">
        <v>14</v>
      </c>
      <c r="C8" s="17">
        <v>50</v>
      </c>
      <c r="D8" s="4" t="s">
        <v>9</v>
      </c>
      <c r="E8" s="72">
        <v>45</v>
      </c>
      <c r="F8" s="4" t="s">
        <v>12</v>
      </c>
      <c r="G8" s="4" t="s">
        <v>5</v>
      </c>
      <c r="H8" s="4" t="s">
        <v>3</v>
      </c>
    </row>
    <row r="9" spans="1:8" x14ac:dyDescent="0.25">
      <c r="A9" s="31">
        <v>8</v>
      </c>
      <c r="B9" s="4" t="s">
        <v>14</v>
      </c>
      <c r="C9" s="17">
        <v>40</v>
      </c>
      <c r="D9" s="4" t="s">
        <v>9</v>
      </c>
      <c r="E9" s="72">
        <v>49</v>
      </c>
      <c r="F9" s="4" t="s">
        <v>12</v>
      </c>
      <c r="G9" s="4" t="s">
        <v>6</v>
      </c>
      <c r="H9" s="4" t="s">
        <v>3</v>
      </c>
    </row>
    <row r="10" spans="1:8" x14ac:dyDescent="0.25">
      <c r="A10" s="31">
        <v>9</v>
      </c>
      <c r="B10" s="4" t="s">
        <v>14</v>
      </c>
      <c r="C10" s="17">
        <v>45</v>
      </c>
      <c r="D10" s="4" t="s">
        <v>9</v>
      </c>
      <c r="E10" s="72">
        <v>55</v>
      </c>
      <c r="F10" s="4" t="s">
        <v>11</v>
      </c>
      <c r="G10" s="4" t="s">
        <v>5</v>
      </c>
      <c r="H10" s="4" t="s">
        <v>3</v>
      </c>
    </row>
    <row r="11" spans="1:8" x14ac:dyDescent="0.25">
      <c r="A11" s="31">
        <v>10</v>
      </c>
      <c r="B11" s="4" t="s">
        <v>14</v>
      </c>
      <c r="C11" s="17">
        <v>45</v>
      </c>
      <c r="D11" s="4" t="s">
        <v>9</v>
      </c>
      <c r="E11" s="72">
        <v>60</v>
      </c>
      <c r="F11" s="4" t="s">
        <v>11</v>
      </c>
      <c r="G11" s="4" t="s">
        <v>5</v>
      </c>
      <c r="H11" s="4" t="s">
        <v>3</v>
      </c>
    </row>
    <row r="12" spans="1:8" x14ac:dyDescent="0.25">
      <c r="A12" s="31">
        <v>11</v>
      </c>
      <c r="B12" s="4" t="s">
        <v>14</v>
      </c>
      <c r="C12" s="72">
        <v>39</v>
      </c>
      <c r="D12" s="78" t="s">
        <v>8</v>
      </c>
      <c r="E12" s="72">
        <v>40</v>
      </c>
      <c r="F12" s="4" t="s">
        <v>11</v>
      </c>
      <c r="G12" s="4" t="s">
        <v>6</v>
      </c>
      <c r="H12" s="4" t="s">
        <v>2</v>
      </c>
    </row>
    <row r="13" spans="1:8" x14ac:dyDescent="0.25">
      <c r="A13" s="31">
        <v>12</v>
      </c>
      <c r="B13" s="4" t="s">
        <v>15</v>
      </c>
      <c r="C13" s="17">
        <v>25</v>
      </c>
      <c r="D13" s="4" t="s">
        <v>8</v>
      </c>
      <c r="E13" s="72">
        <v>49</v>
      </c>
      <c r="F13" s="4" t="s">
        <v>12</v>
      </c>
      <c r="G13" s="4" t="s">
        <v>5</v>
      </c>
      <c r="H13" s="4" t="s">
        <v>2</v>
      </c>
    </row>
    <row r="14" spans="1:8" x14ac:dyDescent="0.25">
      <c r="A14" s="31">
        <v>13</v>
      </c>
      <c r="B14" s="4" t="s">
        <v>14</v>
      </c>
      <c r="C14" s="17">
        <v>40</v>
      </c>
      <c r="D14" s="4" t="s">
        <v>9</v>
      </c>
      <c r="E14" s="17">
        <v>45</v>
      </c>
      <c r="F14" s="4" t="s">
        <v>11</v>
      </c>
      <c r="G14" s="4" t="s">
        <v>5</v>
      </c>
      <c r="H14" s="4" t="s">
        <v>2</v>
      </c>
    </row>
    <row r="15" spans="1:8" x14ac:dyDescent="0.25">
      <c r="A15" s="31">
        <v>14</v>
      </c>
      <c r="B15" s="4" t="s">
        <v>14</v>
      </c>
      <c r="C15" s="72">
        <v>39</v>
      </c>
      <c r="D15" s="78" t="s">
        <v>8</v>
      </c>
      <c r="E15" s="17">
        <v>90</v>
      </c>
      <c r="F15" s="4" t="s">
        <v>11</v>
      </c>
      <c r="G15" s="4" t="s">
        <v>6</v>
      </c>
      <c r="H15" s="4" t="s">
        <v>2</v>
      </c>
    </row>
    <row r="16" spans="1:8" x14ac:dyDescent="0.25">
      <c r="A16" s="31">
        <v>15</v>
      </c>
      <c r="B16" s="4" t="s">
        <v>14</v>
      </c>
      <c r="C16" s="72">
        <v>39</v>
      </c>
      <c r="D16" s="78" t="s">
        <v>8</v>
      </c>
      <c r="E16" s="17">
        <v>40</v>
      </c>
      <c r="F16" s="4" t="s">
        <v>12</v>
      </c>
      <c r="G16" s="4" t="s">
        <v>6</v>
      </c>
      <c r="H16" s="4" t="s">
        <v>2</v>
      </c>
    </row>
    <row r="17" spans="1:8" x14ac:dyDescent="0.25">
      <c r="A17" s="31">
        <v>16</v>
      </c>
      <c r="B17" s="4" t="s">
        <v>15</v>
      </c>
      <c r="C17" s="17">
        <v>58</v>
      </c>
      <c r="D17" s="4" t="s">
        <v>9</v>
      </c>
      <c r="E17" s="17">
        <v>100</v>
      </c>
      <c r="F17" s="4" t="s">
        <v>11</v>
      </c>
      <c r="G17" s="4" t="s">
        <v>6</v>
      </c>
      <c r="H17" s="4" t="s">
        <v>2</v>
      </c>
    </row>
    <row r="18" spans="1:8" x14ac:dyDescent="0.25">
      <c r="A18" s="31">
        <v>17</v>
      </c>
      <c r="B18" s="4" t="s">
        <v>14</v>
      </c>
      <c r="C18" s="17">
        <v>50</v>
      </c>
      <c r="D18" s="4" t="s">
        <v>9</v>
      </c>
      <c r="E18" s="17">
        <v>60</v>
      </c>
      <c r="F18" s="4" t="s">
        <v>11</v>
      </c>
      <c r="G18" s="4" t="s">
        <v>5</v>
      </c>
      <c r="H18" s="4" t="s">
        <v>2</v>
      </c>
    </row>
    <row r="19" spans="1:8" x14ac:dyDescent="0.25">
      <c r="A19" s="31">
        <v>18</v>
      </c>
      <c r="B19" s="4" t="s">
        <v>14</v>
      </c>
      <c r="C19" s="17">
        <v>63</v>
      </c>
      <c r="D19" s="4" t="s">
        <v>9</v>
      </c>
      <c r="E19" s="17">
        <v>110</v>
      </c>
      <c r="F19" s="4" t="s">
        <v>11</v>
      </c>
      <c r="G19" s="4" t="s">
        <v>6</v>
      </c>
      <c r="H19" s="4" t="s">
        <v>2</v>
      </c>
    </row>
    <row r="20" spans="1:8" x14ac:dyDescent="0.25">
      <c r="A20" s="31">
        <v>19</v>
      </c>
      <c r="B20" s="4" t="s">
        <v>15</v>
      </c>
      <c r="C20" s="17">
        <v>64</v>
      </c>
      <c r="D20" s="4" t="s">
        <v>9</v>
      </c>
      <c r="E20" s="17">
        <v>90</v>
      </c>
      <c r="F20" s="4" t="s">
        <v>11</v>
      </c>
      <c r="G20" s="4" t="s">
        <v>5</v>
      </c>
      <c r="H20" s="4" t="s">
        <v>2</v>
      </c>
    </row>
    <row r="21" spans="1:8" x14ac:dyDescent="0.25">
      <c r="A21" s="31">
        <v>20</v>
      </c>
      <c r="B21" s="4" t="s">
        <v>15</v>
      </c>
      <c r="C21" s="17">
        <v>45</v>
      </c>
      <c r="D21" s="4" t="s">
        <v>9</v>
      </c>
      <c r="E21" s="17">
        <v>100</v>
      </c>
      <c r="F21" s="4" t="s">
        <v>11</v>
      </c>
      <c r="G21" s="4" t="s">
        <v>6</v>
      </c>
      <c r="H21" s="4" t="s">
        <v>2</v>
      </c>
    </row>
    <row r="23" spans="1:8" x14ac:dyDescent="0.25">
      <c r="B23" s="93" t="s">
        <v>117</v>
      </c>
      <c r="C23" s="93"/>
      <c r="D23" s="93"/>
      <c r="E23" s="93"/>
      <c r="F23" s="93"/>
      <c r="G23" s="93"/>
    </row>
    <row r="24" spans="1:8" x14ac:dyDescent="0.25">
      <c r="B24" s="17" t="s">
        <v>13</v>
      </c>
      <c r="C24" s="2" t="s">
        <v>74</v>
      </c>
      <c r="D24" s="2" t="s">
        <v>7</v>
      </c>
      <c r="E24" s="2" t="s">
        <v>10</v>
      </c>
      <c r="F24" s="2" t="s">
        <v>10</v>
      </c>
      <c r="G24" s="2" t="s">
        <v>4</v>
      </c>
    </row>
    <row r="25" spans="1:8" x14ac:dyDescent="0.25">
      <c r="B25" s="17" t="s">
        <v>14</v>
      </c>
      <c r="C25" s="12">
        <v>45</v>
      </c>
      <c r="D25" s="12" t="s">
        <v>9</v>
      </c>
      <c r="E25" s="12">
        <v>40</v>
      </c>
      <c r="F25" s="12" t="s">
        <v>12</v>
      </c>
      <c r="G25" s="12">
        <v>1</v>
      </c>
    </row>
    <row r="26" spans="1:8" x14ac:dyDescent="0.25">
      <c r="B26" s="17" t="s">
        <v>15</v>
      </c>
      <c r="C26" s="12">
        <v>45</v>
      </c>
      <c r="D26" s="12" t="s">
        <v>9</v>
      </c>
      <c r="E26" s="12">
        <v>70</v>
      </c>
      <c r="F26" s="12" t="s">
        <v>11</v>
      </c>
      <c r="G26" s="12">
        <v>0</v>
      </c>
    </row>
  </sheetData>
  <mergeCells count="1">
    <mergeCell ref="B23:G23"/>
  </mergeCells>
  <pageMargins left="0.7" right="0.7" top="0.75" bottom="0.75" header="0.3" footer="0.3"/>
  <pageSetup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M49"/>
  <sheetViews>
    <sheetView tabSelected="1" zoomScale="90" zoomScaleNormal="90" workbookViewId="0">
      <selection activeCell="I1" sqref="I1"/>
    </sheetView>
  </sheetViews>
  <sheetFormatPr defaultRowHeight="15" outlineLevelCol="1" x14ac:dyDescent="0.25"/>
  <cols>
    <col min="2" max="2" width="12.42578125" bestFit="1" customWidth="1"/>
    <col min="3" max="3" width="8.42578125" bestFit="1" customWidth="1"/>
    <col min="4" max="4" width="7.5703125" bestFit="1" customWidth="1"/>
    <col min="5" max="5" width="9.5703125" bestFit="1" customWidth="1"/>
    <col min="6" max="6" width="10.140625" bestFit="1" customWidth="1"/>
    <col min="7" max="7" width="9.140625" style="6" hidden="1" customWidth="1" outlineLevel="1"/>
    <col min="8" max="8" width="9.140625" hidden="1" customWidth="1" outlineLevel="1"/>
    <col min="9" max="9" width="9.140625" collapsed="1"/>
    <col min="10" max="10" width="27.28515625" bestFit="1" customWidth="1"/>
    <col min="11" max="11" width="29.28515625" customWidth="1"/>
    <col min="12" max="12" width="3.5703125" customWidth="1"/>
    <col min="13" max="13" width="8.42578125" bestFit="1" customWidth="1"/>
    <col min="14" max="14" width="6.5703125" customWidth="1"/>
    <col min="15" max="15" width="8.28515625" bestFit="1" customWidth="1"/>
    <col min="17" max="17" width="27.42578125" bestFit="1" customWidth="1"/>
    <col min="18" max="18" width="28" bestFit="1" customWidth="1"/>
    <col min="19" max="19" width="2.140625" bestFit="1" customWidth="1"/>
    <col min="20" max="20" width="3" bestFit="1" customWidth="1"/>
    <col min="21" max="21" width="2.140625" bestFit="1" customWidth="1"/>
    <col min="22" max="22" width="8.28515625" bestFit="1" customWidth="1"/>
    <col min="31" max="31" width="28.85546875" bestFit="1" customWidth="1"/>
    <col min="32" max="32" width="6" bestFit="1" customWidth="1"/>
  </cols>
  <sheetData>
    <row r="1" spans="1:39" x14ac:dyDescent="0.25">
      <c r="A1" s="1" t="s">
        <v>0</v>
      </c>
      <c r="B1" s="2" t="s">
        <v>13</v>
      </c>
      <c r="C1" s="2" t="s">
        <v>7</v>
      </c>
      <c r="D1" s="2" t="s">
        <v>10</v>
      </c>
      <c r="E1" s="2" t="s">
        <v>4</v>
      </c>
      <c r="F1" s="2" t="s">
        <v>1</v>
      </c>
      <c r="G1" s="6" t="s">
        <v>2</v>
      </c>
      <c r="H1" s="57" t="s">
        <v>3</v>
      </c>
      <c r="I1" s="58"/>
      <c r="J1" s="108" t="s">
        <v>34</v>
      </c>
      <c r="K1" s="11" t="s">
        <v>20</v>
      </c>
      <c r="L1" s="101" t="s">
        <v>21</v>
      </c>
      <c r="M1" s="11">
        <v>10</v>
      </c>
      <c r="N1" s="101" t="s">
        <v>21</v>
      </c>
      <c r="O1" s="102">
        <f>M1/M2</f>
        <v>0.5</v>
      </c>
      <c r="P1" s="19"/>
      <c r="Q1" s="108" t="s">
        <v>70</v>
      </c>
      <c r="R1" s="11" t="s">
        <v>51</v>
      </c>
      <c r="S1" s="101" t="s">
        <v>21</v>
      </c>
      <c r="T1" s="11">
        <f>COUNTIF(F2:F17,"no")</f>
        <v>10</v>
      </c>
      <c r="U1" s="101" t="s">
        <v>21</v>
      </c>
      <c r="V1" s="102">
        <f>T1/T2</f>
        <v>0.5</v>
      </c>
    </row>
    <row r="2" spans="1:39" x14ac:dyDescent="0.25">
      <c r="A2" s="3">
        <v>1</v>
      </c>
      <c r="B2" s="35">
        <v>1</v>
      </c>
      <c r="C2" s="35">
        <v>0</v>
      </c>
      <c r="D2" s="35">
        <v>0</v>
      </c>
      <c r="E2" s="35">
        <v>1</v>
      </c>
      <c r="F2" s="35" t="s">
        <v>3</v>
      </c>
      <c r="G2" s="56">
        <f>IF(B2=0,1,B2*$O$5)*IF(C2=0,1,C2*$O$10)*IF(D2=0,1,D2*$O$15)*IF(E2=0,1,E2*$O$20)*O1</f>
        <v>0.12</v>
      </c>
      <c r="H2" s="59">
        <f>IF(B2=0,1,B2*$V$5)*IF(C2=0,1,C2*$V$10)*IF(D2=0,1,D2*$V$15)*IF(E2=0,1,E2*$V$20)*V1</f>
        <v>0.24499999999999997</v>
      </c>
      <c r="I2" s="56"/>
      <c r="J2" s="108"/>
      <c r="K2" s="16" t="s">
        <v>104</v>
      </c>
      <c r="L2" s="101"/>
      <c r="M2" s="16">
        <v>20</v>
      </c>
      <c r="N2" s="101"/>
      <c r="O2" s="102"/>
      <c r="P2" s="19"/>
      <c r="Q2" s="108"/>
      <c r="R2" s="16" t="s">
        <v>104</v>
      </c>
      <c r="S2" s="101"/>
      <c r="T2" s="16">
        <v>20</v>
      </c>
      <c r="U2" s="101"/>
      <c r="V2" s="102"/>
      <c r="X2" t="s">
        <v>16</v>
      </c>
    </row>
    <row r="3" spans="1:39" ht="19.5" thickBot="1" x14ac:dyDescent="0.35">
      <c r="A3" s="3">
        <v>2</v>
      </c>
      <c r="B3" s="35">
        <v>0</v>
      </c>
      <c r="C3" s="35">
        <v>0</v>
      </c>
      <c r="D3" s="35">
        <v>0</v>
      </c>
      <c r="E3" s="35">
        <v>1</v>
      </c>
      <c r="F3" s="35" t="s">
        <v>3</v>
      </c>
      <c r="G3" s="56">
        <f>IF(B3=0,1,B3*$O$5)*IF(C3=0,1,C3*$O$10)*IF(D3=0,1,D3*$O$15)*IF(E3=0,1,E3*$O$20)*O1</f>
        <v>0.2</v>
      </c>
      <c r="H3" s="59">
        <f>IF(B3=0,1,B3*$V$5)*IF(C3=0,1,C3*$V$10)*IF(D3=0,1,D3*$V$15)*IF(E3=0,1,E3*$V$20)*V1</f>
        <v>0.35</v>
      </c>
      <c r="I3" s="56"/>
      <c r="J3" s="103" t="s">
        <v>71</v>
      </c>
      <c r="K3" s="104"/>
      <c r="L3" s="104"/>
      <c r="M3" s="104"/>
      <c r="N3" s="104"/>
      <c r="O3" s="104"/>
      <c r="P3" s="104"/>
      <c r="Q3" s="104"/>
      <c r="R3" s="104"/>
      <c r="S3" s="104"/>
      <c r="T3" s="104"/>
      <c r="U3" s="104"/>
      <c r="V3" s="104"/>
      <c r="X3" t="s">
        <v>16</v>
      </c>
      <c r="Y3" s="95" t="s">
        <v>108</v>
      </c>
      <c r="Z3" s="95"/>
      <c r="AA3" s="95"/>
      <c r="AB3" s="95"/>
    </row>
    <row r="4" spans="1:39" ht="15.75" thickBot="1" x14ac:dyDescent="0.3">
      <c r="A4" s="3">
        <v>3</v>
      </c>
      <c r="B4" s="35">
        <v>1</v>
      </c>
      <c r="C4" s="35">
        <v>0</v>
      </c>
      <c r="D4" s="35">
        <v>0</v>
      </c>
      <c r="E4" s="35">
        <v>0</v>
      </c>
      <c r="F4" s="35" t="s">
        <v>3</v>
      </c>
      <c r="G4" s="56">
        <f>IF(B4=0,1,B4*$O$5)*IF(C4=0,1,C4*$O$10)*IF(D4=0,1,D4*$O$15)*IF(E4=0,1,E4*$O$20)*O1</f>
        <v>0.3</v>
      </c>
      <c r="H4" s="59">
        <f>IF(B4=0,1,B4*$V$5)*IF(C4=0,1,C4*$V$10)*IF(D4=0,1,D4*$V$15)*IF(E4=0,1,E4*$V$20)*V1</f>
        <v>0.35</v>
      </c>
      <c r="I4" s="56"/>
      <c r="J4" s="105" t="s">
        <v>13</v>
      </c>
      <c r="K4" s="106"/>
      <c r="L4" s="106"/>
      <c r="M4" s="106"/>
      <c r="N4" s="106"/>
      <c r="O4" s="106"/>
      <c r="P4" s="106"/>
      <c r="Q4" s="106"/>
      <c r="R4" s="106"/>
      <c r="S4" s="106"/>
      <c r="T4" s="106"/>
      <c r="U4" s="106"/>
      <c r="V4" s="107"/>
      <c r="X4" t="s">
        <v>16</v>
      </c>
    </row>
    <row r="5" spans="1:39" ht="18.75" x14ac:dyDescent="0.3">
      <c r="A5" s="3">
        <v>4</v>
      </c>
      <c r="B5" s="35">
        <v>0</v>
      </c>
      <c r="C5" s="35">
        <v>0</v>
      </c>
      <c r="D5" s="35">
        <v>1</v>
      </c>
      <c r="E5" s="35">
        <v>1</v>
      </c>
      <c r="F5" s="35" t="s">
        <v>3</v>
      </c>
      <c r="G5" s="56">
        <f>IF(B5=0,1,B5*$O$5)*IF(C5=0,1,C5*$O$10)*IF(D5=0,1,D5*$O$15)*IF(E5=0,1,E5*$O$20)*O1</f>
        <v>0.16000000000000003</v>
      </c>
      <c r="H5" s="59">
        <f>IF(B5=0,1,B5*$V$5)*IF(C5=0,1,C5*$V$10)*IF(D5=0,1,D5*$V$15)*IF(E5=0,1,E5*$V$20)*V1</f>
        <v>0.17499999999999999</v>
      </c>
      <c r="I5" s="56"/>
      <c r="J5" s="101" t="s">
        <v>35</v>
      </c>
      <c r="K5" s="11" t="s">
        <v>31</v>
      </c>
      <c r="L5" s="101" t="s">
        <v>22</v>
      </c>
      <c r="M5" s="11">
        <v>6</v>
      </c>
      <c r="N5" s="101" t="s">
        <v>22</v>
      </c>
      <c r="O5" s="102">
        <f>M5/M6</f>
        <v>0.6</v>
      </c>
      <c r="P5" s="19"/>
      <c r="Q5" s="101" t="s">
        <v>52</v>
      </c>
      <c r="R5" s="11" t="s">
        <v>61</v>
      </c>
      <c r="S5" s="101" t="s">
        <v>22</v>
      </c>
      <c r="T5" s="11">
        <v>7</v>
      </c>
      <c r="U5" s="101" t="s">
        <v>22</v>
      </c>
      <c r="V5" s="102">
        <f>T5/T6</f>
        <v>0.7</v>
      </c>
      <c r="X5" t="s">
        <v>16</v>
      </c>
      <c r="Y5" s="62"/>
      <c r="Z5" s="96" t="s">
        <v>106</v>
      </c>
      <c r="AA5" s="96"/>
      <c r="AB5" s="97"/>
    </row>
    <row r="6" spans="1:39" x14ac:dyDescent="0.25">
      <c r="A6" s="3">
        <v>5</v>
      </c>
      <c r="B6" s="35">
        <v>0</v>
      </c>
      <c r="C6" s="35">
        <v>0</v>
      </c>
      <c r="D6" s="35">
        <v>1</v>
      </c>
      <c r="E6" s="35">
        <v>1</v>
      </c>
      <c r="F6" s="35" t="s">
        <v>3</v>
      </c>
      <c r="G6" s="56">
        <f>IF(B6=0,1,B6*$O$5)*IF(C6=0,1,C6*$O$10)*IF(D6=0,1,D6*$O$15)*IF(E6=0,1,E6*$O$20)*O1</f>
        <v>0.16000000000000003</v>
      </c>
      <c r="H6" s="59">
        <f>IF(B6=0,1,B6*$V$5)*IF(C6=0,1,C6*$V$10)*IF(D6=0,1,D6*$V$15)*IF(E6=0,1,E6*$V$20)*V1</f>
        <v>0.17499999999999999</v>
      </c>
      <c r="I6" s="56"/>
      <c r="J6" s="101"/>
      <c r="K6" s="16" t="s">
        <v>32</v>
      </c>
      <c r="L6" s="101"/>
      <c r="M6" s="16">
        <f>M1</f>
        <v>10</v>
      </c>
      <c r="N6" s="101"/>
      <c r="O6" s="102"/>
      <c r="P6" s="19"/>
      <c r="Q6" s="101"/>
      <c r="R6" s="16" t="s">
        <v>60</v>
      </c>
      <c r="S6" s="101"/>
      <c r="T6" s="16">
        <f>$T$1</f>
        <v>10</v>
      </c>
      <c r="U6" s="101"/>
      <c r="V6" s="102"/>
      <c r="X6" t="s">
        <v>16</v>
      </c>
      <c r="Y6" s="98" t="s">
        <v>107</v>
      </c>
      <c r="Z6" s="67" t="s">
        <v>2</v>
      </c>
      <c r="AA6" s="67" t="s">
        <v>3</v>
      </c>
      <c r="AB6" s="68"/>
      <c r="AJ6" s="94" t="s">
        <v>121</v>
      </c>
      <c r="AK6" s="94"/>
      <c r="AL6" s="94"/>
      <c r="AM6" s="94"/>
    </row>
    <row r="7" spans="1:39" x14ac:dyDescent="0.25">
      <c r="A7" s="3">
        <v>6</v>
      </c>
      <c r="B7" s="35">
        <v>1</v>
      </c>
      <c r="C7" s="35">
        <v>1</v>
      </c>
      <c r="D7" s="35">
        <v>1</v>
      </c>
      <c r="E7" s="35">
        <v>0</v>
      </c>
      <c r="F7" s="35" t="s">
        <v>3</v>
      </c>
      <c r="G7" s="60">
        <f>IF(B7=0,1,B7*$O$5)*IF(C7=0,1,C7*$O$10)*IF(D7=0,1,D7*$O$15)*IF(E7=0,1,E7*$O$20)*O1</f>
        <v>0.14399999999999999</v>
      </c>
      <c r="H7" s="56">
        <f>IF(B7=0,1,B7*$V$5)*IF(C7=0,1,C7*$V$10)*IF(D7=0,1,D7*$V$15)*IF(E7=0,1,E7*$V$20)*V1</f>
        <v>8.7499999999999994E-2</v>
      </c>
      <c r="I7" s="56"/>
      <c r="J7" s="101" t="s">
        <v>36</v>
      </c>
      <c r="K7" s="11" t="s">
        <v>33</v>
      </c>
      <c r="L7" s="101" t="s">
        <v>21</v>
      </c>
      <c r="M7" s="11">
        <v>4</v>
      </c>
      <c r="N7" s="101" t="s">
        <v>21</v>
      </c>
      <c r="O7" s="102">
        <f>M7/M8</f>
        <v>0.4</v>
      </c>
      <c r="P7" s="19"/>
      <c r="Q7" s="101" t="s">
        <v>53</v>
      </c>
      <c r="R7" s="11" t="s">
        <v>62</v>
      </c>
      <c r="S7" s="101" t="s">
        <v>21</v>
      </c>
      <c r="T7" s="11">
        <v>3</v>
      </c>
      <c r="U7" s="101" t="s">
        <v>21</v>
      </c>
      <c r="V7" s="102">
        <f>T7/T8</f>
        <v>0.3</v>
      </c>
      <c r="X7" t="s">
        <v>16</v>
      </c>
      <c r="Y7" s="99"/>
      <c r="Z7" s="63">
        <v>6</v>
      </c>
      <c r="AA7" s="64">
        <v>4</v>
      </c>
      <c r="AB7" s="68" t="s">
        <v>2</v>
      </c>
      <c r="AE7" t="s">
        <v>118</v>
      </c>
      <c r="AF7" s="82">
        <f>Z7/(Z7+AA7)</f>
        <v>0.6</v>
      </c>
      <c r="AJ7">
        <v>0</v>
      </c>
      <c r="AK7">
        <v>0</v>
      </c>
      <c r="AL7">
        <v>0</v>
      </c>
      <c r="AM7">
        <v>0</v>
      </c>
    </row>
    <row r="8" spans="1:39" ht="15.75" thickBot="1" x14ac:dyDescent="0.3">
      <c r="A8" s="3">
        <v>7</v>
      </c>
      <c r="B8" s="35">
        <v>1</v>
      </c>
      <c r="C8" s="35">
        <v>1</v>
      </c>
      <c r="D8" s="35">
        <v>0</v>
      </c>
      <c r="E8" s="35">
        <v>1</v>
      </c>
      <c r="F8" s="35" t="s">
        <v>3</v>
      </c>
      <c r="G8" s="56">
        <f>IF(B8=0,1,B8*$O$5)*IF(C8=0,1,C8*$O$10)*IF(D8=0,1,D8*$O$15)*IF(E8=0,1,E8*$O$20)*O1</f>
        <v>7.1999999999999995E-2</v>
      </c>
      <c r="H8" s="59">
        <f>IF(B8=0,1,B8*$V$5)*IF(C8=0,1,C8*$V$10)*IF(D8=0,1,D8*$V$15)*IF(E8=0,1,E8*$V$20)*V1</f>
        <v>0.12249999999999998</v>
      </c>
      <c r="I8" s="56"/>
      <c r="J8" s="101"/>
      <c r="K8" s="16" t="s">
        <v>32</v>
      </c>
      <c r="L8" s="101"/>
      <c r="M8" s="16">
        <f>M1</f>
        <v>10</v>
      </c>
      <c r="N8" s="101"/>
      <c r="O8" s="102"/>
      <c r="P8" s="19"/>
      <c r="Q8" s="101"/>
      <c r="R8" s="16" t="s">
        <v>60</v>
      </c>
      <c r="S8" s="101"/>
      <c r="T8" s="16">
        <f>$T$1</f>
        <v>10</v>
      </c>
      <c r="U8" s="101"/>
      <c r="V8" s="102"/>
      <c r="X8" t="s">
        <v>85</v>
      </c>
      <c r="Y8" s="100"/>
      <c r="Z8" s="65">
        <v>2</v>
      </c>
      <c r="AA8" s="66">
        <v>8</v>
      </c>
      <c r="AB8" s="69" t="s">
        <v>3</v>
      </c>
      <c r="AE8" t="s">
        <v>119</v>
      </c>
      <c r="AF8" s="82">
        <f>AA8/(AA8+Z8)</f>
        <v>0.8</v>
      </c>
      <c r="AJ8" s="82">
        <f>AF7</f>
        <v>0.6</v>
      </c>
      <c r="AK8" s="82">
        <f>1-AF8</f>
        <v>0.19999999999999996</v>
      </c>
      <c r="AL8">
        <v>0.5</v>
      </c>
      <c r="AM8">
        <v>0.5</v>
      </c>
    </row>
    <row r="9" spans="1:39" ht="15.75" thickBot="1" x14ac:dyDescent="0.3">
      <c r="A9" s="3">
        <v>8</v>
      </c>
      <c r="B9" s="35">
        <v>1</v>
      </c>
      <c r="C9" s="35">
        <v>1</v>
      </c>
      <c r="D9" s="35">
        <v>0</v>
      </c>
      <c r="E9" s="35">
        <v>0</v>
      </c>
      <c r="F9" s="35" t="s">
        <v>3</v>
      </c>
      <c r="G9" s="60">
        <f>IF(B9=0,1,B9*$O$5)*IF(C9=0,1,C9*$O$10)*IF(D9=0,1,D9*$O$15)*IF(E9=0,1,E9*$O$20)*O1</f>
        <v>0.18</v>
      </c>
      <c r="H9" s="56">
        <f>IF(B9=0,1,B9*$V$5)*IF(C9=0,1,C9*$V$10)*IF(D9=0,1,D9*$V$15)*IF(E9=0,1,E9*$V$20)*V1</f>
        <v>0.17499999999999999</v>
      </c>
      <c r="I9" s="56"/>
      <c r="J9" s="105" t="s">
        <v>7</v>
      </c>
      <c r="K9" s="106"/>
      <c r="L9" s="106"/>
      <c r="M9" s="106"/>
      <c r="N9" s="106"/>
      <c r="O9" s="106"/>
      <c r="P9" s="106"/>
      <c r="Q9" s="106"/>
      <c r="R9" s="106"/>
      <c r="S9" s="106"/>
      <c r="T9" s="106"/>
      <c r="U9" s="106"/>
      <c r="V9" s="107"/>
      <c r="X9" t="s">
        <v>16</v>
      </c>
      <c r="Y9" s="61"/>
      <c r="Z9" s="24"/>
      <c r="AA9" s="24"/>
      <c r="AB9" s="24"/>
      <c r="AE9" t="s">
        <v>120</v>
      </c>
      <c r="AF9" s="82">
        <f>Z7/(Z7+Z8)</f>
        <v>0.75</v>
      </c>
      <c r="AJ9">
        <v>1</v>
      </c>
      <c r="AK9">
        <v>1</v>
      </c>
      <c r="AL9">
        <v>1</v>
      </c>
      <c r="AM9">
        <v>1</v>
      </c>
    </row>
    <row r="10" spans="1:39" x14ac:dyDescent="0.25">
      <c r="A10" s="3">
        <v>9</v>
      </c>
      <c r="B10" s="35">
        <v>1</v>
      </c>
      <c r="C10" s="35">
        <v>1</v>
      </c>
      <c r="D10" s="35">
        <v>1</v>
      </c>
      <c r="E10" s="35">
        <v>1</v>
      </c>
      <c r="F10" s="35" t="s">
        <v>3</v>
      </c>
      <c r="G10" s="56">
        <f>IF(B10=0,1,B10*$O$5)*IF(C10=0,1,C10*$O$10)*IF(D10=0,1,D10*$O$15)*IF(E10=0,1,E10*$O$20)*O1</f>
        <v>5.7599999999999998E-2</v>
      </c>
      <c r="H10" s="59">
        <f>IF(B10=0,1,B10*$V$5)*IF(C10=0,1,C10*$V$10)*IF(D10=0,1,D10*$V$15)*IF(E10=0,1,E10*$V$20)*V1</f>
        <v>6.1249999999999992E-2</v>
      </c>
      <c r="I10" s="56"/>
      <c r="J10" s="101" t="s">
        <v>37</v>
      </c>
      <c r="K10" s="11" t="s">
        <v>50</v>
      </c>
      <c r="L10" s="101" t="s">
        <v>21</v>
      </c>
      <c r="M10" s="11">
        <v>6</v>
      </c>
      <c r="N10" s="101" t="s">
        <v>21</v>
      </c>
      <c r="O10" s="102">
        <f>M10/M11</f>
        <v>0.6</v>
      </c>
      <c r="P10" s="19"/>
      <c r="Q10" s="101" t="s">
        <v>54</v>
      </c>
      <c r="R10" s="11" t="s">
        <v>63</v>
      </c>
      <c r="S10" s="101" t="s">
        <v>21</v>
      </c>
      <c r="T10" s="11">
        <v>5</v>
      </c>
      <c r="U10" s="101" t="s">
        <v>21</v>
      </c>
      <c r="V10" s="102">
        <f>T10/T11</f>
        <v>0.5</v>
      </c>
      <c r="AE10" t="s">
        <v>122</v>
      </c>
      <c r="AF10" s="15">
        <f>((AF7*(1-AF8))/2)+(AF7*AF8)+(((1-AF7)*AF8)/2)</f>
        <v>0.7</v>
      </c>
    </row>
    <row r="11" spans="1:39" x14ac:dyDescent="0.25">
      <c r="A11" s="3">
        <v>10</v>
      </c>
      <c r="B11" s="35">
        <v>1</v>
      </c>
      <c r="C11" s="35">
        <v>1</v>
      </c>
      <c r="D11" s="35">
        <v>1</v>
      </c>
      <c r="E11" s="35">
        <v>1</v>
      </c>
      <c r="F11" s="35" t="s">
        <v>3</v>
      </c>
      <c r="G11" s="56">
        <f>IF(B11=0,1,B11*$O$5)*IF(C11=0,1,C11*$O$10)*IF(D11=0,1,D11*$O$15)*IF(E11=0,1,E11*$O$20)*O1</f>
        <v>5.7599999999999998E-2</v>
      </c>
      <c r="H11" s="59">
        <f>IF(B11=0,1,B11*$V$5)*IF(C11=0,1,C11*$V$10)*IF(D11=0,1,D11*$V$15)*IF(E11=0,1,E11*$V$20)*V1</f>
        <v>6.1249999999999992E-2</v>
      </c>
      <c r="I11" s="56"/>
      <c r="J11" s="101"/>
      <c r="K11" s="16" t="s">
        <v>43</v>
      </c>
      <c r="L11" s="101"/>
      <c r="M11" s="16">
        <f>M1</f>
        <v>10</v>
      </c>
      <c r="N11" s="101"/>
      <c r="O11" s="102"/>
      <c r="P11" s="19"/>
      <c r="Q11" s="101"/>
      <c r="R11" s="16" t="s">
        <v>60</v>
      </c>
      <c r="S11" s="101"/>
      <c r="T11" s="16">
        <f>$T$1</f>
        <v>10</v>
      </c>
      <c r="U11" s="101"/>
      <c r="V11" s="102"/>
    </row>
    <row r="12" spans="1:39" ht="15.75" x14ac:dyDescent="0.25">
      <c r="A12" s="3">
        <v>11</v>
      </c>
      <c r="B12" s="35">
        <v>1</v>
      </c>
      <c r="C12" s="35">
        <v>0</v>
      </c>
      <c r="D12" s="35">
        <v>1</v>
      </c>
      <c r="E12" s="35">
        <v>0</v>
      </c>
      <c r="F12" s="35" t="s">
        <v>2</v>
      </c>
      <c r="G12" s="59">
        <f>IF(B12=0,1,B12*$O$5)*IF(C12=0,1,C12*$O$10)*IF(D12=0,1,D12*$O$15)*IF(E12=0,1,E12*$O$20)*O1</f>
        <v>0.24</v>
      </c>
      <c r="H12" s="56">
        <f>IF(B12=0,1,B12*$V$5)*IF(C12=0,1,C12*$V$10)*IF(D12=0,1,D12*$V$15)*IF(E12=0,1,E12*$V$20)*V1</f>
        <v>0.17499999999999999</v>
      </c>
      <c r="I12" s="56"/>
      <c r="J12" s="109" t="s">
        <v>38</v>
      </c>
      <c r="K12" s="11" t="s">
        <v>44</v>
      </c>
      <c r="L12" s="109" t="s">
        <v>21</v>
      </c>
      <c r="M12" s="13">
        <v>4</v>
      </c>
      <c r="N12" s="109" t="s">
        <v>21</v>
      </c>
      <c r="O12" s="102">
        <f>M12/M13</f>
        <v>0.4</v>
      </c>
      <c r="P12" s="19"/>
      <c r="Q12" s="109" t="s">
        <v>55</v>
      </c>
      <c r="R12" s="11" t="s">
        <v>64</v>
      </c>
      <c r="S12" s="109" t="s">
        <v>21</v>
      </c>
      <c r="T12" s="13">
        <v>5</v>
      </c>
      <c r="U12" s="109" t="s">
        <v>21</v>
      </c>
      <c r="V12" s="102">
        <f>T12/T13</f>
        <v>0.5</v>
      </c>
    </row>
    <row r="13" spans="1:39" ht="15.75" thickBot="1" x14ac:dyDescent="0.3">
      <c r="A13" s="3">
        <v>12</v>
      </c>
      <c r="B13" s="35">
        <v>0</v>
      </c>
      <c r="C13" s="35">
        <v>0</v>
      </c>
      <c r="D13" s="35">
        <v>0</v>
      </c>
      <c r="E13" s="35">
        <v>1</v>
      </c>
      <c r="F13" s="35" t="s">
        <v>2</v>
      </c>
      <c r="G13" s="56">
        <f>IF(B13=0,1,B13*$O$5)*IF(C13=0,1,C13*$O$10)*IF(D13=0,1,D13*$O$15)*IF(E13=0,1,E13*$O$20)*O1</f>
        <v>0.2</v>
      </c>
      <c r="H13" s="60">
        <f>IF(B13=0,1,B13*$V$5)*IF(C13=0,1,C13*$V$10)*IF(D13=0,1,D13*$V$15)*IF(E13=0,1,E13*$V$20)*V1</f>
        <v>0.35</v>
      </c>
      <c r="I13" s="56"/>
      <c r="J13" s="109"/>
      <c r="K13" s="16" t="s">
        <v>43</v>
      </c>
      <c r="L13" s="109"/>
      <c r="M13" s="16">
        <f>M1</f>
        <v>10</v>
      </c>
      <c r="N13" s="109"/>
      <c r="O13" s="102"/>
      <c r="P13" s="19"/>
      <c r="Q13" s="109"/>
      <c r="R13" s="16" t="s">
        <v>60</v>
      </c>
      <c r="S13" s="109"/>
      <c r="T13" s="16">
        <f>$T$1</f>
        <v>10</v>
      </c>
      <c r="U13" s="109"/>
      <c r="V13" s="102"/>
    </row>
    <row r="14" spans="1:39" ht="15.75" thickBot="1" x14ac:dyDescent="0.3">
      <c r="A14" s="3">
        <v>13</v>
      </c>
      <c r="B14" s="35">
        <v>1</v>
      </c>
      <c r="C14" s="35">
        <v>1</v>
      </c>
      <c r="D14" s="35">
        <v>1</v>
      </c>
      <c r="E14" s="35">
        <v>1</v>
      </c>
      <c r="F14" s="35" t="s">
        <v>2</v>
      </c>
      <c r="G14" s="56">
        <f>IF(B14=0,1,B14*$O$5)*IF(C14=0,1,C14*$O$10)*IF(D14=0,1,D14*$O$15)*IF(E14=0,1,E14*$O$20)*O1</f>
        <v>5.7599999999999998E-2</v>
      </c>
      <c r="H14" s="60">
        <f>IF(B14=0,1,B14*$V$5)*IF(C14=0,1,C14*$V$10)*IF(D14=0,1,D14*$V$15)*IF(E14=0,1,E14*$V$20)*V1</f>
        <v>6.1249999999999992E-2</v>
      </c>
      <c r="I14" s="56"/>
      <c r="J14" s="105" t="s">
        <v>10</v>
      </c>
      <c r="K14" s="106"/>
      <c r="L14" s="106"/>
      <c r="M14" s="106"/>
      <c r="N14" s="106"/>
      <c r="O14" s="106"/>
      <c r="P14" s="106"/>
      <c r="Q14" s="106"/>
      <c r="R14" s="106"/>
      <c r="S14" s="106"/>
      <c r="T14" s="106"/>
      <c r="U14" s="106"/>
      <c r="V14" s="107"/>
    </row>
    <row r="15" spans="1:39" ht="15.75" x14ac:dyDescent="0.25">
      <c r="A15" s="3">
        <v>14</v>
      </c>
      <c r="B15" s="35">
        <v>1</v>
      </c>
      <c r="C15" s="35">
        <v>0</v>
      </c>
      <c r="D15" s="35">
        <v>1</v>
      </c>
      <c r="E15" s="35">
        <v>0</v>
      </c>
      <c r="F15" s="35" t="s">
        <v>2</v>
      </c>
      <c r="G15" s="59">
        <f>IF(B15=0,1,B15*$O$5)*IF(C15=0,1,C15*$O$10)*IF(D15=0,1,D15*$O$15)*IF(E15=0,1,E15*$O$20)*O1</f>
        <v>0.24</v>
      </c>
      <c r="H15" s="56">
        <f>IF(B15=0,1,B15*$V$5)*IF(C15=0,1,C15*$V$10)*IF(D15=0,1,D15*$V$15)*IF(E15=0,1,E15*$V$20)*V1</f>
        <v>0.17499999999999999</v>
      </c>
      <c r="I15" s="56"/>
      <c r="J15" s="109" t="s">
        <v>39</v>
      </c>
      <c r="K15" s="11" t="s">
        <v>45</v>
      </c>
      <c r="L15" s="109" t="s">
        <v>21</v>
      </c>
      <c r="M15" s="13">
        <v>8</v>
      </c>
      <c r="N15" s="109" t="s">
        <v>21</v>
      </c>
      <c r="O15" s="102">
        <f>M15/M16</f>
        <v>0.8</v>
      </c>
      <c r="P15" s="19"/>
      <c r="Q15" s="109" t="s">
        <v>56</v>
      </c>
      <c r="R15" s="11" t="s">
        <v>65</v>
      </c>
      <c r="S15" s="109" t="s">
        <v>21</v>
      </c>
      <c r="T15" s="13">
        <v>5</v>
      </c>
      <c r="U15" s="109" t="s">
        <v>21</v>
      </c>
      <c r="V15" s="102">
        <f>T15/T16</f>
        <v>0.5</v>
      </c>
    </row>
    <row r="16" spans="1:39" x14ac:dyDescent="0.25">
      <c r="A16" s="3">
        <v>15</v>
      </c>
      <c r="B16" s="35">
        <v>1</v>
      </c>
      <c r="C16" s="35">
        <v>0</v>
      </c>
      <c r="D16" s="35">
        <v>0</v>
      </c>
      <c r="E16" s="35">
        <v>0</v>
      </c>
      <c r="F16" s="35" t="s">
        <v>2</v>
      </c>
      <c r="G16" s="56">
        <f>IF(B16=0,1,B16*$O$5)*IF(C16=0,1,C16*$O$10)*IF(D16=0,1,D16*$O$15)*IF(E16=0,1,E16*$O$20)*O1</f>
        <v>0.3</v>
      </c>
      <c r="H16" s="60">
        <f>IF(B16=0,1,B16*$V$5)*IF(C16=0,1,C16*$V$10)*IF(D16=0,1,D16*$V$15)*IF(E16=0,1,E16*$V$20)*V1</f>
        <v>0.35</v>
      </c>
      <c r="I16" s="56"/>
      <c r="J16" s="109"/>
      <c r="K16" s="16" t="s">
        <v>43</v>
      </c>
      <c r="L16" s="109"/>
      <c r="M16" s="16">
        <f>M1</f>
        <v>10</v>
      </c>
      <c r="N16" s="109"/>
      <c r="O16" s="102"/>
      <c r="P16" s="19"/>
      <c r="Q16" s="109"/>
      <c r="R16" s="16" t="s">
        <v>60</v>
      </c>
      <c r="S16" s="109"/>
      <c r="T16" s="16">
        <f>$T$1</f>
        <v>10</v>
      </c>
      <c r="U16" s="109"/>
      <c r="V16" s="102"/>
    </row>
    <row r="17" spans="1:22" ht="15.75" x14ac:dyDescent="0.25">
      <c r="A17" s="3">
        <v>16</v>
      </c>
      <c r="B17" s="35">
        <v>0</v>
      </c>
      <c r="C17" s="35">
        <v>1</v>
      </c>
      <c r="D17" s="35">
        <v>1</v>
      </c>
      <c r="E17" s="35">
        <v>0</v>
      </c>
      <c r="F17" s="35" t="s">
        <v>2</v>
      </c>
      <c r="G17" s="59">
        <f>IF(B17=0,1,B17*$O$5)*IF(C17=0,1,C17*$O$10)*IF(D17=0,1,D17*$O$15)*IF(E17=0,1,E17*$O$20)*O1</f>
        <v>0.24</v>
      </c>
      <c r="H17" s="56">
        <f>IF(B17=0,1,B17*$V$5)*IF(C17=0,1,C17*$V$10)*IF(D17=0,1,D17*$V$15)*IF(E17=0,1,E17*$V$20)*V1</f>
        <v>0.125</v>
      </c>
      <c r="I17" s="56"/>
      <c r="J17" s="109" t="s">
        <v>40</v>
      </c>
      <c r="K17" s="11" t="s">
        <v>46</v>
      </c>
      <c r="L17" s="109" t="s">
        <v>21</v>
      </c>
      <c r="M17" s="13">
        <v>2</v>
      </c>
      <c r="N17" s="109" t="s">
        <v>21</v>
      </c>
      <c r="O17" s="102">
        <f>M17/M18</f>
        <v>0.2</v>
      </c>
      <c r="P17" s="19"/>
      <c r="Q17" s="109" t="s">
        <v>57</v>
      </c>
      <c r="R17" s="11" t="s">
        <v>66</v>
      </c>
      <c r="S17" s="109" t="s">
        <v>21</v>
      </c>
      <c r="T17" s="13">
        <v>5</v>
      </c>
      <c r="U17" s="109" t="s">
        <v>21</v>
      </c>
      <c r="V17" s="102">
        <f>T17/T18</f>
        <v>0.5</v>
      </c>
    </row>
    <row r="18" spans="1:22" ht="15.75" thickBot="1" x14ac:dyDescent="0.3">
      <c r="A18" s="3">
        <v>17</v>
      </c>
      <c r="B18" s="35">
        <v>1</v>
      </c>
      <c r="C18" s="35">
        <v>1</v>
      </c>
      <c r="D18" s="35">
        <v>1</v>
      </c>
      <c r="E18" s="35">
        <v>1</v>
      </c>
      <c r="F18" s="35" t="s">
        <v>2</v>
      </c>
      <c r="G18" s="56">
        <f>IF(B18=0,1,B18*$O$5)*IF(C18=0,1,C18*$O$10)*IF(D18=0,1,D18*$O$15)*IF(E18=0,1,E18*$O$20)*O1</f>
        <v>5.7599999999999998E-2</v>
      </c>
      <c r="H18" s="60">
        <f>IF(B18=0,1,B18*$V$5)*IF(C18=0,1,C18*$V$10)*IF(D18=0,1,D18*$V$15)*IF(E18=0,1,E18*$V$20)*V1</f>
        <v>6.1249999999999992E-2</v>
      </c>
      <c r="I18" s="56"/>
      <c r="J18" s="109"/>
      <c r="K18" s="16" t="s">
        <v>43</v>
      </c>
      <c r="L18" s="109"/>
      <c r="M18" s="16">
        <f>M1</f>
        <v>10</v>
      </c>
      <c r="N18" s="109"/>
      <c r="O18" s="102"/>
      <c r="P18" s="19"/>
      <c r="Q18" s="109"/>
      <c r="R18" s="16" t="s">
        <v>60</v>
      </c>
      <c r="S18" s="109"/>
      <c r="T18" s="16">
        <f>$T$1</f>
        <v>10</v>
      </c>
      <c r="U18" s="109"/>
      <c r="V18" s="102"/>
    </row>
    <row r="19" spans="1:22" ht="15.75" thickBot="1" x14ac:dyDescent="0.3">
      <c r="A19" s="3">
        <v>18</v>
      </c>
      <c r="B19" s="35">
        <v>1</v>
      </c>
      <c r="C19" s="35">
        <v>1</v>
      </c>
      <c r="D19" s="35">
        <v>1</v>
      </c>
      <c r="E19" s="35">
        <v>0</v>
      </c>
      <c r="F19" s="35" t="s">
        <v>2</v>
      </c>
      <c r="G19" s="59">
        <f>IF(B19=0,1,B19*$O$5)*IF(C19=0,1,C19*$O$10)*IF(D19=0,1,D19*$O$15)*IF(E19=0,1,E19*$O$20)*O1</f>
        <v>0.14399999999999999</v>
      </c>
      <c r="H19" s="56">
        <f>IF(B19=0,1,B19*$V$5)*IF(C19=0,1,C19*$V$10)*IF(D19=0,1,D19*$V$15)*IF(E19=0,1,E19*$V$20)*V1</f>
        <v>8.7499999999999994E-2</v>
      </c>
      <c r="I19" s="56"/>
      <c r="J19" s="105" t="s">
        <v>4</v>
      </c>
      <c r="K19" s="106"/>
      <c r="L19" s="106"/>
      <c r="M19" s="106"/>
      <c r="N19" s="106"/>
      <c r="O19" s="106"/>
      <c r="P19" s="106"/>
      <c r="Q19" s="106"/>
      <c r="R19" s="106"/>
      <c r="S19" s="106"/>
      <c r="T19" s="106"/>
      <c r="U19" s="106"/>
      <c r="V19" s="107"/>
    </row>
    <row r="20" spans="1:22" ht="15.75" x14ac:dyDescent="0.25">
      <c r="A20" s="3">
        <v>19</v>
      </c>
      <c r="B20" s="35">
        <v>0</v>
      </c>
      <c r="C20" s="35">
        <v>1</v>
      </c>
      <c r="D20" s="35">
        <v>1</v>
      </c>
      <c r="E20" s="35">
        <v>1</v>
      </c>
      <c r="F20" s="35" t="s">
        <v>2</v>
      </c>
      <c r="G20" s="59">
        <f>IF(B20=0,1,B20*$O$5)*IF(C20=0,1,C20*$O$10)*IF(D20=0,1,D20*$O$15)*IF(E20=0,1,E20*$O$20)*O1</f>
        <v>9.6000000000000002E-2</v>
      </c>
      <c r="H20" s="56">
        <f>IF(B20=0,1,B20*$V$5)*IF(C20=0,1,C20*$V$10)*IF(D20=0,1,D20*$V$15)*IF(E20=0,1,E20*$V$20)*V1</f>
        <v>8.7499999999999994E-2</v>
      </c>
      <c r="I20" s="56"/>
      <c r="J20" s="109" t="s">
        <v>41</v>
      </c>
      <c r="K20" s="11" t="s">
        <v>47</v>
      </c>
      <c r="L20" s="109" t="s">
        <v>21</v>
      </c>
      <c r="M20" s="13">
        <v>4</v>
      </c>
      <c r="N20" s="109" t="s">
        <v>21</v>
      </c>
      <c r="O20" s="102">
        <f>M20/M21</f>
        <v>0.4</v>
      </c>
      <c r="P20" s="19"/>
      <c r="Q20" s="109" t="s">
        <v>58</v>
      </c>
      <c r="R20" s="11" t="s">
        <v>67</v>
      </c>
      <c r="S20" s="109" t="s">
        <v>21</v>
      </c>
      <c r="T20" s="13">
        <v>7</v>
      </c>
      <c r="U20" s="109" t="s">
        <v>21</v>
      </c>
      <c r="V20" s="102">
        <f>T20/T21</f>
        <v>0.7</v>
      </c>
    </row>
    <row r="21" spans="1:22" x14ac:dyDescent="0.25">
      <c r="A21" s="3">
        <v>20</v>
      </c>
      <c r="B21" s="35">
        <v>0</v>
      </c>
      <c r="C21" s="35">
        <v>1</v>
      </c>
      <c r="D21" s="35">
        <v>1</v>
      </c>
      <c r="E21" s="35">
        <v>0</v>
      </c>
      <c r="F21" s="35" t="s">
        <v>2</v>
      </c>
      <c r="G21" s="59">
        <f>IF(B21=0,1,B21*$O$5)*IF(C21=0,1,C21*$O$10)*IF(D21=0,1,D21*$O$15)*IF(E21=0,1,E21*$O$20)*O1</f>
        <v>0.24</v>
      </c>
      <c r="H21" s="56">
        <f>IF(B21=0,1,B21*$V$5)*IF(C21=0,1,C21*$V$10)*IF(D21=0,1,D21*$V$15)*IF(E21=0,1,E21*$V$20)*V1</f>
        <v>0.125</v>
      </c>
      <c r="I21" s="56"/>
      <c r="J21" s="109"/>
      <c r="K21" s="16" t="s">
        <v>48</v>
      </c>
      <c r="L21" s="109"/>
      <c r="M21" s="16">
        <f>M1</f>
        <v>10</v>
      </c>
      <c r="N21" s="109"/>
      <c r="O21" s="102"/>
      <c r="P21" s="19"/>
      <c r="Q21" s="109"/>
      <c r="R21" s="16" t="s">
        <v>60</v>
      </c>
      <c r="S21" s="109"/>
      <c r="T21" s="16">
        <f>$T$1</f>
        <v>10</v>
      </c>
      <c r="U21" s="109"/>
      <c r="V21" s="102"/>
    </row>
    <row r="22" spans="1:22" ht="15.75" x14ac:dyDescent="0.25">
      <c r="A22" s="110" t="s">
        <v>72</v>
      </c>
      <c r="B22" s="110"/>
      <c r="C22" s="110"/>
      <c r="D22" s="110"/>
      <c r="E22" s="110"/>
      <c r="F22" s="110"/>
      <c r="J22" s="109" t="s">
        <v>42</v>
      </c>
      <c r="K22" s="11" t="s">
        <v>49</v>
      </c>
      <c r="L22" s="109" t="s">
        <v>21</v>
      </c>
      <c r="M22" s="13">
        <v>6</v>
      </c>
      <c r="N22" s="109" t="s">
        <v>21</v>
      </c>
      <c r="O22" s="102">
        <f>M22/M23</f>
        <v>0.6</v>
      </c>
      <c r="P22" s="19"/>
      <c r="Q22" s="109" t="s">
        <v>59</v>
      </c>
      <c r="R22" s="11" t="s">
        <v>68</v>
      </c>
      <c r="S22" s="109" t="s">
        <v>21</v>
      </c>
      <c r="T22" s="13">
        <v>3</v>
      </c>
      <c r="U22" s="109" t="s">
        <v>21</v>
      </c>
      <c r="V22" s="102">
        <f>T22/T23</f>
        <v>0.3</v>
      </c>
    </row>
    <row r="23" spans="1:22" x14ac:dyDescent="0.25">
      <c r="A23" s="14">
        <v>21</v>
      </c>
      <c r="B23" s="12">
        <v>1</v>
      </c>
      <c r="C23" s="12">
        <v>1</v>
      </c>
      <c r="D23" s="12">
        <v>0</v>
      </c>
      <c r="E23" s="12">
        <v>1</v>
      </c>
      <c r="F23" s="26" t="s">
        <v>3</v>
      </c>
      <c r="G23" s="56">
        <f>IF(B23=0,1,B23*$O$5)*IF(C23=0,1,C23*$O$10)*IF(D23=0,1,D23*$O$15)*IF(E23=0,1,E23*$O$20)*O1</f>
        <v>7.1999999999999995E-2</v>
      </c>
      <c r="H23" s="83">
        <f>IF(B23=0,1,B23*$V$5)*IF(C23=0,1,C23*$V$10)*IF(D23=0,1,D23*$V$15)*IF(E23=0,1,E23*$V$20)*V1</f>
        <v>0.12249999999999998</v>
      </c>
      <c r="I23" s="56"/>
      <c r="J23" s="109"/>
      <c r="K23" s="16" t="s">
        <v>43</v>
      </c>
      <c r="L23" s="109"/>
      <c r="M23" s="16">
        <f>M1</f>
        <v>10</v>
      </c>
      <c r="N23" s="109"/>
      <c r="O23" s="102"/>
      <c r="P23" s="19"/>
      <c r="Q23" s="109"/>
      <c r="R23" s="16" t="s">
        <v>60</v>
      </c>
      <c r="S23" s="109"/>
      <c r="T23" s="16">
        <f>$T$1</f>
        <v>10</v>
      </c>
      <c r="U23" s="109"/>
      <c r="V23" s="102"/>
    </row>
    <row r="24" spans="1:22" x14ac:dyDescent="0.25">
      <c r="A24" s="14">
        <v>22</v>
      </c>
      <c r="B24" s="12">
        <v>0</v>
      </c>
      <c r="C24" s="12">
        <v>1</v>
      </c>
      <c r="D24" s="12">
        <v>1</v>
      </c>
      <c r="E24" s="12">
        <v>0</v>
      </c>
      <c r="F24" s="26" t="s">
        <v>2</v>
      </c>
      <c r="G24" s="83">
        <f>IF(B24=0,1,B24*$O$5)*IF(C24=0,1,C24*$O$10)*IF(D24=0,1,D24*$O$15)*IF(E24=0,1,E24*$O$20)*O1</f>
        <v>0.24</v>
      </c>
      <c r="H24" s="56">
        <f>IF(B24=0,1,B24*$V$5)*IF(C24=0,1,C24*$V$10)*IF(D24=0,1,D24*$V$15)*IF(E24=0,1,E24*$V$20)*V1</f>
        <v>0.125</v>
      </c>
      <c r="I24" s="56"/>
    </row>
    <row r="25" spans="1:22" x14ac:dyDescent="0.25">
      <c r="A25" s="14"/>
      <c r="B25" s="20"/>
      <c r="C25" s="20"/>
      <c r="D25" s="20"/>
      <c r="E25" s="20"/>
      <c r="F25" s="20"/>
    </row>
    <row r="26" spans="1:22" x14ac:dyDescent="0.25">
      <c r="A26" s="14"/>
      <c r="B26" s="20"/>
      <c r="C26" s="20"/>
      <c r="D26" s="20"/>
      <c r="E26" s="20"/>
      <c r="F26" s="20"/>
    </row>
    <row r="27" spans="1:22" ht="15" customHeight="1" x14ac:dyDescent="0.25">
      <c r="A27" s="14"/>
      <c r="B27" s="20"/>
      <c r="C27" s="20"/>
      <c r="D27" s="20"/>
      <c r="E27" s="20"/>
      <c r="F27" s="20"/>
    </row>
    <row r="28" spans="1:22" x14ac:dyDescent="0.25">
      <c r="A28" s="14"/>
      <c r="B28" s="20"/>
      <c r="C28" s="20"/>
      <c r="D28" s="20"/>
      <c r="E28" s="20"/>
      <c r="F28" s="20"/>
    </row>
    <row r="29" spans="1:22" ht="15" customHeight="1" thickBot="1" x14ac:dyDescent="0.3"/>
    <row r="30" spans="1:22" x14ac:dyDescent="0.25">
      <c r="A30" s="14" t="s">
        <v>100</v>
      </c>
      <c r="B30" s="15">
        <f>O5*B23</f>
        <v>0.6</v>
      </c>
      <c r="C30" s="15">
        <f>O10*C23</f>
        <v>0.6</v>
      </c>
      <c r="D30" s="15" t="s">
        <v>16</v>
      </c>
      <c r="E30" s="15">
        <f>O20</f>
        <v>0.4</v>
      </c>
      <c r="F30" s="15">
        <f>O1</f>
        <v>0.5</v>
      </c>
      <c r="G30" s="27">
        <f>PRODUCT(B30:F30)</f>
        <v>7.1999999999999995E-2</v>
      </c>
      <c r="J30" t="s">
        <v>16</v>
      </c>
    </row>
    <row r="31" spans="1:22" x14ac:dyDescent="0.25">
      <c r="A31" s="21" t="s">
        <v>101</v>
      </c>
      <c r="B31" s="22">
        <f>V5*B23</f>
        <v>0.7</v>
      </c>
      <c r="C31" s="22">
        <f>V10*C23</f>
        <v>0.5</v>
      </c>
      <c r="D31" s="22" t="s">
        <v>16</v>
      </c>
      <c r="E31" s="22">
        <f>V20</f>
        <v>0.7</v>
      </c>
      <c r="F31" s="22">
        <f>V1</f>
        <v>0.5</v>
      </c>
      <c r="G31" s="28">
        <f>PRODUCT(B31:F31)</f>
        <v>0.12249999999999998</v>
      </c>
    </row>
    <row r="32" spans="1:22" x14ac:dyDescent="0.25">
      <c r="G32" s="29"/>
    </row>
    <row r="33" spans="1:11" x14ac:dyDescent="0.25">
      <c r="A33" s="18" t="s">
        <v>102</v>
      </c>
      <c r="B33" s="22" t="s">
        <v>16</v>
      </c>
      <c r="C33" s="22">
        <f>O10</f>
        <v>0.6</v>
      </c>
      <c r="D33" s="22">
        <f>O15</f>
        <v>0.8</v>
      </c>
      <c r="E33" s="22" t="s">
        <v>16</v>
      </c>
      <c r="F33" s="22">
        <f>O1</f>
        <v>0.5</v>
      </c>
      <c r="G33" s="28">
        <f>PRODUCT(B33:F33)</f>
        <v>0.24</v>
      </c>
      <c r="H33" s="5" t="s">
        <v>16</v>
      </c>
      <c r="I33" s="5"/>
      <c r="K33" t="s">
        <v>16</v>
      </c>
    </row>
    <row r="34" spans="1:11" ht="15.75" thickBot="1" x14ac:dyDescent="0.3">
      <c r="A34" t="s">
        <v>103</v>
      </c>
      <c r="B34" s="15" t="s">
        <v>16</v>
      </c>
      <c r="C34" s="15">
        <f>V10</f>
        <v>0.5</v>
      </c>
      <c r="D34" s="15">
        <f>V15</f>
        <v>0.5</v>
      </c>
      <c r="E34" s="15" t="s">
        <v>16</v>
      </c>
      <c r="F34" s="15">
        <f>V1</f>
        <v>0.5</v>
      </c>
      <c r="G34" s="30">
        <f>PRODUCT(B34:F34)</f>
        <v>0.125</v>
      </c>
      <c r="K34" t="s">
        <v>16</v>
      </c>
    </row>
    <row r="35" spans="1:11" x14ac:dyDescent="0.25">
      <c r="K35" t="s">
        <v>16</v>
      </c>
    </row>
    <row r="36" spans="1:11" x14ac:dyDescent="0.25">
      <c r="B36" t="s">
        <v>23</v>
      </c>
      <c r="C36" t="s">
        <v>25</v>
      </c>
      <c r="D36" t="s">
        <v>27</v>
      </c>
      <c r="E36" t="s">
        <v>29</v>
      </c>
      <c r="K36" t="s">
        <v>16</v>
      </c>
    </row>
    <row r="37" spans="1:11" x14ac:dyDescent="0.25">
      <c r="B37" t="s">
        <v>24</v>
      </c>
      <c r="C37" t="s">
        <v>26</v>
      </c>
      <c r="D37" t="s">
        <v>28</v>
      </c>
      <c r="E37" t="s">
        <v>30</v>
      </c>
      <c r="K37" t="s">
        <v>16</v>
      </c>
    </row>
    <row r="38" spans="1:11" x14ac:dyDescent="0.25">
      <c r="K38" t="s">
        <v>16</v>
      </c>
    </row>
    <row r="39" spans="1:11" x14ac:dyDescent="0.25">
      <c r="K39" t="s">
        <v>16</v>
      </c>
    </row>
    <row r="40" spans="1:11" x14ac:dyDescent="0.25">
      <c r="K40" t="s">
        <v>16</v>
      </c>
    </row>
    <row r="41" spans="1:11" x14ac:dyDescent="0.25">
      <c r="K41" t="s">
        <v>16</v>
      </c>
    </row>
    <row r="42" spans="1:11" x14ac:dyDescent="0.25">
      <c r="K42" t="s">
        <v>16</v>
      </c>
    </row>
    <row r="43" spans="1:11" x14ac:dyDescent="0.25">
      <c r="K43" t="s">
        <v>16</v>
      </c>
    </row>
    <row r="44" spans="1:11" x14ac:dyDescent="0.25">
      <c r="K44" t="s">
        <v>16</v>
      </c>
    </row>
    <row r="46" spans="1:11" x14ac:dyDescent="0.25">
      <c r="K46" t="s">
        <v>16</v>
      </c>
    </row>
    <row r="47" spans="1:11" x14ac:dyDescent="0.25">
      <c r="K47" t="s">
        <v>16</v>
      </c>
    </row>
    <row r="48" spans="1:11" x14ac:dyDescent="0.25">
      <c r="K48" t="s">
        <v>16</v>
      </c>
    </row>
    <row r="49" spans="11:11" x14ac:dyDescent="0.25">
      <c r="K49" t="s">
        <v>85</v>
      </c>
    </row>
  </sheetData>
  <autoFilter ref="A1:F24"/>
  <mergeCells count="82">
    <mergeCell ref="S22:S23"/>
    <mergeCell ref="U22:U23"/>
    <mergeCell ref="V22:V23"/>
    <mergeCell ref="A22:F22"/>
    <mergeCell ref="J22:J23"/>
    <mergeCell ref="L22:L23"/>
    <mergeCell ref="N22:N23"/>
    <mergeCell ref="O22:O23"/>
    <mergeCell ref="Q22:Q23"/>
    <mergeCell ref="J19:V19"/>
    <mergeCell ref="J20:J21"/>
    <mergeCell ref="L20:L21"/>
    <mergeCell ref="N20:N21"/>
    <mergeCell ref="O20:O21"/>
    <mergeCell ref="Q20:Q21"/>
    <mergeCell ref="S20:S21"/>
    <mergeCell ref="U20:U21"/>
    <mergeCell ref="V20:V21"/>
    <mergeCell ref="V15:V16"/>
    <mergeCell ref="J17:J18"/>
    <mergeCell ref="L17:L18"/>
    <mergeCell ref="N17:N18"/>
    <mergeCell ref="O17:O18"/>
    <mergeCell ref="Q17:Q18"/>
    <mergeCell ref="S17:S18"/>
    <mergeCell ref="U17:U18"/>
    <mergeCell ref="V17:V18"/>
    <mergeCell ref="U12:U13"/>
    <mergeCell ref="V12:V13"/>
    <mergeCell ref="J14:V14"/>
    <mergeCell ref="J15:J16"/>
    <mergeCell ref="L15:L16"/>
    <mergeCell ref="N15:N16"/>
    <mergeCell ref="O15:O16"/>
    <mergeCell ref="Q15:Q16"/>
    <mergeCell ref="S15:S16"/>
    <mergeCell ref="U15:U16"/>
    <mergeCell ref="J12:J13"/>
    <mergeCell ref="L12:L13"/>
    <mergeCell ref="N12:N13"/>
    <mergeCell ref="O12:O13"/>
    <mergeCell ref="Q12:Q13"/>
    <mergeCell ref="S12:S13"/>
    <mergeCell ref="J7:J8"/>
    <mergeCell ref="L7:L8"/>
    <mergeCell ref="N7:N8"/>
    <mergeCell ref="O7:O8"/>
    <mergeCell ref="J10:J11"/>
    <mergeCell ref="L10:L11"/>
    <mergeCell ref="N10:N11"/>
    <mergeCell ref="O10:O11"/>
    <mergeCell ref="J9:V9"/>
    <mergeCell ref="N1:N2"/>
    <mergeCell ref="U5:U6"/>
    <mergeCell ref="S10:S11"/>
    <mergeCell ref="U10:U11"/>
    <mergeCell ref="V10:V11"/>
    <mergeCell ref="Q10:Q11"/>
    <mergeCell ref="S7:S8"/>
    <mergeCell ref="U7:U8"/>
    <mergeCell ref="V7:V8"/>
    <mergeCell ref="Q7:Q8"/>
    <mergeCell ref="V5:V6"/>
    <mergeCell ref="O1:O2"/>
    <mergeCell ref="Q1:Q2"/>
    <mergeCell ref="S1:S2"/>
    <mergeCell ref="AJ6:AM6"/>
    <mergeCell ref="Y3:AB3"/>
    <mergeCell ref="Y6:Y8"/>
    <mergeCell ref="Z5:AB5"/>
    <mergeCell ref="U1:U2"/>
    <mergeCell ref="V1:V2"/>
    <mergeCell ref="J3:V3"/>
    <mergeCell ref="J4:V4"/>
    <mergeCell ref="J5:J6"/>
    <mergeCell ref="L5:L6"/>
    <mergeCell ref="N5:N6"/>
    <mergeCell ref="O5:O6"/>
    <mergeCell ref="Q5:Q6"/>
    <mergeCell ref="S5:S6"/>
    <mergeCell ref="J1:J2"/>
    <mergeCell ref="L1:L2"/>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ANN Test</vt:lpstr>
      <vt:lpstr>Original Data</vt:lpstr>
      <vt:lpstr>NaiveBayes</vt:lpstr>
    </vt:vector>
  </TitlesOfParts>
  <Company>Slalom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Dion</dc:creator>
  <cp:lastModifiedBy>Joe Dion</cp:lastModifiedBy>
  <dcterms:created xsi:type="dcterms:W3CDTF">2015-03-05T02:25:02Z</dcterms:created>
  <dcterms:modified xsi:type="dcterms:W3CDTF">2016-12-18T00:46:27Z</dcterms:modified>
</cp:coreProperties>
</file>