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gie Kerby\Desktop\"/>
    </mc:Choice>
  </mc:AlternateContent>
  <bookViews>
    <workbookView xWindow="0" yWindow="0" windowWidth="19050" windowHeight="9570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L2" i="2"/>
  <c r="N2" i="2" s="1"/>
  <c r="I3" i="2"/>
  <c r="L3" i="2"/>
  <c r="P3" i="2" s="1"/>
  <c r="N3" i="2"/>
  <c r="I4" i="2"/>
  <c r="L4" i="2"/>
  <c r="P4" i="2" s="1"/>
  <c r="N4" i="2"/>
  <c r="I5" i="2"/>
  <c r="L5" i="2"/>
  <c r="N5" i="2" s="1"/>
  <c r="I6" i="2"/>
  <c r="L6" i="2"/>
  <c r="N6" i="2" s="1"/>
  <c r="P6" i="2"/>
  <c r="I7" i="2"/>
  <c r="L7" i="2"/>
  <c r="N7" i="2" s="1"/>
  <c r="I8" i="2"/>
  <c r="L8" i="2"/>
  <c r="N8" i="2" s="1"/>
  <c r="P8" i="2"/>
  <c r="I9" i="2"/>
  <c r="L9" i="2"/>
  <c r="P9" i="2" s="1"/>
  <c r="N9" i="2"/>
  <c r="I10" i="2"/>
  <c r="L10" i="2"/>
  <c r="P10" i="2" s="1"/>
  <c r="N10" i="2"/>
  <c r="D11" i="2"/>
  <c r="G11" i="2"/>
  <c r="H11" i="2"/>
  <c r="I12" i="2" s="1"/>
  <c r="J11" i="2"/>
  <c r="M11" i="2"/>
  <c r="I13" i="2" l="1"/>
  <c r="Q12" i="2"/>
  <c r="N13" i="2"/>
  <c r="L11" i="2"/>
  <c r="N12" i="2" s="1"/>
  <c r="P2" i="2"/>
  <c r="P5" i="2"/>
  <c r="P7" i="2"/>
  <c r="P11" i="2" l="1"/>
  <c r="R6" i="2"/>
  <c r="R3" i="2"/>
  <c r="R10" i="2"/>
  <c r="R7" i="2"/>
  <c r="R5" i="2"/>
  <c r="R8" i="2"/>
  <c r="R2" i="2"/>
  <c r="R9" i="2"/>
  <c r="R4" i="2"/>
  <c r="R11" i="2"/>
  <c r="Q13" i="2" l="1"/>
  <c r="S13" i="2" s="1"/>
</calcChain>
</file>

<file path=xl/sharedStrings.xml><?xml version="1.0" encoding="utf-8"?>
<sst xmlns="http://schemas.openxmlformats.org/spreadsheetml/2006/main" count="116" uniqueCount="61">
  <si>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</si>
  <si>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</si>
  <si>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</si>
  <si>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</si>
  <si>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</si>
  <si>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</si>
  <si>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</si>
  <si>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</si>
  <si>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</si>
  <si>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</si>
  <si>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</si>
  <si>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</si>
  <si>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</si>
  <si>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</si>
  <si>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</si>
  <si>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</si>
  <si>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</si>
  <si>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</si>
  <si>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</si>
  <si>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</si>
  <si>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</si>
  <si>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</si>
  <si>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</si>
  <si>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</si>
  <si>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</si>
  <si>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</si>
  <si>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</si>
  <si>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14-28-400-005</t>
  </si>
  <si>
    <t>3692 S SHERMAN AVE</t>
  </si>
  <si>
    <t>WD</t>
  </si>
  <si>
    <t>03-ARM'S LENGTH</t>
  </si>
  <si>
    <t>LONLK</t>
  </si>
  <si>
    <t>STANDARD</t>
  </si>
  <si>
    <t>No</t>
  </si>
  <si>
    <t xml:space="preserve">  /  /    </t>
  </si>
  <si>
    <t>LONG LAKE AREA</t>
  </si>
  <si>
    <t>14-28-498-002</t>
  </si>
  <si>
    <t>3894 S SHERMAN AVE</t>
  </si>
  <si>
    <t>14-28-499-005</t>
  </si>
  <si>
    <t>4006 S SHERMAN AVE</t>
  </si>
  <si>
    <t>14-33-240-012</t>
  </si>
  <si>
    <t>4096 S SHERMAN AVE</t>
  </si>
  <si>
    <t>14-33-240-015</t>
  </si>
  <si>
    <t>4122 S SHERMAN</t>
  </si>
  <si>
    <t>14-34-121-007</t>
  </si>
  <si>
    <t>4239 S SHERMAN AVE</t>
  </si>
  <si>
    <t>MODULAR</t>
  </si>
  <si>
    <t>14-34-160-008</t>
  </si>
  <si>
    <t>4264 S SHERMAN AVE</t>
  </si>
  <si>
    <t>14-34-160-023</t>
  </si>
  <si>
    <t>4378 S SHERMAN AVE</t>
  </si>
  <si>
    <t>14-34-198-022</t>
  </si>
  <si>
    <t>4365 S CHIPPEWA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</si>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</sst>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6" fontId="2" fillId="3" borderId="2" xfId="0" applyNumberFormat="1" applyFont="1" applyFill="1" applyBorder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 applyBorder="1"/>
    <xf numFmtId="38" fontId="2" fillId="3" borderId="2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0" fillId="0" borderId="0" xfId="0" applyNumberFormat="1"/>
    <xf numFmtId="168" fontId="2" fillId="3" borderId="1" xfId="0" applyNumberFormat="1" applyFont="1" applyFill="1" applyBorder="1"/>
    <xf numFmtId="168" fontId="2" fillId="3" borderId="0" xfId="0" applyNumberFormat="1" applyFont="1" applyFill="1" applyBorder="1"/>
    <xf numFmtId="168" fontId="2" fillId="3" borderId="2" xfId="0" applyNumberFormat="1" applyFont="1" applyFill="1" applyBorder="1"/>
    <xf numFmtId="168" fontId="2" fillId="3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3"/>
  <sheetViews>
    <sheetView tabSelected="1" view="pageLayout" zoomScaleNormal="100" workbookViewId="0">
      <selection activeCell="AH8" sqref="AH8"/>
    </sheetView>
  </sheetViews>
  <sheetFormatPr defaultRowHeight="15" x14ac:dyDescent="0.25"/>
  <cols>
    <col min="1" max="1" width="14.28515625" bestFit="1" customWidth="1"/>
    <col min="2" max="2" width="20" bestFit="1" customWidth="1"/>
    <col min="3" max="3" width="9.28515625" style="17" bestFit="1" customWidth="1"/>
    <col min="4" max="4" width="10.85546875" style="7" bestFit="1" customWidth="1"/>
    <col min="5" max="5" width="5.5703125" bestFit="1" customWidth="1"/>
    <col min="6" max="6" width="16.7109375" bestFit="1" customWidth="1"/>
    <col min="7" max="7" width="10.85546875" style="7" bestFit="1" customWidth="1"/>
    <col min="8" max="8" width="14.7109375" style="7" bestFit="1" customWidth="1"/>
    <col min="9" max="9" width="12.85546875" style="12" bestFit="1" customWidth="1"/>
    <col min="10" max="10" width="13.42578125" style="7" bestFit="1" customWidth="1"/>
    <col min="11" max="11" width="11" style="7" bestFit="1" customWidth="1"/>
    <col min="12" max="12" width="13.5703125" style="7" bestFit="1" customWidth="1"/>
    <col min="13" max="13" width="12.7109375" style="7" bestFit="1" customWidth="1"/>
    <col min="14" max="14" width="6.28515625" style="22" bestFit="1" customWidth="1"/>
    <col min="15" max="15" width="10.140625" style="27" bestFit="1" customWidth="1"/>
    <col min="16" max="16" width="15.5703125" style="32" bestFit="1" customWidth="1"/>
    <col min="17" max="17" width="11.5703125" style="40" bestFit="1" customWidth="1"/>
    <col min="18" max="18" width="18.85546875" style="42" bestFit="1" customWidth="1"/>
    <col min="19" max="19" width="13.28515625" bestFit="1" customWidth="1"/>
    <col min="20" max="20" width="9.42578125" hidden="1" customWidth="1"/>
    <col min="21" max="21" width="10.7109375" style="7" hidden="1" customWidth="1"/>
    <col min="22" max="22" width="11.5703125" hidden="1" customWidth="1"/>
    <col min="23" max="23" width="10.42578125" style="17" hidden="1" customWidth="1"/>
    <col min="24" max="24" width="19.42578125" hidden="1" customWidth="1"/>
    <col min="25" max="25" width="16" hidden="1" customWidth="1"/>
    <col min="26" max="27" width="13.7109375" hidden="1" customWidth="1"/>
  </cols>
  <sheetData>
    <row r="1" spans="1:64" x14ac:dyDescent="0.25">
      <c r="A1" s="1" t="s">
        <v>0</v>
      </c>
      <c r="B1" s="1" t="s">
        <v>1</v>
      </c>
      <c r="C1" s="16" t="s">
        <v>2</v>
      </c>
      <c r="D1" s="6" t="s">
        <v>3</v>
      </c>
      <c r="E1" s="1" t="s">
        <v>4</v>
      </c>
      <c r="F1" s="1" t="s">
        <v>5</v>
      </c>
      <c r="G1" s="6" t="s">
        <v>6</v>
      </c>
      <c r="H1" s="6" t="s">
        <v>7</v>
      </c>
      <c r="I1" s="11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21" t="s">
        <v>13</v>
      </c>
      <c r="O1" s="26" t="s">
        <v>14</v>
      </c>
      <c r="P1" s="31" t="s">
        <v>15</v>
      </c>
      <c r="Q1" s="36" t="s">
        <v>16</v>
      </c>
      <c r="R1" s="41" t="s">
        <v>17</v>
      </c>
      <c r="S1" s="1" t="s">
        <v>18</v>
      </c>
      <c r="T1" s="1" t="s">
        <v>19</v>
      </c>
      <c r="U1" s="6" t="s">
        <v>20</v>
      </c>
      <c r="V1" s="1" t="s">
        <v>21</v>
      </c>
      <c r="W1" s="16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27</v>
      </c>
      <c r="B2" t="s">
        <v>28</v>
      </c>
      <c r="C2" s="17">
        <v>44148</v>
      </c>
      <c r="D2" s="7">
        <v>482500</v>
      </c>
      <c r="E2" t="s">
        <v>29</v>
      </c>
      <c r="F2" t="s">
        <v>30</v>
      </c>
      <c r="G2" s="7">
        <v>482500</v>
      </c>
      <c r="H2" s="7">
        <v>192300</v>
      </c>
      <c r="I2" s="12">
        <f t="shared" ref="I2:I10" si="0">H2/G2*100</f>
        <v>39.854922279792746</v>
      </c>
      <c r="J2" s="7">
        <v>407917</v>
      </c>
      <c r="K2" s="7">
        <v>183953</v>
      </c>
      <c r="L2" s="7">
        <f t="shared" ref="L2:L10" si="1">G2-K2</f>
        <v>298547</v>
      </c>
      <c r="M2" s="7">
        <v>213910.21875</v>
      </c>
      <c r="N2" s="22">
        <f t="shared" ref="N2:N10" si="2">L2/M2</f>
        <v>1.3956649745139864</v>
      </c>
      <c r="O2" s="27">
        <v>1250</v>
      </c>
      <c r="P2" s="32">
        <f t="shared" ref="P2:P10" si="3">L2/O2</f>
        <v>238.83760000000001</v>
      </c>
      <c r="Q2" s="37" t="s">
        <v>31</v>
      </c>
      <c r="R2" s="42">
        <f>ABS(N13-N2)*100</f>
        <v>4.8268477905341056</v>
      </c>
      <c r="S2" t="s">
        <v>32</v>
      </c>
      <c r="U2" s="7">
        <v>180000</v>
      </c>
      <c r="V2" t="s">
        <v>33</v>
      </c>
      <c r="W2" s="17" t="s">
        <v>34</v>
      </c>
      <c r="Y2" t="s">
        <v>35</v>
      </c>
      <c r="Z2">
        <v>401</v>
      </c>
      <c r="AA2">
        <v>86</v>
      </c>
      <c r="AL2" s="2"/>
      <c r="BC2" s="2"/>
      <c r="BE2" s="2"/>
    </row>
    <row r="3" spans="1:64" x14ac:dyDescent="0.25">
      <c r="A3" t="s">
        <v>36</v>
      </c>
      <c r="B3" t="s">
        <v>37</v>
      </c>
      <c r="C3" s="17">
        <v>44158</v>
      </c>
      <c r="D3" s="7">
        <v>262500</v>
      </c>
      <c r="E3" t="s">
        <v>29</v>
      </c>
      <c r="F3" t="s">
        <v>30</v>
      </c>
      <c r="G3" s="7">
        <v>262500</v>
      </c>
      <c r="H3" s="7">
        <v>108900</v>
      </c>
      <c r="I3" s="12">
        <f t="shared" si="0"/>
        <v>41.485714285714288</v>
      </c>
      <c r="J3" s="7">
        <v>221832</v>
      </c>
      <c r="K3" s="7">
        <v>152669</v>
      </c>
      <c r="L3" s="7">
        <f t="shared" si="1"/>
        <v>109831</v>
      </c>
      <c r="M3" s="7">
        <v>66058.2578125</v>
      </c>
      <c r="N3" s="22">
        <f t="shared" si="2"/>
        <v>1.6626384593996517</v>
      </c>
      <c r="O3" s="27">
        <v>768</v>
      </c>
      <c r="P3" s="32">
        <f t="shared" si="3"/>
        <v>143.00911458333334</v>
      </c>
      <c r="Q3" s="37" t="s">
        <v>31</v>
      </c>
      <c r="R3" s="42">
        <f>ABS(N13-N3)*100</f>
        <v>31.524196279100636</v>
      </c>
      <c r="S3" t="s">
        <v>32</v>
      </c>
      <c r="U3" s="7">
        <v>150000</v>
      </c>
      <c r="V3" t="s">
        <v>33</v>
      </c>
      <c r="W3" s="17" t="s">
        <v>34</v>
      </c>
      <c r="Y3" t="s">
        <v>35</v>
      </c>
      <c r="Z3">
        <v>401</v>
      </c>
      <c r="AA3">
        <v>66</v>
      </c>
    </row>
    <row r="4" spans="1:64" x14ac:dyDescent="0.25">
      <c r="A4" t="s">
        <v>38</v>
      </c>
      <c r="B4" t="s">
        <v>39</v>
      </c>
      <c r="C4" s="17">
        <v>44050</v>
      </c>
      <c r="D4" s="7">
        <v>215000</v>
      </c>
      <c r="E4" t="s">
        <v>29</v>
      </c>
      <c r="F4" t="s">
        <v>30</v>
      </c>
      <c r="G4" s="7">
        <v>215000</v>
      </c>
      <c r="H4" s="7">
        <v>81900</v>
      </c>
      <c r="I4" s="12">
        <f t="shared" si="0"/>
        <v>38.093023255813954</v>
      </c>
      <c r="J4" s="7">
        <v>169806</v>
      </c>
      <c r="K4" s="7">
        <v>77719</v>
      </c>
      <c r="L4" s="7">
        <f t="shared" si="1"/>
        <v>137281</v>
      </c>
      <c r="M4" s="7">
        <v>87953.203125</v>
      </c>
      <c r="N4" s="22">
        <f t="shared" si="2"/>
        <v>1.5608413920399786</v>
      </c>
      <c r="O4" s="27">
        <v>1312</v>
      </c>
      <c r="P4" s="32">
        <f t="shared" si="3"/>
        <v>104.63490853658537</v>
      </c>
      <c r="Q4" s="37" t="s">
        <v>31</v>
      </c>
      <c r="R4" s="42">
        <f>ABS(N13-N4)*100</f>
        <v>21.344489543133328</v>
      </c>
      <c r="S4" t="s">
        <v>32</v>
      </c>
      <c r="U4" s="7">
        <v>75000</v>
      </c>
      <c r="V4" t="s">
        <v>33</v>
      </c>
      <c r="W4" s="17" t="s">
        <v>34</v>
      </c>
      <c r="Y4" t="s">
        <v>35</v>
      </c>
      <c r="Z4">
        <v>401</v>
      </c>
      <c r="AA4">
        <v>57</v>
      </c>
    </row>
    <row r="5" spans="1:64" x14ac:dyDescent="0.25">
      <c r="A5" t="s">
        <v>40</v>
      </c>
      <c r="B5" t="s">
        <v>41</v>
      </c>
      <c r="C5" s="17">
        <v>44070</v>
      </c>
      <c r="D5" s="7">
        <v>315000</v>
      </c>
      <c r="E5" t="s">
        <v>29</v>
      </c>
      <c r="F5" t="s">
        <v>30</v>
      </c>
      <c r="G5" s="7">
        <v>315000</v>
      </c>
      <c r="H5" s="7">
        <v>91000</v>
      </c>
      <c r="I5" s="12">
        <f t="shared" si="0"/>
        <v>28.888888888888886</v>
      </c>
      <c r="J5" s="7">
        <v>216562</v>
      </c>
      <c r="K5" s="7">
        <v>76922</v>
      </c>
      <c r="L5" s="7">
        <f t="shared" si="1"/>
        <v>238078</v>
      </c>
      <c r="M5" s="7">
        <v>133371.53125</v>
      </c>
      <c r="N5" s="22">
        <f t="shared" si="2"/>
        <v>1.785073604304142</v>
      </c>
      <c r="O5" s="27">
        <v>768</v>
      </c>
      <c r="P5" s="32">
        <f t="shared" si="3"/>
        <v>309.99739583333331</v>
      </c>
      <c r="Q5" s="37" t="s">
        <v>31</v>
      </c>
      <c r="R5" s="42">
        <f>ABS(N13-N5)*100</f>
        <v>43.767710769549659</v>
      </c>
      <c r="S5" t="s">
        <v>32</v>
      </c>
      <c r="U5" s="7">
        <v>75333</v>
      </c>
      <c r="V5" t="s">
        <v>33</v>
      </c>
      <c r="W5" s="17" t="s">
        <v>34</v>
      </c>
      <c r="Y5" t="s">
        <v>35</v>
      </c>
      <c r="Z5">
        <v>401</v>
      </c>
      <c r="AA5">
        <v>86</v>
      </c>
    </row>
    <row r="6" spans="1:64" x14ac:dyDescent="0.25">
      <c r="A6" t="s">
        <v>42</v>
      </c>
      <c r="B6" t="s">
        <v>43</v>
      </c>
      <c r="C6" s="17">
        <v>44460</v>
      </c>
      <c r="D6" s="7">
        <v>485000</v>
      </c>
      <c r="E6" t="s">
        <v>29</v>
      </c>
      <c r="F6" t="s">
        <v>30</v>
      </c>
      <c r="G6" s="7">
        <v>485000</v>
      </c>
      <c r="H6" s="7">
        <v>172700</v>
      </c>
      <c r="I6" s="12">
        <f t="shared" si="0"/>
        <v>35.608247422680414</v>
      </c>
      <c r="J6" s="7">
        <v>367975</v>
      </c>
      <c r="K6" s="7">
        <v>63843</v>
      </c>
      <c r="L6" s="7">
        <f t="shared" si="1"/>
        <v>421157</v>
      </c>
      <c r="M6" s="7">
        <v>290479.46875</v>
      </c>
      <c r="N6" s="22">
        <f t="shared" si="2"/>
        <v>1.4498683910857297</v>
      </c>
      <c r="O6" s="27">
        <v>2256</v>
      </c>
      <c r="P6" s="32">
        <f t="shared" si="3"/>
        <v>186.68306737588654</v>
      </c>
      <c r="Q6" s="37" t="s">
        <v>31</v>
      </c>
      <c r="R6" s="42">
        <f>ABS(N13-N6)*100</f>
        <v>10.247189447708438</v>
      </c>
      <c r="S6" t="s">
        <v>32</v>
      </c>
      <c r="U6" s="7">
        <v>60433</v>
      </c>
      <c r="V6" t="s">
        <v>33</v>
      </c>
      <c r="W6" s="17" t="s">
        <v>34</v>
      </c>
      <c r="Y6" t="s">
        <v>35</v>
      </c>
      <c r="Z6">
        <v>401</v>
      </c>
      <c r="AA6">
        <v>96</v>
      </c>
    </row>
    <row r="7" spans="1:64" x14ac:dyDescent="0.25">
      <c r="A7" t="s">
        <v>44</v>
      </c>
      <c r="B7" t="s">
        <v>45</v>
      </c>
      <c r="C7" s="17">
        <v>43979</v>
      </c>
      <c r="D7" s="7">
        <v>95720</v>
      </c>
      <c r="E7" t="s">
        <v>29</v>
      </c>
      <c r="F7" t="s">
        <v>30</v>
      </c>
      <c r="G7" s="7">
        <v>95720</v>
      </c>
      <c r="H7" s="7">
        <v>41900</v>
      </c>
      <c r="I7" s="12">
        <f t="shared" si="0"/>
        <v>43.773506059339738</v>
      </c>
      <c r="J7" s="7">
        <v>96287</v>
      </c>
      <c r="K7" s="7">
        <v>5300</v>
      </c>
      <c r="L7" s="7">
        <f t="shared" si="1"/>
        <v>90420</v>
      </c>
      <c r="M7" s="7">
        <v>86902.578125</v>
      </c>
      <c r="N7" s="22">
        <f t="shared" si="2"/>
        <v>1.0404754605777122</v>
      </c>
      <c r="O7" s="27">
        <v>800</v>
      </c>
      <c r="P7" s="32">
        <f t="shared" si="3"/>
        <v>113.02500000000001</v>
      </c>
      <c r="Q7" s="37" t="s">
        <v>31</v>
      </c>
      <c r="R7" s="42">
        <f>ABS(N13-N7)*100</f>
        <v>30.692103603093312</v>
      </c>
      <c r="S7" t="s">
        <v>46</v>
      </c>
      <c r="U7" s="7">
        <v>5300</v>
      </c>
      <c r="V7" t="s">
        <v>33</v>
      </c>
      <c r="W7" s="17" t="s">
        <v>34</v>
      </c>
      <c r="Y7" t="s">
        <v>35</v>
      </c>
      <c r="Z7">
        <v>401</v>
      </c>
      <c r="AA7">
        <v>84</v>
      </c>
    </row>
    <row r="8" spans="1:64" x14ac:dyDescent="0.25">
      <c r="A8" t="s">
        <v>47</v>
      </c>
      <c r="B8" t="s">
        <v>48</v>
      </c>
      <c r="C8" s="17">
        <v>44089</v>
      </c>
      <c r="D8" s="7">
        <v>125000</v>
      </c>
      <c r="E8" t="s">
        <v>29</v>
      </c>
      <c r="F8" t="s">
        <v>30</v>
      </c>
      <c r="G8" s="7">
        <v>125000</v>
      </c>
      <c r="H8" s="7">
        <v>61800</v>
      </c>
      <c r="I8" s="12">
        <f t="shared" si="0"/>
        <v>49.44</v>
      </c>
      <c r="J8" s="7">
        <v>128331</v>
      </c>
      <c r="K8" s="7">
        <v>52690</v>
      </c>
      <c r="L8" s="7">
        <f t="shared" si="1"/>
        <v>72310</v>
      </c>
      <c r="M8" s="7">
        <v>72245.4609375</v>
      </c>
      <c r="N8" s="22">
        <f t="shared" si="2"/>
        <v>1.0008933303443912</v>
      </c>
      <c r="O8" s="27">
        <v>672</v>
      </c>
      <c r="P8" s="32">
        <f t="shared" si="3"/>
        <v>107.60416666666667</v>
      </c>
      <c r="Q8" s="37" t="s">
        <v>31</v>
      </c>
      <c r="R8" s="42">
        <f>ABS(N13-N8)*100</f>
        <v>34.650316626425415</v>
      </c>
      <c r="S8" t="s">
        <v>32</v>
      </c>
      <c r="U8" s="7">
        <v>50000</v>
      </c>
      <c r="V8" t="s">
        <v>33</v>
      </c>
      <c r="W8" s="17" t="s">
        <v>34</v>
      </c>
      <c r="Y8" t="s">
        <v>35</v>
      </c>
      <c r="Z8">
        <v>401</v>
      </c>
      <c r="AA8">
        <v>71</v>
      </c>
    </row>
    <row r="9" spans="1:64" x14ac:dyDescent="0.25">
      <c r="A9" t="s">
        <v>49</v>
      </c>
      <c r="B9" t="s">
        <v>50</v>
      </c>
      <c r="C9" s="17">
        <v>43994</v>
      </c>
      <c r="D9" s="7">
        <v>200000</v>
      </c>
      <c r="E9" t="s">
        <v>29</v>
      </c>
      <c r="F9" t="s">
        <v>30</v>
      </c>
      <c r="G9" s="7">
        <v>200000</v>
      </c>
      <c r="H9" s="7">
        <v>159800</v>
      </c>
      <c r="I9" s="12">
        <f t="shared" si="0"/>
        <v>79.900000000000006</v>
      </c>
      <c r="J9" s="7">
        <v>225659</v>
      </c>
      <c r="K9" s="7">
        <v>65669</v>
      </c>
      <c r="L9" s="7">
        <f t="shared" si="1"/>
        <v>134331</v>
      </c>
      <c r="M9" s="7">
        <v>152808.015625</v>
      </c>
      <c r="N9" s="22">
        <f t="shared" si="2"/>
        <v>0.87908346594629105</v>
      </c>
      <c r="O9" s="27">
        <v>2232</v>
      </c>
      <c r="P9" s="32">
        <f t="shared" si="3"/>
        <v>60.18413978494624</v>
      </c>
      <c r="Q9" s="37" t="s">
        <v>31</v>
      </c>
      <c r="R9" s="42">
        <f>ABS(N13-N9)*100</f>
        <v>46.831303066235428</v>
      </c>
      <c r="S9" t="s">
        <v>32</v>
      </c>
      <c r="U9" s="7">
        <v>55100</v>
      </c>
      <c r="V9" t="s">
        <v>33</v>
      </c>
      <c r="W9" s="17" t="s">
        <v>34</v>
      </c>
      <c r="Y9" t="s">
        <v>35</v>
      </c>
      <c r="Z9">
        <v>401</v>
      </c>
      <c r="AA9">
        <v>60</v>
      </c>
    </row>
    <row r="10" spans="1:64" ht="15.75" thickBot="1" x14ac:dyDescent="0.3">
      <c r="A10" t="s">
        <v>51</v>
      </c>
      <c r="B10" t="s">
        <v>52</v>
      </c>
      <c r="C10" s="17">
        <v>44040</v>
      </c>
      <c r="D10" s="7">
        <v>238000</v>
      </c>
      <c r="E10" t="s">
        <v>29</v>
      </c>
      <c r="F10" t="s">
        <v>30</v>
      </c>
      <c r="G10" s="7">
        <v>238000</v>
      </c>
      <c r="H10" s="7">
        <v>90800</v>
      </c>
      <c r="I10" s="12">
        <f t="shared" si="0"/>
        <v>38.15126050420168</v>
      </c>
      <c r="J10" s="7">
        <v>193947</v>
      </c>
      <c r="K10" s="7">
        <v>42737</v>
      </c>
      <c r="L10" s="7">
        <f t="shared" si="1"/>
        <v>195263</v>
      </c>
      <c r="M10" s="7">
        <v>144422.15625</v>
      </c>
      <c r="N10" s="22">
        <f t="shared" si="2"/>
        <v>1.3520293912659263</v>
      </c>
      <c r="O10" s="27">
        <v>1536</v>
      </c>
      <c r="P10" s="32">
        <f t="shared" si="3"/>
        <v>127.12434895833333</v>
      </c>
      <c r="Q10" s="37" t="s">
        <v>31</v>
      </c>
      <c r="R10" s="42">
        <f>ABS(N13-N10)*100</f>
        <v>0.46328946572808949</v>
      </c>
      <c r="S10" t="s">
        <v>32</v>
      </c>
      <c r="U10" s="7">
        <v>39500</v>
      </c>
      <c r="V10" t="s">
        <v>33</v>
      </c>
      <c r="W10" s="17" t="s">
        <v>34</v>
      </c>
      <c r="Y10" t="s">
        <v>35</v>
      </c>
      <c r="Z10">
        <v>401</v>
      </c>
      <c r="AA10">
        <v>87</v>
      </c>
    </row>
    <row r="11" spans="1:64" ht="15.75" thickTop="1" x14ac:dyDescent="0.25">
      <c r="A11" s="3"/>
      <c r="B11" s="3"/>
      <c r="C11" s="18" t="s">
        <v>53</v>
      </c>
      <c r="D11" s="8">
        <f>+SUM(D2:D10)</f>
        <v>2418720</v>
      </c>
      <c r="E11" s="3"/>
      <c r="F11" s="3"/>
      <c r="G11" s="8">
        <f>+SUM(G2:G10)</f>
        <v>2418720</v>
      </c>
      <c r="H11" s="8">
        <f>+SUM(H2:H10)</f>
        <v>1001100</v>
      </c>
      <c r="I11" s="13"/>
      <c r="J11" s="8">
        <f>+SUM(J2:J10)</f>
        <v>2028316</v>
      </c>
      <c r="K11" s="8"/>
      <c r="L11" s="8">
        <f>+SUM(L2:L10)</f>
        <v>1697218</v>
      </c>
      <c r="M11" s="8">
        <f>+SUM(M2:M10)</f>
        <v>1248150.890625</v>
      </c>
      <c r="N11" s="23"/>
      <c r="O11" s="28"/>
      <c r="P11" s="33">
        <f>AVERAGE(P2:P10)</f>
        <v>154.56663797100944</v>
      </c>
      <c r="Q11" s="38"/>
      <c r="R11" s="43">
        <f>ABS(N13-N12)*100</f>
        <v>1.2389417697063143</v>
      </c>
      <c r="S11" s="3"/>
      <c r="T11" s="3"/>
      <c r="U11" s="8"/>
      <c r="V11" s="3"/>
      <c r="W11" s="18"/>
      <c r="X11" s="3"/>
      <c r="Y11" s="3"/>
      <c r="Z11" s="3"/>
      <c r="AA11" s="3"/>
    </row>
    <row r="12" spans="1:64" x14ac:dyDescent="0.25">
      <c r="A12" s="4"/>
      <c r="B12" s="4"/>
      <c r="C12" s="19"/>
      <c r="D12" s="9"/>
      <c r="E12" s="4"/>
      <c r="F12" s="4"/>
      <c r="G12" s="9"/>
      <c r="H12" s="9" t="s">
        <v>54</v>
      </c>
      <c r="I12" s="14">
        <f>H11/G11*100</f>
        <v>41.389660646953764</v>
      </c>
      <c r="J12" s="9"/>
      <c r="K12" s="9"/>
      <c r="L12" s="9"/>
      <c r="M12" s="9" t="s">
        <v>55</v>
      </c>
      <c r="N12" s="24">
        <f>L11/M11</f>
        <v>1.3597859143057085</v>
      </c>
      <c r="O12" s="29"/>
      <c r="P12" s="34" t="s">
        <v>56</v>
      </c>
      <c r="Q12" s="39">
        <f>STDEV(N2:N10)</f>
        <v>0.31283608511452443</v>
      </c>
      <c r="R12" s="44"/>
      <c r="S12" s="4"/>
      <c r="T12" s="4"/>
      <c r="U12" s="9"/>
      <c r="V12" s="4"/>
      <c r="W12" s="19"/>
      <c r="X12" s="4"/>
      <c r="Y12" s="4"/>
      <c r="Z12" s="4"/>
      <c r="AA12" s="4"/>
    </row>
    <row r="13" spans="1:64" x14ac:dyDescent="0.25">
      <c r="A13" s="5"/>
      <c r="B13" s="5"/>
      <c r="C13" s="20"/>
      <c r="D13" s="10"/>
      <c r="E13" s="5"/>
      <c r="F13" s="5"/>
      <c r="G13" s="10"/>
      <c r="H13" s="10" t="s">
        <v>57</v>
      </c>
      <c r="I13" s="15">
        <f>STDEV(I2:I10)</f>
        <v>14.619138216689272</v>
      </c>
      <c r="J13" s="10"/>
      <c r="K13" s="10"/>
      <c r="L13" s="10"/>
      <c r="M13" s="10" t="s">
        <v>58</v>
      </c>
      <c r="N13" s="25">
        <f>AVERAGE(N2:N10)</f>
        <v>1.3473964966086454</v>
      </c>
      <c r="O13" s="30"/>
      <c r="P13" s="35" t="s">
        <v>59</v>
      </c>
      <c r="Q13" s="46">
        <f>AVERAGE(R2:R10)</f>
        <v>24.927494065723156</v>
      </c>
      <c r="R13" s="45" t="s">
        <v>60</v>
      </c>
      <c r="S13" s="5">
        <f>+(Q13/N13)</f>
        <v>18.500489001169942</v>
      </c>
      <c r="T13" s="5"/>
      <c r="U13" s="10"/>
      <c r="V13" s="5"/>
      <c r="W13" s="20"/>
      <c r="X13" s="5"/>
      <c r="Y13" s="5"/>
      <c r="Z13" s="5"/>
      <c r="AA13" s="5"/>
    </row>
  </sheetData>
  <conditionalFormatting sqref="A2:AA10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scale="50" fitToHeight="0" orientation="landscape" r:id="rId1"/>
  <headerFooter>
    <oddHeader>&amp;C2023 ECF LONG LAKE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Story</dc:creator>
  <cp:lastModifiedBy>Angie Kerby</cp:lastModifiedBy>
  <cp:lastPrinted>2023-03-15T12:28:34Z</cp:lastPrinted>
  <dcterms:created xsi:type="dcterms:W3CDTF">2023-01-19T00:24:28Z</dcterms:created>
  <dcterms:modified xsi:type="dcterms:W3CDTF">2023-03-15T12:28:42Z</dcterms:modified>
</cp:coreProperties>
</file>