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5" yWindow="165" windowWidth="20565" windowHeight="13170" activeTab="3"/>
  </bookViews>
  <sheets>
    <sheet name="Sheet1" sheetId="1" r:id="rId1"/>
    <sheet name="ใส่ข้อมูล" sheetId="2" r:id="rId2"/>
    <sheet name="RwSTC" sheetId="3" r:id="rId3"/>
    <sheet name="รายงาน " sheetId="4" r:id="rId4"/>
    <sheet name="Sheet2" sheetId="5" state="hidden" r:id="rId5"/>
  </sheets>
  <externalReferences>
    <externalReference r:id="rId8"/>
  </externalReferences>
  <definedNames>
    <definedName name="_xlnm.Print_Area" localSheetId="2">'RwSTC'!$A$1:$S$43</definedName>
    <definedName name="_xlnm.Print_Area" localSheetId="3">'รายงาน '!$B$18:$O$67</definedName>
    <definedName name="Z_D7E59568_2520_4FFF_9675_AAC24550DE0D_.wvu.PrintArea" localSheetId="2" hidden="1">'RwSTC'!$A$1:$S$43</definedName>
    <definedName name="Z_D7E59568_2520_4FFF_9675_AAC24550DE0D_.wvu.PrintArea" localSheetId="3" hidden="1">'รายงาน '!$B$18:$O$67</definedName>
  </definedNames>
  <calcPr fullCalcOnLoad="1"/>
</workbook>
</file>

<file path=xl/sharedStrings.xml><?xml version="1.0" encoding="utf-8"?>
<sst xmlns="http://schemas.openxmlformats.org/spreadsheetml/2006/main" count="492" uniqueCount="159">
  <si>
    <t>Source</t>
  </si>
  <si>
    <t>Receiving Room</t>
  </si>
  <si>
    <t>f</t>
  </si>
  <si>
    <t>Lp(sig)</t>
  </si>
  <si>
    <t>Lp(noise)</t>
  </si>
  <si>
    <t>D</t>
  </si>
  <si>
    <t>T</t>
  </si>
  <si>
    <t>A</t>
  </si>
  <si>
    <t>R</t>
  </si>
  <si>
    <t>D(oct)</t>
  </si>
  <si>
    <t>STC</t>
  </si>
  <si>
    <t>Rw</t>
  </si>
  <si>
    <t>C</t>
  </si>
  <si>
    <t>Ctr</t>
  </si>
  <si>
    <t>Sum</t>
  </si>
  <si>
    <t>Receiving Room Volume</t>
  </si>
  <si>
    <t>m^3</t>
  </si>
  <si>
    <t>Partition Surface Area</t>
  </si>
  <si>
    <t>m^2</t>
  </si>
  <si>
    <t>Rw calculations</t>
  </si>
  <si>
    <t>STC calculations</t>
  </si>
  <si>
    <t>Reference Value (dB)</t>
  </si>
  <si>
    <t>Curve</t>
  </si>
  <si>
    <t>Difference</t>
  </si>
  <si>
    <t>Defficiencies</t>
  </si>
  <si>
    <t>C curve</t>
  </si>
  <si>
    <t>Ctr curve</t>
  </si>
  <si>
    <t>C calc</t>
  </si>
  <si>
    <t>Ctr calc</t>
  </si>
  <si>
    <t>Differences</t>
  </si>
  <si>
    <t>SUM</t>
  </si>
  <si>
    <t>MAX</t>
  </si>
  <si>
    <t>R(oct)</t>
  </si>
  <si>
    <t>Dn</t>
  </si>
  <si>
    <t>DnT</t>
  </si>
  <si>
    <t>Dn(oct)</t>
  </si>
  <si>
    <t>DnT(oct)</t>
  </si>
  <si>
    <t>Dnw calculations</t>
  </si>
  <si>
    <t>Dnw</t>
  </si>
  <si>
    <t>DnTw</t>
  </si>
  <si>
    <t>DnTw calculations</t>
  </si>
  <si>
    <t>Deficiencies</t>
  </si>
  <si>
    <t>Max</t>
  </si>
  <si>
    <t>Def.</t>
  </si>
  <si>
    <t>50Hz-3150Hz</t>
  </si>
  <si>
    <t>50Hz-5000Hz</t>
  </si>
  <si>
    <t>100Hz-5000Hz</t>
  </si>
  <si>
    <t>125Hz-4000Hz</t>
  </si>
  <si>
    <t>100Hz-3150Hz</t>
  </si>
  <si>
    <t>Rw C &amp; Ctr 50-3150</t>
  </si>
  <si>
    <t>Rw C &amp; Ctr 50-5000</t>
  </si>
  <si>
    <t>Rw C &amp; Ctr 100-5000</t>
  </si>
  <si>
    <t>Extended frequency range</t>
  </si>
  <si>
    <t>Dnw C &amp; Ctr 50-3150</t>
  </si>
  <si>
    <t>Dnw C &amp; Ctr 50-5000</t>
  </si>
  <si>
    <t>Dnw C &amp; Ctr 100-5000</t>
  </si>
  <si>
    <t>DnTw C &amp; Ctr 50-3150</t>
  </si>
  <si>
    <t>DnTw C &amp; Ctr 50-5000</t>
  </si>
  <si>
    <t>DnTw C &amp; Ctr 100-5000</t>
  </si>
  <si>
    <t>Dw</t>
  </si>
  <si>
    <t>Dw calculations</t>
  </si>
  <si>
    <t>Dw C &amp; Ctr 50-3150</t>
  </si>
  <si>
    <t>Dw C &amp; Ctr 50-5000</t>
  </si>
  <si>
    <t>Dw C &amp; Ctr 100-5000</t>
  </si>
  <si>
    <t>dB</t>
  </si>
  <si>
    <t>(0 or 1)</t>
  </si>
  <si>
    <t>S/N Confidence Limit</t>
  </si>
  <si>
    <t>S/N&lt;10dB Adjustment</t>
  </si>
  <si>
    <t>Airborne Sound Insulation Single Number Rating Calculator</t>
  </si>
  <si>
    <t>by Densil Cabrera (Faculty of Architecture Design and Planning, University of Sydney)</t>
  </si>
  <si>
    <t>Last updated January 2007</t>
  </si>
  <si>
    <t>Instructions</t>
  </si>
  <si>
    <t>Enter data into green cells</t>
  </si>
  <si>
    <t>Lp(sig) is spatially averaged diffuse field level in source or receiving room</t>
  </si>
  <si>
    <t>Lp(noise) is background noise level in receiving room</t>
  </si>
  <si>
    <t>T is reverberation time in receiving room</t>
  </si>
  <si>
    <t>Adjust the STC, Rw, Dnw and DnTw values until the criteria for sum of deficiencies are met</t>
  </si>
  <si>
    <t>C:\...\SRI BOX\CMG1.CMG</t>
  </si>
  <si>
    <t>Test</t>
  </si>
  <si>
    <t>ID</t>
  </si>
  <si>
    <t>Data</t>
  </si>
  <si>
    <t>Type</t>
  </si>
  <si>
    <t>Background noise</t>
  </si>
  <si>
    <t>Receive</t>
  </si>
  <si>
    <t>MY_LOC_07</t>
  </si>
  <si>
    <t>Hz</t>
  </si>
  <si>
    <t>1 k</t>
  </si>
  <si>
    <t>1.25 k</t>
  </si>
  <si>
    <t>1.6 k</t>
  </si>
  <si>
    <t>2 k</t>
  </si>
  <si>
    <t>2.5 k</t>
  </si>
  <si>
    <t>3.15 k</t>
  </si>
  <si>
    <t>4 k</t>
  </si>
  <si>
    <t>5 k</t>
  </si>
  <si>
    <t>Overall A*</t>
  </si>
  <si>
    <t>Level reception AVG</t>
  </si>
  <si>
    <t>C:\...\SRI BOX\CMG2.CMG</t>
  </si>
  <si>
    <t>C:\...\SRI BOX\CMG4.CMG</t>
  </si>
  <si>
    <t>Test Result R-1</t>
  </si>
  <si>
    <t>Reverberation time AVG</t>
  </si>
  <si>
    <t>s</t>
  </si>
  <si>
    <t>C:\...\SRI BOX\CMG3.CMG</t>
  </si>
  <si>
    <t>Level source</t>
  </si>
  <si>
    <t>C:\...\SRI BOX\CMG7.CMG</t>
  </si>
  <si>
    <t>Family</t>
  </si>
  <si>
    <t>Autospectrum</t>
  </si>
  <si>
    <t>Emitted noise</t>
  </si>
  <si>
    <t>X axis resolution</t>
  </si>
  <si>
    <t>Date</t>
  </si>
  <si>
    <t>location</t>
  </si>
  <si>
    <t>MY_LOC_02$$$</t>
  </si>
  <si>
    <t>Comments</t>
  </si>
  <si>
    <t>Channel</t>
  </si>
  <si>
    <t>6.3 k</t>
  </si>
  <si>
    <t>8 k</t>
  </si>
  <si>
    <t>10 k</t>
  </si>
  <si>
    <t>12.5 k</t>
  </si>
  <si>
    <t>16 k</t>
  </si>
  <si>
    <t>20 k</t>
  </si>
  <si>
    <t>Received noise</t>
  </si>
  <si>
    <t>MY_LOC_07$$$</t>
  </si>
  <si>
    <t>ห้องกำเนิดเสียง</t>
  </si>
  <si>
    <t xml:space="preserve">ห้องผู้รับ </t>
  </si>
  <si>
    <t>ความเงียบห้อง</t>
  </si>
  <si>
    <t xml:space="preserve">ค่าความก้อง </t>
  </si>
  <si>
    <t xml:space="preserve">ความถี่ Hz </t>
  </si>
  <si>
    <t xml:space="preserve">ระดังเสียง (dB) </t>
  </si>
  <si>
    <t xml:space="preserve">ควมถี่ </t>
  </si>
  <si>
    <t xml:space="preserve">ระดับเสียงห้องส่ง </t>
  </si>
  <si>
    <t xml:space="preserve">ความถี่ </t>
  </si>
  <si>
    <t xml:space="preserve">ระดับเสียงห้องรับ </t>
  </si>
  <si>
    <t>ความก้อง</t>
  </si>
  <si>
    <t xml:space="preserve">RT </t>
  </si>
  <si>
    <t xml:space="preserve">Standardized level difference in accordance with ISO 140-4 </t>
  </si>
  <si>
    <t xml:space="preserve">Field measurements of airborne sound insulation between rooms </t>
  </si>
  <si>
    <t xml:space="preserve">ชื่อลูกค้า </t>
  </si>
  <si>
    <t>รหัสเครื่องวัด</t>
  </si>
  <si>
    <t xml:space="preserve">พื้นที่ผนัง </t>
  </si>
  <si>
    <t>ปริมาตรห้องส่ง</t>
  </si>
  <si>
    <t xml:space="preserve">ปริมาตรห้องรับ </t>
  </si>
  <si>
    <t>(เฮริตซ์)</t>
  </si>
  <si>
    <t>1/3 ออเตฟ</t>
  </si>
  <si>
    <t>เดซิเบล</t>
  </si>
  <si>
    <t>Ref curve</t>
  </si>
  <si>
    <t>ตรม</t>
  </si>
  <si>
    <t>ลบม</t>
  </si>
  <si>
    <t xml:space="preserve">วันที่ตรวจวัด </t>
  </si>
  <si>
    <t>Rating in accordance with ISO 717-1</t>
  </si>
  <si>
    <t xml:space="preserve">DnT,w (C;Ctr)  = </t>
  </si>
  <si>
    <t xml:space="preserve">C50-3150 = </t>
  </si>
  <si>
    <t>Ctr,50-3150 =</t>
  </si>
  <si>
    <t>C50-5000 =</t>
  </si>
  <si>
    <t xml:space="preserve">Ctr, 50-5000 = </t>
  </si>
  <si>
    <t>C100-5000 =</t>
  </si>
  <si>
    <t>Ctr 100-5000 =</t>
  </si>
  <si>
    <t>เลขที่ทดสอบเอกสาร</t>
  </si>
  <si>
    <t>วันที่ออกเอกสาร</t>
  </si>
  <si>
    <t>ชื่อผู้จัดทำรายงาน</t>
  </si>
  <si>
    <t>ลายเซ็นต์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</si>
</sst>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0.000000"/>
    <numFmt numFmtId="180" formatCode="0.00000"/>
    <numFmt numFmtId="181" formatCode="0.0000"/>
    <numFmt numFmtId="182" formatCode="0.000"/>
  </numFmts>
  <fonts count="7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i/>
      <sz val="14"/>
      <name val="Geneva"/>
      <family val="0"/>
    </font>
    <font>
      <sz val="8"/>
      <name val="Geneva"/>
      <family val="0"/>
    </font>
    <font>
      <b/>
      <sz val="14"/>
      <color indexed="16"/>
      <name val="Geneva"/>
      <family val="0"/>
    </font>
    <font>
      <sz val="9"/>
      <color indexed="10"/>
      <name val="Geneva"/>
      <family val="0"/>
    </font>
    <font>
      <sz val="10"/>
      <name val="Geneva"/>
      <family val="0"/>
    </font>
    <font>
      <b/>
      <sz val="9"/>
      <color indexed="16"/>
      <name val="Geneva"/>
      <family val="0"/>
    </font>
    <font>
      <sz val="10"/>
      <color indexed="10"/>
      <name val="Geneva"/>
      <family val="0"/>
    </font>
    <font>
      <b/>
      <sz val="14"/>
      <name val="Geneva"/>
      <family val="0"/>
    </font>
    <font>
      <b/>
      <sz val="14"/>
      <color indexed="13"/>
      <name val="Geneva"/>
      <family val="0"/>
    </font>
    <font>
      <sz val="12"/>
      <color indexed="13"/>
      <name val="Geneva"/>
      <family val="0"/>
    </font>
    <font>
      <sz val="8"/>
      <color indexed="8"/>
      <name val="Geneva"/>
      <family val="0"/>
    </font>
    <font>
      <sz val="9"/>
      <color indexed="8"/>
      <name val="Geneva"/>
      <family val="0"/>
    </font>
    <font>
      <sz val="10"/>
      <name val="Arial"/>
      <family val="2"/>
    </font>
    <font>
      <sz val="11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2"/>
      <name val="Geneva"/>
      <family val="0"/>
    </font>
    <font>
      <b/>
      <sz val="18"/>
      <name val="Geneva"/>
      <family val="0"/>
    </font>
    <font>
      <b/>
      <sz val="18"/>
      <color indexed="9"/>
      <name val="Calibri"/>
      <family val="2"/>
    </font>
    <font>
      <b/>
      <sz val="18"/>
      <color indexed="9"/>
      <name val="Geneva"/>
      <family val="0"/>
    </font>
    <font>
      <b/>
      <sz val="9"/>
      <color indexed="8"/>
      <name val="Geneva"/>
      <family val="0"/>
    </font>
    <font>
      <b/>
      <sz val="11"/>
      <name val="Geneva"/>
      <family val="0"/>
    </font>
    <font>
      <sz val="11"/>
      <color indexed="9"/>
      <name val="Geneva"/>
      <family val="0"/>
    </font>
    <font>
      <sz val="12"/>
      <color indexed="8"/>
      <name val="Calibri"/>
      <family val="2"/>
    </font>
    <font>
      <sz val="12"/>
      <color indexed="63"/>
      <name val="Calibri"/>
      <family val="2"/>
    </font>
    <font>
      <b/>
      <sz val="20"/>
      <name val="Geneva"/>
      <family val="0"/>
    </font>
    <font>
      <b/>
      <sz val="22"/>
      <name val="Geneva"/>
      <family val="0"/>
    </font>
    <font>
      <b/>
      <sz val="12"/>
      <color indexed="9"/>
      <name val="Geneva"/>
      <family val="0"/>
    </font>
    <font>
      <sz val="20"/>
      <name val="Calibri"/>
      <family val="2"/>
    </font>
    <font>
      <b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0"/>
      <name val="Calibri"/>
      <family val="2"/>
    </font>
    <font>
      <b/>
      <sz val="18"/>
      <color theme="0"/>
      <name val="Geneva"/>
      <family val="0"/>
    </font>
    <font>
      <sz val="11"/>
      <color theme="0"/>
      <name val="Geneva"/>
      <family val="0"/>
    </font>
    <font>
      <b/>
      <sz val="12"/>
      <color theme="0"/>
      <name val="Geneva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178" fontId="0" fillId="33" borderId="10" xfId="0" applyNumberFormat="1" applyFont="1" applyFill="1" applyBorder="1" applyAlignment="1" applyProtection="1">
      <alignment/>
      <protection locked="0"/>
    </xf>
    <xf numFmtId="178" fontId="0" fillId="33" borderId="10" xfId="0" applyNumberForma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13" xfId="0" applyFont="1" applyFill="1" applyBorder="1" applyAlignment="1" applyProtection="1">
      <alignment/>
      <protection locked="0"/>
    </xf>
    <xf numFmtId="0" fontId="1" fillId="34" borderId="14" xfId="0" applyFont="1" applyFill="1" applyBorder="1" applyAlignment="1" applyProtection="1">
      <alignment/>
      <protection/>
    </xf>
    <xf numFmtId="0" fontId="1" fillId="34" borderId="15" xfId="0" applyFont="1" applyFill="1" applyBorder="1" applyAlignment="1" applyProtection="1">
      <alignment/>
      <protection/>
    </xf>
    <xf numFmtId="0" fontId="1" fillId="34" borderId="16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178" fontId="0" fillId="34" borderId="0" xfId="0" applyNumberFormat="1" applyFill="1" applyBorder="1" applyAlignment="1" applyProtection="1">
      <alignment/>
      <protection/>
    </xf>
    <xf numFmtId="0" fontId="1" fillId="34" borderId="17" xfId="0" applyFont="1" applyFill="1" applyBorder="1" applyAlignment="1" applyProtection="1">
      <alignment/>
      <protection/>
    </xf>
    <xf numFmtId="0" fontId="1" fillId="34" borderId="18" xfId="0" applyFont="1" applyFill="1" applyBorder="1" applyAlignment="1" applyProtection="1">
      <alignment/>
      <protection/>
    </xf>
    <xf numFmtId="0" fontId="1" fillId="34" borderId="19" xfId="0" applyFont="1" applyFill="1" applyBorder="1" applyAlignment="1" applyProtection="1">
      <alignment/>
      <protection/>
    </xf>
    <xf numFmtId="0" fontId="1" fillId="34" borderId="20" xfId="0" applyFont="1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1" fillId="34" borderId="21" xfId="0" applyFont="1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3" fillId="34" borderId="23" xfId="0" applyFont="1" applyFill="1" applyBorder="1" applyAlignment="1" applyProtection="1">
      <alignment/>
      <protection/>
    </xf>
    <xf numFmtId="0" fontId="3" fillId="34" borderId="12" xfId="0" applyFont="1" applyFill="1" applyBorder="1" applyAlignment="1" applyProtection="1">
      <alignment/>
      <protection/>
    </xf>
    <xf numFmtId="178" fontId="3" fillId="34" borderId="23" xfId="0" applyNumberFormat="1" applyFont="1" applyFill="1" applyBorder="1" applyAlignment="1" applyProtection="1">
      <alignment/>
      <protection/>
    </xf>
    <xf numFmtId="178" fontId="3" fillId="34" borderId="24" xfId="0" applyNumberFormat="1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178" fontId="0" fillId="34" borderId="10" xfId="0" applyNumberFormat="1" applyFill="1" applyBorder="1" applyAlignment="1" applyProtection="1">
      <alignment/>
      <protection/>
    </xf>
    <xf numFmtId="178" fontId="0" fillId="34" borderId="25" xfId="0" applyNumberFormat="1" applyFill="1" applyBorder="1" applyAlignment="1" applyProtection="1">
      <alignment/>
      <protection/>
    </xf>
    <xf numFmtId="178" fontId="1" fillId="34" borderId="26" xfId="0" applyNumberFormat="1" applyFont="1" applyFill="1" applyBorder="1" applyAlignment="1" applyProtection="1">
      <alignment/>
      <protection/>
    </xf>
    <xf numFmtId="178" fontId="1" fillId="34" borderId="27" xfId="0" applyNumberFormat="1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1" fillId="34" borderId="28" xfId="0" applyFont="1" applyFill="1" applyBorder="1" applyAlignment="1" applyProtection="1">
      <alignment/>
      <protection/>
    </xf>
    <xf numFmtId="0" fontId="0" fillId="34" borderId="23" xfId="0" applyFont="1" applyFill="1" applyBorder="1" applyAlignment="1" applyProtection="1">
      <alignment/>
      <protection/>
    </xf>
    <xf numFmtId="178" fontId="0" fillId="34" borderId="23" xfId="0" applyNumberFormat="1" applyFill="1" applyBorder="1" applyAlignment="1" applyProtection="1">
      <alignment/>
      <protection/>
    </xf>
    <xf numFmtId="178" fontId="1" fillId="34" borderId="12" xfId="0" applyNumberFormat="1" applyFont="1" applyFill="1" applyBorder="1" applyAlignment="1" applyProtection="1">
      <alignment/>
      <protection/>
    </xf>
    <xf numFmtId="178" fontId="1" fillId="34" borderId="29" xfId="0" applyNumberFormat="1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0" fillId="34" borderId="30" xfId="0" applyFill="1" applyBorder="1" applyAlignment="1" applyProtection="1">
      <alignment/>
      <protection/>
    </xf>
    <xf numFmtId="178" fontId="0" fillId="34" borderId="26" xfId="0" applyNumberFormat="1" applyFill="1" applyBorder="1" applyAlignment="1" applyProtection="1">
      <alignment/>
      <protection/>
    </xf>
    <xf numFmtId="0" fontId="1" fillId="35" borderId="31" xfId="0" applyFont="1" applyFill="1" applyBorder="1" applyAlignment="1" applyProtection="1">
      <alignment/>
      <protection/>
    </xf>
    <xf numFmtId="178" fontId="1" fillId="35" borderId="32" xfId="0" applyNumberFormat="1" applyFont="1" applyFill="1" applyBorder="1" applyAlignment="1" applyProtection="1">
      <alignment/>
      <protection/>
    </xf>
    <xf numFmtId="178" fontId="1" fillId="35" borderId="31" xfId="0" applyNumberFormat="1" applyFont="1" applyFill="1" applyBorder="1" applyAlignment="1" applyProtection="1">
      <alignment/>
      <protection/>
    </xf>
    <xf numFmtId="178" fontId="1" fillId="35" borderId="33" xfId="0" applyNumberFormat="1" applyFont="1" applyFill="1" applyBorder="1" applyAlignment="1" applyProtection="1">
      <alignment/>
      <protection/>
    </xf>
    <xf numFmtId="178" fontId="1" fillId="34" borderId="0" xfId="0" applyNumberFormat="1" applyFont="1" applyFill="1" applyBorder="1" applyAlignment="1" applyProtection="1">
      <alignment/>
      <protection/>
    </xf>
    <xf numFmtId="0" fontId="4" fillId="34" borderId="34" xfId="0" applyFont="1" applyFill="1" applyBorder="1" applyAlignment="1" applyProtection="1">
      <alignment/>
      <protection/>
    </xf>
    <xf numFmtId="0" fontId="8" fillId="34" borderId="34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4" borderId="13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/>
      <protection/>
    </xf>
    <xf numFmtId="0" fontId="8" fillId="34" borderId="0" xfId="0" applyFont="1" applyFill="1" applyAlignment="1" applyProtection="1">
      <alignment/>
      <protection/>
    </xf>
    <xf numFmtId="0" fontId="8" fillId="34" borderId="17" xfId="0" applyFont="1" applyFill="1" applyBorder="1" applyAlignment="1" applyProtection="1">
      <alignment/>
      <protection/>
    </xf>
    <xf numFmtId="0" fontId="10" fillId="34" borderId="18" xfId="0" applyFont="1" applyFill="1" applyBorder="1" applyAlignment="1" applyProtection="1">
      <alignment/>
      <protection/>
    </xf>
    <xf numFmtId="0" fontId="8" fillId="34" borderId="35" xfId="0" applyFont="1" applyFill="1" applyBorder="1" applyAlignment="1" applyProtection="1">
      <alignment/>
      <protection/>
    </xf>
    <xf numFmtId="0" fontId="10" fillId="34" borderId="36" xfId="0" applyFont="1" applyFill="1" applyBorder="1" applyAlignment="1" applyProtection="1">
      <alignment/>
      <protection/>
    </xf>
    <xf numFmtId="0" fontId="10" fillId="34" borderId="37" xfId="0" applyFont="1" applyFill="1" applyBorder="1" applyAlignment="1" applyProtection="1">
      <alignment/>
      <protection/>
    </xf>
    <xf numFmtId="0" fontId="7" fillId="34" borderId="37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0" fontId="1" fillId="35" borderId="34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13" xfId="0" applyFont="1" applyFill="1" applyBorder="1" applyAlignment="1" applyProtection="1">
      <alignment/>
      <protection/>
    </xf>
    <xf numFmtId="0" fontId="0" fillId="35" borderId="13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4" fillId="34" borderId="17" xfId="0" applyFont="1" applyFill="1" applyBorder="1" applyAlignment="1" applyProtection="1">
      <alignment/>
      <protection/>
    </xf>
    <xf numFmtId="0" fontId="6" fillId="34" borderId="18" xfId="0" applyFont="1" applyFill="1" applyBorder="1" applyAlignment="1" applyProtection="1">
      <alignment/>
      <protection/>
    </xf>
    <xf numFmtId="0" fontId="6" fillId="34" borderId="19" xfId="0" applyFont="1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11" fillId="34" borderId="19" xfId="0" applyFont="1" applyFill="1" applyBorder="1" applyAlignment="1" applyProtection="1">
      <alignment/>
      <protection/>
    </xf>
    <xf numFmtId="0" fontId="1" fillId="34" borderId="31" xfId="0" applyFont="1" applyFill="1" applyBorder="1" applyAlignment="1" applyProtection="1">
      <alignment/>
      <protection/>
    </xf>
    <xf numFmtId="0" fontId="0" fillId="34" borderId="32" xfId="0" applyFill="1" applyBorder="1" applyAlignment="1" applyProtection="1">
      <alignment/>
      <protection/>
    </xf>
    <xf numFmtId="0" fontId="0" fillId="34" borderId="33" xfId="0" applyFill="1" applyBorder="1" applyAlignment="1" applyProtection="1">
      <alignment/>
      <protection/>
    </xf>
    <xf numFmtId="0" fontId="2" fillId="34" borderId="20" xfId="0" applyFont="1" applyFill="1" applyBorder="1" applyAlignment="1" applyProtection="1">
      <alignment/>
      <protection/>
    </xf>
    <xf numFmtId="0" fontId="2" fillId="34" borderId="38" xfId="0" applyFont="1" applyFill="1" applyBorder="1" applyAlignment="1" applyProtection="1">
      <alignment/>
      <protection/>
    </xf>
    <xf numFmtId="0" fontId="2" fillId="34" borderId="28" xfId="0" applyFont="1" applyFill="1" applyBorder="1" applyAlignment="1" applyProtection="1">
      <alignment/>
      <protection/>
    </xf>
    <xf numFmtId="0" fontId="0" fillId="34" borderId="28" xfId="0" applyFill="1" applyBorder="1" applyAlignment="1" applyProtection="1">
      <alignment/>
      <protection/>
    </xf>
    <xf numFmtId="0" fontId="0" fillId="34" borderId="39" xfId="0" applyFill="1" applyBorder="1" applyAlignment="1" applyProtection="1">
      <alignment/>
      <protection/>
    </xf>
    <xf numFmtId="0" fontId="0" fillId="34" borderId="34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4" borderId="38" xfId="0" applyFill="1" applyBorder="1" applyAlignment="1" applyProtection="1">
      <alignment/>
      <protection/>
    </xf>
    <xf numFmtId="0" fontId="0" fillId="34" borderId="38" xfId="0" applyFont="1" applyFill="1" applyBorder="1" applyAlignment="1" applyProtection="1">
      <alignment/>
      <protection/>
    </xf>
    <xf numFmtId="0" fontId="0" fillId="34" borderId="28" xfId="0" applyFont="1" applyFill="1" applyBorder="1" applyAlignment="1" applyProtection="1">
      <alignment/>
      <protection/>
    </xf>
    <xf numFmtId="0" fontId="0" fillId="34" borderId="40" xfId="0" applyFill="1" applyBorder="1" applyAlignment="1" applyProtection="1">
      <alignment/>
      <protection/>
    </xf>
    <xf numFmtId="0" fontId="0" fillId="34" borderId="31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178" fontId="0" fillId="34" borderId="28" xfId="0" applyNumberFormat="1" applyFill="1" applyBorder="1" applyAlignment="1" applyProtection="1">
      <alignment/>
      <protection/>
    </xf>
    <xf numFmtId="0" fontId="0" fillId="34" borderId="20" xfId="0" applyFont="1" applyFill="1" applyBorder="1" applyAlignment="1" applyProtection="1">
      <alignment/>
      <protection/>
    </xf>
    <xf numFmtId="0" fontId="11" fillId="33" borderId="15" xfId="0" applyFont="1" applyFill="1" applyBorder="1" applyAlignment="1" applyProtection="1">
      <alignment/>
      <protection locked="0"/>
    </xf>
    <xf numFmtId="0" fontId="11" fillId="33" borderId="18" xfId="0" applyFont="1" applyFill="1" applyBorder="1" applyAlignment="1" applyProtection="1">
      <alignment/>
      <protection locked="0"/>
    </xf>
    <xf numFmtId="0" fontId="12" fillId="36" borderId="0" xfId="0" applyFont="1" applyFill="1" applyAlignment="1">
      <alignment/>
    </xf>
    <xf numFmtId="0" fontId="13" fillId="36" borderId="0" xfId="0" applyFont="1" applyFill="1" applyAlignment="1">
      <alignment/>
    </xf>
    <xf numFmtId="22" fontId="0" fillId="0" borderId="0" xfId="0" applyNumberFormat="1" applyAlignment="1">
      <alignment/>
    </xf>
    <xf numFmtId="16" fontId="0" fillId="0" borderId="0" xfId="0" applyNumberFormat="1" applyAlignment="1">
      <alignment/>
    </xf>
    <xf numFmtId="178" fontId="35" fillId="37" borderId="0" xfId="0" applyNumberFormat="1" applyFont="1" applyFill="1" applyAlignment="1" applyProtection="1">
      <alignment horizontal="center"/>
      <protection/>
    </xf>
    <xf numFmtId="0" fontId="36" fillId="0" borderId="0" xfId="0" applyFont="1" applyAlignment="1">
      <alignment horizontal="center"/>
    </xf>
    <xf numFmtId="178" fontId="35" fillId="0" borderId="0" xfId="58" applyNumberFormat="1" applyFont="1" applyAlignment="1" applyProtection="1">
      <alignment horizontal="center" vertical="center"/>
      <protection/>
    </xf>
    <xf numFmtId="1" fontId="35" fillId="0" borderId="0" xfId="58" applyNumberFormat="1" applyFont="1" applyAlignment="1" applyProtection="1">
      <alignment horizontal="center" vertical="center"/>
      <protection/>
    </xf>
    <xf numFmtId="0" fontId="36" fillId="38" borderId="0" xfId="0" applyFont="1" applyFill="1" applyAlignment="1">
      <alignment horizontal="center"/>
    </xf>
    <xf numFmtId="0" fontId="36" fillId="39" borderId="0" xfId="0" applyFont="1" applyFill="1" applyAlignment="1">
      <alignment horizontal="center"/>
    </xf>
    <xf numFmtId="0" fontId="36" fillId="40" borderId="0" xfId="0" applyFont="1" applyFill="1" applyAlignment="1">
      <alignment horizontal="center"/>
    </xf>
    <xf numFmtId="0" fontId="36" fillId="37" borderId="0" xfId="0" applyFont="1" applyFill="1" applyAlignment="1" applyProtection="1">
      <alignment horizontal="center"/>
      <protection/>
    </xf>
    <xf numFmtId="0" fontId="36" fillId="37" borderId="0" xfId="0" applyFont="1" applyFill="1" applyAlignment="1" applyProtection="1">
      <alignment horizontal="center" vertical="center"/>
      <protection/>
    </xf>
    <xf numFmtId="1" fontId="35" fillId="37" borderId="0" xfId="58" applyNumberFormat="1" applyFont="1" applyFill="1" applyAlignment="1" applyProtection="1">
      <alignment horizontal="center" vertical="center"/>
      <protection/>
    </xf>
    <xf numFmtId="0" fontId="37" fillId="0" borderId="0" xfId="0" applyFont="1" applyAlignment="1">
      <alignment horizontal="center"/>
    </xf>
    <xf numFmtId="0" fontId="37" fillId="38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37" fillId="39" borderId="0" xfId="0" applyFont="1" applyFill="1" applyAlignment="1">
      <alignment horizontal="center"/>
    </xf>
    <xf numFmtId="0" fontId="37" fillId="40" borderId="0" xfId="0" applyFont="1" applyFill="1" applyAlignment="1">
      <alignment horizontal="center"/>
    </xf>
    <xf numFmtId="0" fontId="36" fillId="0" borderId="0" xfId="0" applyFont="1" applyAlignment="1" applyProtection="1">
      <alignment horizontal="center"/>
      <protection/>
    </xf>
    <xf numFmtId="0" fontId="37" fillId="0" borderId="0" xfId="0" applyFont="1" applyAlignment="1" applyProtection="1">
      <alignment horizontal="center"/>
      <protection/>
    </xf>
    <xf numFmtId="0" fontId="37" fillId="0" borderId="0" xfId="0" applyFont="1" applyAlignment="1" applyProtection="1">
      <alignment horizontal="center"/>
      <protection/>
    </xf>
    <xf numFmtId="0" fontId="36" fillId="38" borderId="0" xfId="0" applyFont="1" applyFill="1" applyAlignment="1" applyProtection="1">
      <alignment horizontal="center"/>
      <protection/>
    </xf>
    <xf numFmtId="0" fontId="36" fillId="38" borderId="0" xfId="0" applyFont="1" applyFill="1" applyAlignment="1" applyProtection="1">
      <alignment horizontal="center" vertical="center"/>
      <protection/>
    </xf>
    <xf numFmtId="0" fontId="36" fillId="39" borderId="0" xfId="0" applyFont="1" applyFill="1" applyAlignment="1" applyProtection="1">
      <alignment horizontal="center"/>
      <protection/>
    </xf>
    <xf numFmtId="0" fontId="36" fillId="39" borderId="0" xfId="0" applyFont="1" applyFill="1" applyAlignment="1" applyProtection="1">
      <alignment horizontal="center" vertical="center"/>
      <protection/>
    </xf>
    <xf numFmtId="0" fontId="36" fillId="40" borderId="0" xfId="0" applyFont="1" applyFill="1" applyAlignment="1" applyProtection="1">
      <alignment horizontal="center"/>
      <protection/>
    </xf>
    <xf numFmtId="0" fontId="36" fillId="40" borderId="0" xfId="0" applyFont="1" applyFill="1" applyAlignment="1" applyProtection="1">
      <alignment horizontal="center" vertical="center"/>
      <protection/>
    </xf>
    <xf numFmtId="178" fontId="36" fillId="0" borderId="0" xfId="0" applyNumberFormat="1" applyFont="1" applyAlignment="1" applyProtection="1">
      <alignment horizontal="center"/>
      <protection/>
    </xf>
    <xf numFmtId="178" fontId="35" fillId="0" borderId="0" xfId="0" applyNumberFormat="1" applyFont="1" applyAlignment="1" applyProtection="1">
      <alignment horizontal="center" vertical="center"/>
      <protection/>
    </xf>
    <xf numFmtId="2" fontId="36" fillId="0" borderId="0" xfId="0" applyNumberFormat="1" applyFont="1" applyAlignment="1" applyProtection="1">
      <alignment horizontal="center"/>
      <protection/>
    </xf>
    <xf numFmtId="178" fontId="35" fillId="0" borderId="0" xfId="0" applyNumberFormat="1" applyFont="1" applyAlignment="1" applyProtection="1">
      <alignment horizontal="center"/>
      <protection/>
    </xf>
    <xf numFmtId="1" fontId="67" fillId="38" borderId="0" xfId="58" applyNumberFormat="1" applyFont="1" applyFill="1" applyAlignment="1" applyProtection="1">
      <alignment horizontal="center"/>
      <protection/>
    </xf>
    <xf numFmtId="0" fontId="67" fillId="38" borderId="0" xfId="0" applyFont="1" applyFill="1" applyAlignment="1">
      <alignment horizontal="center"/>
    </xf>
    <xf numFmtId="0" fontId="68" fillId="39" borderId="0" xfId="0" applyFont="1" applyFill="1" applyAlignment="1">
      <alignment horizontal="center"/>
    </xf>
    <xf numFmtId="0" fontId="68" fillId="40" borderId="0" xfId="0" applyFont="1" applyFill="1" applyAlignment="1">
      <alignment horizontal="center"/>
    </xf>
    <xf numFmtId="0" fontId="41" fillId="0" borderId="41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41" xfId="0" applyFont="1" applyBorder="1" applyAlignment="1">
      <alignment/>
    </xf>
    <xf numFmtId="0" fontId="17" fillId="0" borderId="42" xfId="0" applyFont="1" applyBorder="1" applyAlignment="1">
      <alignment/>
    </xf>
    <xf numFmtId="0" fontId="17" fillId="0" borderId="43" xfId="0" applyFont="1" applyBorder="1" applyAlignment="1">
      <alignment/>
    </xf>
    <xf numFmtId="0" fontId="17" fillId="0" borderId="45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25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7" fillId="0" borderId="3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69" fillId="0" borderId="0" xfId="0" applyFont="1" applyBorder="1" applyAlignment="1">
      <alignment/>
    </xf>
    <xf numFmtId="0" fontId="17" fillId="0" borderId="27" xfId="0" applyFont="1" applyBorder="1" applyAlignment="1">
      <alignment/>
    </xf>
    <xf numFmtId="0" fontId="17" fillId="0" borderId="26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30" xfId="0" applyFont="1" applyBorder="1" applyAlignment="1">
      <alignment horizontal="center" vertical="center"/>
    </xf>
    <xf numFmtId="178" fontId="17" fillId="0" borderId="43" xfId="0" applyNumberFormat="1" applyFont="1" applyBorder="1" applyAlignment="1">
      <alignment horizontal="center" vertical="center"/>
    </xf>
    <xf numFmtId="178" fontId="17" fillId="0" borderId="0" xfId="0" applyNumberFormat="1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178" fontId="17" fillId="0" borderId="27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78" fontId="17" fillId="0" borderId="44" xfId="0" applyNumberFormat="1" applyFont="1" applyBorder="1" applyAlignment="1">
      <alignment horizontal="center" vertical="center"/>
    </xf>
    <xf numFmtId="0" fontId="17" fillId="41" borderId="26" xfId="0" applyFont="1" applyFill="1" applyBorder="1" applyAlignment="1">
      <alignment horizontal="center" vertical="center"/>
    </xf>
    <xf numFmtId="178" fontId="17" fillId="41" borderId="27" xfId="0" applyNumberFormat="1" applyFont="1" applyFill="1" applyBorder="1" applyAlignment="1">
      <alignment horizontal="center" vertical="center"/>
    </xf>
    <xf numFmtId="0" fontId="17" fillId="41" borderId="30" xfId="0" applyFont="1" applyFill="1" applyBorder="1" applyAlignment="1">
      <alignment horizontal="center" vertical="center"/>
    </xf>
    <xf numFmtId="178" fontId="17" fillId="41" borderId="43" xfId="0" applyNumberFormat="1" applyFont="1" applyFill="1" applyBorder="1" applyAlignment="1">
      <alignment horizontal="center" vertical="center"/>
    </xf>
    <xf numFmtId="0" fontId="17" fillId="41" borderId="10" xfId="0" applyFont="1" applyFill="1" applyBorder="1" applyAlignment="1">
      <alignment horizontal="center" vertical="center"/>
    </xf>
    <xf numFmtId="178" fontId="17" fillId="41" borderId="44" xfId="0" applyNumberFormat="1" applyFont="1" applyFill="1" applyBorder="1" applyAlignment="1">
      <alignment horizontal="center" vertical="center"/>
    </xf>
    <xf numFmtId="178" fontId="17" fillId="0" borderId="0" xfId="0" applyNumberFormat="1" applyFont="1" applyBorder="1" applyAlignment="1">
      <alignment horizontal="center" vertical="center"/>
    </xf>
    <xf numFmtId="0" fontId="17" fillId="0" borderId="45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36" xfId="0" applyFont="1" applyBorder="1" applyAlignment="1">
      <alignment/>
    </xf>
    <xf numFmtId="0" fontId="17" fillId="0" borderId="44" xfId="0" applyFont="1" applyBorder="1" applyAlignment="1">
      <alignment/>
    </xf>
    <xf numFmtId="0" fontId="41" fillId="0" borderId="45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17" fillId="0" borderId="36" xfId="0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vertical="center"/>
      <protection locked="0"/>
    </xf>
    <xf numFmtId="0" fontId="17" fillId="0" borderId="36" xfId="0" applyFont="1" applyBorder="1" applyAlignment="1" applyProtection="1">
      <alignment vertical="center"/>
      <protection locked="0"/>
    </xf>
    <xf numFmtId="0" fontId="17" fillId="0" borderId="21" xfId="0" applyFont="1" applyBorder="1" applyAlignment="1" applyProtection="1">
      <alignment horizontal="center"/>
      <protection locked="0"/>
    </xf>
    <xf numFmtId="0" fontId="17" fillId="0" borderId="22" xfId="0" applyFont="1" applyBorder="1" applyAlignment="1" applyProtection="1">
      <alignment horizontal="center"/>
      <protection locked="0"/>
    </xf>
    <xf numFmtId="0" fontId="37" fillId="0" borderId="0" xfId="0" applyFont="1" applyAlignment="1">
      <alignment horizontal="center" vertical="center"/>
    </xf>
    <xf numFmtId="0" fontId="36" fillId="42" borderId="0" xfId="0" applyFont="1" applyFill="1" applyAlignment="1">
      <alignment horizontal="center"/>
    </xf>
    <xf numFmtId="0" fontId="45" fillId="42" borderId="0" xfId="0" applyFont="1" applyFill="1" applyAlignment="1">
      <alignment horizontal="center" vertical="center"/>
    </xf>
    <xf numFmtId="0" fontId="46" fillId="42" borderId="0" xfId="0" applyFont="1" applyFill="1" applyAlignment="1">
      <alignment horizontal="center" vertical="center"/>
    </xf>
    <xf numFmtId="0" fontId="70" fillId="42" borderId="0" xfId="0" applyFont="1" applyFill="1" applyAlignment="1">
      <alignment horizontal="center"/>
    </xf>
    <xf numFmtId="0" fontId="68" fillId="42" borderId="0" xfId="0" applyFont="1" applyFill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38" borderId="0" xfId="0" applyFont="1" applyFill="1" applyAlignment="1">
      <alignment horizontal="center"/>
    </xf>
    <xf numFmtId="178" fontId="48" fillId="0" borderId="0" xfId="58" applyNumberFormat="1" applyFont="1" applyAlignment="1" applyProtection="1">
      <alignment horizontal="center" vertical="center"/>
      <protection locked="0"/>
    </xf>
    <xf numFmtId="1" fontId="48" fillId="0" borderId="0" xfId="58" applyNumberFormat="1" applyFont="1" applyAlignment="1" applyProtection="1">
      <alignment horizontal="center" vertical="center"/>
      <protection locked="0"/>
    </xf>
    <xf numFmtId="178" fontId="49" fillId="0" borderId="0" xfId="0" applyNumberFormat="1" applyFont="1" applyAlignment="1" applyProtection="1">
      <alignment horizontal="center" vertical="center"/>
      <protection locked="0"/>
    </xf>
    <xf numFmtId="178" fontId="49" fillId="0" borderId="0" xfId="0" applyNumberFormat="1" applyFont="1" applyAlignment="1" applyProtection="1">
      <alignment horizontal="center"/>
      <protection locked="0"/>
    </xf>
    <xf numFmtId="0" fontId="45" fillId="0" borderId="0" xfId="0" applyFont="1" applyFill="1" applyAlignment="1">
      <alignment horizontal="center"/>
    </xf>
    <xf numFmtId="0" fontId="45" fillId="39" borderId="0" xfId="0" applyFont="1" applyFill="1" applyAlignment="1">
      <alignment horizontal="center"/>
    </xf>
    <xf numFmtId="0" fontId="45" fillId="40" borderId="0" xfId="0" applyFont="1" applyFill="1" applyAlignment="1">
      <alignment horizontal="center"/>
    </xf>
    <xf numFmtId="178" fontId="49" fillId="0" borderId="0" xfId="58" applyNumberFormat="1" applyFont="1" applyAlignment="1" applyProtection="1">
      <alignment horizontal="center" vertical="center"/>
      <protection locked="0"/>
    </xf>
    <xf numFmtId="1" fontId="49" fillId="0" borderId="0" xfId="58" applyNumberFormat="1" applyFont="1" applyAlignment="1" applyProtection="1">
      <alignment horizontal="center" vertical="center"/>
      <protection locked="0"/>
    </xf>
    <xf numFmtId="1" fontId="48" fillId="0" borderId="0" xfId="58" applyNumberFormat="1" applyFont="1" applyAlignment="1" applyProtection="1">
      <alignment horizontal="center"/>
      <protection locked="0"/>
    </xf>
    <xf numFmtId="2" fontId="49" fillId="0" borderId="0" xfId="0" applyNumberFormat="1" applyFont="1" applyAlignment="1" applyProtection="1">
      <alignment horizontal="center" vertical="center"/>
      <protection locked="0"/>
    </xf>
    <xf numFmtId="2" fontId="49" fillId="0" borderId="0" xfId="0" applyNumberFormat="1" applyFont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rd 2" xfId="58"/>
    <cellStyle name="Title" xfId="59"/>
    <cellStyle name="Total" xfId="60"/>
    <cellStyle name="Warning Text" xfId="61"/>
  </cellStyles>
  <dxfs count="6">
    <dxf>
      <font>
        <b/>
        <i val="0"/>
        <color indexed="10"/>
      </font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ont>
        <color rgb="FFFF0000"/>
      </font>
      <fill>
        <patternFill>
          <bgColor rgb="FFC0C0C0"/>
        </patternFill>
      </fill>
      <border/>
    </dxf>
    <dxf>
      <font>
        <b/>
        <i val="0"/>
        <color rgb="FFFF0000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Rw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081"/>
          <c:w val="0.90125"/>
          <c:h val="0.78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RwSTC!$A$54:$A$69</c:f>
              <c:numCache/>
            </c:numRef>
          </c:cat>
          <c:val>
            <c:numRef>
              <c:f>RwSTC!$H$9:$H$24</c:f>
              <c:numCache/>
            </c:numRef>
          </c:val>
        </c:ser>
        <c:axId val="65514303"/>
        <c:axId val="52757816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RwSTC!$A$54:$A$69</c:f>
              <c:numCache/>
            </c:numRef>
          </c:cat>
          <c:val>
            <c:numRef>
              <c:f>RwSTC!$C$54:$C$69</c:f>
              <c:numCache/>
            </c:numRef>
          </c:val>
          <c:smooth val="0"/>
        </c:ser>
        <c:axId val="65514303"/>
        <c:axId val="52757816"/>
      </c:lineChart>
      <c:catAx>
        <c:axId val="65514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1/3-Oct Band Centre Frequency (Hz)</a:t>
                </a:r>
              </a:p>
            </c:rich>
          </c:tx>
          <c:layout>
            <c:manualLayout>
              <c:xMode val="factor"/>
              <c:yMode val="factor"/>
              <c:x val="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2757816"/>
        <c:crosses val="autoZero"/>
        <c:auto val="0"/>
        <c:lblOffset val="100"/>
        <c:tickLblSkip val="2"/>
        <c:noMultiLvlLbl val="0"/>
      </c:catAx>
      <c:valAx>
        <c:axId val="52757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 (dB)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55143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STC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08175"/>
          <c:w val="0.902"/>
          <c:h val="0.78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RwSTC!$A$55:$A$70</c:f>
              <c:numCache/>
            </c:numRef>
          </c:cat>
          <c:val>
            <c:numRef>
              <c:f>RwSTC!$H$10:$H$25</c:f>
              <c:numCache/>
            </c:numRef>
          </c:val>
        </c:ser>
        <c:axId val="5058297"/>
        <c:axId val="45524674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RwSTC!$A$55:$A$70</c:f>
              <c:numCache/>
            </c:numRef>
          </c:cat>
          <c:val>
            <c:numRef>
              <c:f>RwSTC!$J$55:$J$70</c:f>
              <c:numCache/>
            </c:numRef>
          </c:val>
          <c:smooth val="0"/>
        </c:ser>
        <c:axId val="5058297"/>
        <c:axId val="45524674"/>
      </c:lineChart>
      <c:catAx>
        <c:axId val="5058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1/3-Oct Band Centre Frequency (Hz)</a:t>
                </a:r>
              </a:p>
            </c:rich>
          </c:tx>
          <c:layout>
            <c:manualLayout>
              <c:xMode val="factor"/>
              <c:yMode val="factor"/>
              <c:x val="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5524674"/>
        <c:crosses val="autoZero"/>
        <c:auto val="0"/>
        <c:lblOffset val="100"/>
        <c:tickLblSkip val="1"/>
        <c:noMultiLvlLbl val="0"/>
      </c:catAx>
      <c:valAx>
        <c:axId val="45524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 (dB)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0582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Dw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0705"/>
          <c:w val="0.90025"/>
          <c:h val="0.80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RwSTC!$A$78:$A$93</c:f>
              <c:numCache/>
            </c:numRef>
          </c:cat>
          <c:val>
            <c:numRef>
              <c:f>RwSTC!$G$9:$G$24</c:f>
              <c:numCache/>
            </c:numRef>
          </c:val>
        </c:ser>
        <c:axId val="7068883"/>
        <c:axId val="63619948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RwSTC!$A$78:$A$93</c:f>
              <c:numCache/>
            </c:numRef>
          </c:cat>
          <c:val>
            <c:numRef>
              <c:f>RwSTC!$C$78:$C$93</c:f>
              <c:numCache/>
            </c:numRef>
          </c:val>
          <c:smooth val="0"/>
        </c:ser>
        <c:axId val="7068883"/>
        <c:axId val="63619948"/>
      </c:lineChart>
      <c:catAx>
        <c:axId val="7068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1/3-Oct Band Centre Frequency (Hz)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3619948"/>
        <c:crosses val="autoZero"/>
        <c:auto val="0"/>
        <c:lblOffset val="100"/>
        <c:tickLblSkip val="2"/>
        <c:noMultiLvlLbl val="0"/>
      </c:catAx>
      <c:valAx>
        <c:axId val="636199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D (dB)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70688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"/>
          <c:y val="0.05575"/>
          <c:w val="0.93875"/>
          <c:h val="0.88425"/>
        </c:manualLayout>
      </c:layout>
      <c:lineChart>
        <c:grouping val="standard"/>
        <c:varyColors val="0"/>
        <c:ser>
          <c:idx val="0"/>
          <c:order val="0"/>
          <c:tx>
            <c:v>DnT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'รายงาน '!$B$30:$B$50</c:f>
              <c:numCache/>
            </c:numRef>
          </c:cat>
          <c:val>
            <c:numRef>
              <c:f>'รายงาน '!$C$30:$C$50</c:f>
              <c:numCache/>
            </c:numRef>
          </c:val>
          <c:smooth val="0"/>
        </c:ser>
        <c:ser>
          <c:idx val="1"/>
          <c:order val="1"/>
          <c:tx>
            <c:v>Reference Curve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'รายงาน '!$B$30:$B$50</c:f>
              <c:numCache/>
            </c:numRef>
          </c:cat>
          <c:val>
            <c:numRef>
              <c:f>'รายงาน '!$F$33:$F$48</c:f>
              <c:numCache/>
            </c:numRef>
          </c:val>
          <c:smooth val="0"/>
        </c:ser>
        <c:marker val="1"/>
        <c:axId val="35708621"/>
        <c:axId val="52942134"/>
      </c:lineChart>
      <c:catAx>
        <c:axId val="35708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Frequency (Hz) 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52942134"/>
        <c:crosses val="autoZero"/>
        <c:auto val="1"/>
        <c:lblOffset val="100"/>
        <c:tickLblSkip val="1"/>
        <c:noMultiLvlLbl val="0"/>
      </c:catAx>
      <c:valAx>
        <c:axId val="52942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DnT (dB)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35708621"/>
        <c:crossesAt val="1"/>
        <c:crossBetween val="midCat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8425"/>
          <c:y val="0.00525"/>
          <c:w val="0.42625"/>
          <c:h val="0.0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16</xdr:row>
      <xdr:rowOff>0</xdr:rowOff>
    </xdr:from>
    <xdr:to>
      <xdr:col>19</xdr:col>
      <xdr:colOff>9525</xdr:colOff>
      <xdr:row>30</xdr:row>
      <xdr:rowOff>228600</xdr:rowOff>
    </xdr:to>
    <xdr:graphicFrame>
      <xdr:nvGraphicFramePr>
        <xdr:cNvPr id="1" name="Chart 1"/>
        <xdr:cNvGraphicFramePr/>
      </xdr:nvGraphicFramePr>
      <xdr:xfrm>
        <a:off x="8362950" y="2486025"/>
        <a:ext cx="43338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9525</xdr:colOff>
      <xdr:row>0</xdr:row>
      <xdr:rowOff>9525</xdr:rowOff>
    </xdr:from>
    <xdr:to>
      <xdr:col>19</xdr:col>
      <xdr:colOff>19050</xdr:colOff>
      <xdr:row>15</xdr:row>
      <xdr:rowOff>142875</xdr:rowOff>
    </xdr:to>
    <xdr:graphicFrame>
      <xdr:nvGraphicFramePr>
        <xdr:cNvPr id="2" name="Chart 2"/>
        <xdr:cNvGraphicFramePr/>
      </xdr:nvGraphicFramePr>
      <xdr:xfrm>
        <a:off x="8362950" y="9525"/>
        <a:ext cx="43434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9525</xdr:colOff>
      <xdr:row>30</xdr:row>
      <xdr:rowOff>228600</xdr:rowOff>
    </xdr:from>
    <xdr:to>
      <xdr:col>19</xdr:col>
      <xdr:colOff>0</xdr:colOff>
      <xdr:row>42</xdr:row>
      <xdr:rowOff>219075</xdr:rowOff>
    </xdr:to>
    <xdr:graphicFrame>
      <xdr:nvGraphicFramePr>
        <xdr:cNvPr id="3" name="Chart 3"/>
        <xdr:cNvGraphicFramePr/>
      </xdr:nvGraphicFramePr>
      <xdr:xfrm>
        <a:off x="8362950" y="4895850"/>
        <a:ext cx="4324350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25</xdr:row>
      <xdr:rowOff>133350</xdr:rowOff>
    </xdr:from>
    <xdr:to>
      <xdr:col>13</xdr:col>
      <xdr:colOff>400050</xdr:colOff>
      <xdr:row>55</xdr:row>
      <xdr:rowOff>133350</xdr:rowOff>
    </xdr:to>
    <xdr:graphicFrame>
      <xdr:nvGraphicFramePr>
        <xdr:cNvPr id="1" name="Chart 2"/>
        <xdr:cNvGraphicFramePr/>
      </xdr:nvGraphicFramePr>
      <xdr:xfrm>
        <a:off x="3533775" y="5010150"/>
        <a:ext cx="614362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1143000</xdr:colOff>
      <xdr:row>59</xdr:row>
      <xdr:rowOff>180975</xdr:rowOff>
    </xdr:from>
    <xdr:ext cx="1019175" cy="276225"/>
    <xdr:sp>
      <xdr:nvSpPr>
        <xdr:cNvPr id="2" name="TextBox 3"/>
        <xdr:cNvSpPr txBox="1">
          <a:spLocks noChangeArrowheads="1"/>
        </xdr:cNvSpPr>
      </xdr:nvSpPr>
      <xdr:spPr>
        <a:xfrm>
          <a:off x="3219450" y="11430000"/>
          <a:ext cx="1019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        ;        )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Ti-Audio-RTA-Reporting-Tool-for-XL2\NTi-Audio-RTA-Reporting-Tool-for-XL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 Octave Band"/>
      <sheetName val="Report Octave Band"/>
      <sheetName val="Import Third-Octave Band"/>
      <sheetName val="Report Third-Octave Band"/>
      <sheetName val="Language-Text"/>
      <sheetName val="Instruc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zoomScale="175" zoomScaleNormal="175" zoomScalePageLayoutView="0" workbookViewId="0" topLeftCell="A1">
      <selection activeCell="A1" sqref="A1"/>
    </sheetView>
  </sheetViews>
  <sheetFormatPr defaultColWidth="11.375" defaultRowHeight="12"/>
  <cols>
    <col min="1" max="1" width="255.625" style="0" customWidth="1"/>
  </cols>
  <sheetData>
    <row r="1" s="92" customFormat="1" ht="18">
      <c r="A1" s="92" t="s">
        <v>68</v>
      </c>
    </row>
    <row r="2" ht="12">
      <c r="A2" t="s">
        <v>69</v>
      </c>
    </row>
    <row r="3" ht="12">
      <c r="A3" t="s">
        <v>70</v>
      </c>
    </row>
    <row r="6" s="93" customFormat="1" ht="15">
      <c r="A6" s="93" t="s">
        <v>71</v>
      </c>
    </row>
    <row r="8" ht="12">
      <c r="A8" t="s">
        <v>72</v>
      </c>
    </row>
    <row r="9" ht="12">
      <c r="A9" t="s">
        <v>73</v>
      </c>
    </row>
    <row r="10" ht="12">
      <c r="A10" t="s">
        <v>74</v>
      </c>
    </row>
    <row r="11" ht="12">
      <c r="A11" t="s">
        <v>75</v>
      </c>
    </row>
    <row r="13" ht="12">
      <c r="A13" t="s">
        <v>76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80"/>
  <sheetViews>
    <sheetView zoomScale="55" zoomScaleNormal="55" zoomScalePageLayoutView="0" workbookViewId="0" topLeftCell="A1">
      <selection activeCell="D8" sqref="D8"/>
    </sheetView>
  </sheetViews>
  <sheetFormatPr defaultColWidth="9.00390625" defaultRowHeight="12"/>
  <cols>
    <col min="1" max="1" width="9.125" style="97" customWidth="1"/>
    <col min="2" max="2" width="18.625" style="97" customWidth="1"/>
    <col min="3" max="3" width="29.00390625" style="97" customWidth="1"/>
    <col min="4" max="4" width="22.375" style="97" customWidth="1"/>
    <col min="5" max="39" width="11.125" style="97" customWidth="1"/>
    <col min="40" max="16384" width="9.125" style="97" customWidth="1"/>
  </cols>
  <sheetData>
    <row r="1" spans="2:6" ht="39" customHeight="1">
      <c r="B1" s="181"/>
      <c r="C1" s="184"/>
      <c r="D1" s="181"/>
      <c r="E1" s="181"/>
      <c r="F1" s="181"/>
    </row>
    <row r="2" spans="2:6" ht="57" customHeight="1">
      <c r="B2" s="181"/>
      <c r="C2" s="185" t="s">
        <v>137</v>
      </c>
      <c r="D2" s="180">
        <v>12</v>
      </c>
      <c r="E2" s="182" t="s">
        <v>144</v>
      </c>
      <c r="F2" s="182"/>
    </row>
    <row r="3" spans="2:6" ht="57" customHeight="1">
      <c r="B3" s="181"/>
      <c r="C3" s="185" t="s">
        <v>139</v>
      </c>
      <c r="D3" s="180">
        <f>4*4*3</f>
        <v>48</v>
      </c>
      <c r="E3" s="183" t="s">
        <v>145</v>
      </c>
      <c r="F3" s="183"/>
    </row>
    <row r="4" spans="2:6" ht="57" customHeight="1">
      <c r="B4" s="181"/>
      <c r="C4" s="184"/>
      <c r="D4" s="181"/>
      <c r="E4" s="181"/>
      <c r="F4" s="181"/>
    </row>
    <row r="5" ht="57" customHeight="1"/>
    <row r="6" ht="27" customHeight="1"/>
    <row r="7" spans="2:41" ht="27" customHeight="1">
      <c r="B7" s="100"/>
      <c r="C7" s="100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6"/>
    </row>
    <row r="8" spans="2:41" ht="27" customHeight="1">
      <c r="B8" s="100"/>
      <c r="C8" s="125" t="s">
        <v>127</v>
      </c>
      <c r="D8" s="188">
        <v>6.3</v>
      </c>
      <c r="E8" s="189">
        <v>8</v>
      </c>
      <c r="F8" s="189">
        <v>10</v>
      </c>
      <c r="G8" s="188">
        <v>12.5</v>
      </c>
      <c r="H8" s="189">
        <v>16</v>
      </c>
      <c r="I8" s="189">
        <v>20</v>
      </c>
      <c r="J8" s="189">
        <v>25</v>
      </c>
      <c r="K8" s="188">
        <v>32.5</v>
      </c>
      <c r="L8" s="189">
        <v>40</v>
      </c>
      <c r="M8" s="189">
        <v>50</v>
      </c>
      <c r="N8" s="189">
        <v>63</v>
      </c>
      <c r="O8" s="189">
        <v>80</v>
      </c>
      <c r="P8" s="189">
        <v>100</v>
      </c>
      <c r="Q8" s="189">
        <v>125</v>
      </c>
      <c r="R8" s="189">
        <v>160</v>
      </c>
      <c r="S8" s="189">
        <v>200</v>
      </c>
      <c r="T8" s="189">
        <v>250</v>
      </c>
      <c r="U8" s="189">
        <v>315</v>
      </c>
      <c r="V8" s="189">
        <v>400</v>
      </c>
      <c r="W8" s="189">
        <v>500</v>
      </c>
      <c r="X8" s="189">
        <v>630</v>
      </c>
      <c r="Y8" s="189">
        <v>800</v>
      </c>
      <c r="Z8" s="189">
        <v>1000</v>
      </c>
      <c r="AA8" s="189">
        <v>1250</v>
      </c>
      <c r="AB8" s="189">
        <v>1600</v>
      </c>
      <c r="AC8" s="189">
        <v>2000</v>
      </c>
      <c r="AD8" s="189">
        <v>2500</v>
      </c>
      <c r="AE8" s="189">
        <v>3150</v>
      </c>
      <c r="AF8" s="189">
        <v>4000</v>
      </c>
      <c r="AG8" s="189">
        <v>5000</v>
      </c>
      <c r="AH8" s="189">
        <v>6300</v>
      </c>
      <c r="AI8" s="189">
        <v>8000</v>
      </c>
      <c r="AJ8" s="189">
        <v>10000</v>
      </c>
      <c r="AK8" s="189">
        <v>12500</v>
      </c>
      <c r="AL8" s="189">
        <v>16000</v>
      </c>
      <c r="AM8" s="189">
        <v>20000</v>
      </c>
      <c r="AN8" s="187"/>
      <c r="AO8" s="186"/>
    </row>
    <row r="9" spans="2:41" ht="27" customHeight="1">
      <c r="B9" s="100"/>
      <c r="C9" s="126" t="s">
        <v>128</v>
      </c>
      <c r="D9" s="190">
        <v>-27.7</v>
      </c>
      <c r="E9" s="190">
        <v>-19.6</v>
      </c>
      <c r="F9" s="190">
        <v>-15.299999999999999</v>
      </c>
      <c r="G9" s="190">
        <v>-11.3</v>
      </c>
      <c r="H9" s="190">
        <v>-3.8999999999999995</v>
      </c>
      <c r="I9" s="190">
        <v>-2.2</v>
      </c>
      <c r="J9" s="190">
        <v>1.9000000000000001</v>
      </c>
      <c r="K9" s="190">
        <v>10.8</v>
      </c>
      <c r="L9" s="190">
        <v>19.199999999999996</v>
      </c>
      <c r="M9" s="190">
        <v>28.799999999999997</v>
      </c>
      <c r="N9" s="190">
        <v>39.49999999999999</v>
      </c>
      <c r="O9" s="190">
        <v>34.89999999999999</v>
      </c>
      <c r="P9" s="190">
        <v>70.5</v>
      </c>
      <c r="Q9" s="190">
        <v>85.59999999999998</v>
      </c>
      <c r="R9" s="190">
        <v>92.8</v>
      </c>
      <c r="S9" s="190">
        <v>92.19999999999999</v>
      </c>
      <c r="T9" s="190">
        <v>98.39999999999998</v>
      </c>
      <c r="U9" s="190">
        <v>99.69999999999999</v>
      </c>
      <c r="V9" s="191">
        <v>99.3</v>
      </c>
      <c r="W9" s="191">
        <v>96.9</v>
      </c>
      <c r="X9" s="191">
        <v>96.6</v>
      </c>
      <c r="Y9" s="191">
        <v>96</v>
      </c>
      <c r="Z9" s="191">
        <v>95.29999999999998</v>
      </c>
      <c r="AA9" s="191">
        <v>93.39999999999999</v>
      </c>
      <c r="AB9" s="191">
        <v>95</v>
      </c>
      <c r="AC9" s="191">
        <v>97.29999999999998</v>
      </c>
      <c r="AD9" s="191">
        <v>98</v>
      </c>
      <c r="AE9" s="191">
        <v>94.89999999999999</v>
      </c>
      <c r="AF9" s="191">
        <v>97.1</v>
      </c>
      <c r="AG9" s="191">
        <v>92.3</v>
      </c>
      <c r="AH9" s="191">
        <v>88.59999999999998</v>
      </c>
      <c r="AI9" s="191">
        <v>71.19999999999999</v>
      </c>
      <c r="AJ9" s="191">
        <v>69.89999999999999</v>
      </c>
      <c r="AK9" s="191">
        <v>65.99999999999999</v>
      </c>
      <c r="AL9" s="191">
        <v>59.29999999999999</v>
      </c>
      <c r="AM9" s="191">
        <v>47.099999999999994</v>
      </c>
      <c r="AN9" s="187"/>
      <c r="AO9" s="186"/>
    </row>
    <row r="10" spans="2:41" ht="27" customHeight="1">
      <c r="B10" s="100"/>
      <c r="C10" s="10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6"/>
    </row>
    <row r="11" spans="3:41" s="108" customFormat="1" ht="27" customHeight="1">
      <c r="C11" s="109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</row>
    <row r="12" spans="2:41" s="108" customFormat="1" ht="27" customHeight="1">
      <c r="B12" s="101"/>
      <c r="C12" s="110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2"/>
    </row>
    <row r="13" spans="2:41" ht="27" customHeight="1">
      <c r="B13" s="101"/>
      <c r="C13" s="127" t="s">
        <v>129</v>
      </c>
      <c r="D13" s="188">
        <v>6.3</v>
      </c>
      <c r="E13" s="189">
        <v>8</v>
      </c>
      <c r="F13" s="189">
        <v>10</v>
      </c>
      <c r="G13" s="188">
        <v>12.5</v>
      </c>
      <c r="H13" s="189">
        <v>16</v>
      </c>
      <c r="I13" s="189">
        <v>20</v>
      </c>
      <c r="J13" s="189">
        <v>25</v>
      </c>
      <c r="K13" s="188">
        <v>32.5</v>
      </c>
      <c r="L13" s="189">
        <v>40</v>
      </c>
      <c r="M13" s="189">
        <v>50</v>
      </c>
      <c r="N13" s="189">
        <v>63</v>
      </c>
      <c r="O13" s="189">
        <v>80</v>
      </c>
      <c r="P13" s="189">
        <v>100</v>
      </c>
      <c r="Q13" s="189">
        <v>125</v>
      </c>
      <c r="R13" s="189">
        <v>160</v>
      </c>
      <c r="S13" s="189">
        <v>200</v>
      </c>
      <c r="T13" s="189">
        <v>250</v>
      </c>
      <c r="U13" s="189">
        <v>315</v>
      </c>
      <c r="V13" s="189">
        <v>400</v>
      </c>
      <c r="W13" s="189">
        <v>500</v>
      </c>
      <c r="X13" s="189">
        <v>630</v>
      </c>
      <c r="Y13" s="189">
        <v>800</v>
      </c>
      <c r="Z13" s="189">
        <v>1000</v>
      </c>
      <c r="AA13" s="189">
        <v>1250</v>
      </c>
      <c r="AB13" s="189">
        <v>1600</v>
      </c>
      <c r="AC13" s="189">
        <v>2000</v>
      </c>
      <c r="AD13" s="189">
        <v>2500</v>
      </c>
      <c r="AE13" s="189">
        <v>3150</v>
      </c>
      <c r="AF13" s="189">
        <v>4000</v>
      </c>
      <c r="AG13" s="189">
        <v>5000</v>
      </c>
      <c r="AH13" s="189">
        <v>6300</v>
      </c>
      <c r="AI13" s="189">
        <v>8000</v>
      </c>
      <c r="AJ13" s="189">
        <v>10000</v>
      </c>
      <c r="AK13" s="189">
        <v>12500</v>
      </c>
      <c r="AL13" s="189">
        <v>16000</v>
      </c>
      <c r="AM13" s="189">
        <v>20000</v>
      </c>
      <c r="AN13" s="193"/>
      <c r="AO13" s="186"/>
    </row>
    <row r="14" spans="2:41" ht="27" customHeight="1">
      <c r="B14" s="101"/>
      <c r="C14" s="127" t="s">
        <v>130</v>
      </c>
      <c r="D14" s="190">
        <v>-42.5</v>
      </c>
      <c r="E14" s="190">
        <v>-29.699999999999992</v>
      </c>
      <c r="F14" s="190">
        <v>-20.300000000000004</v>
      </c>
      <c r="G14" s="190">
        <v>-9.399999999999999</v>
      </c>
      <c r="H14" s="190">
        <v>-8</v>
      </c>
      <c r="I14" s="190">
        <v>-16.699999999999996</v>
      </c>
      <c r="J14" s="190">
        <v>-14.099999999999998</v>
      </c>
      <c r="K14" s="190">
        <v>-18.599999999999998</v>
      </c>
      <c r="L14" s="190">
        <v>4.7</v>
      </c>
      <c r="M14" s="190">
        <v>8.499999999999998</v>
      </c>
      <c r="N14" s="190">
        <v>35.89999999999999</v>
      </c>
      <c r="O14" s="190">
        <v>19.1</v>
      </c>
      <c r="P14" s="190">
        <v>32.5</v>
      </c>
      <c r="Q14" s="190">
        <v>56.1</v>
      </c>
      <c r="R14" s="190">
        <v>55.199999999999996</v>
      </c>
      <c r="S14" s="190">
        <v>58.699999999999996</v>
      </c>
      <c r="T14" s="190">
        <v>59.399999999999984</v>
      </c>
      <c r="U14" s="190">
        <v>62.4</v>
      </c>
      <c r="V14" s="191">
        <v>60.29999999999999</v>
      </c>
      <c r="W14" s="191">
        <v>54.7</v>
      </c>
      <c r="X14" s="191">
        <v>51.599999999999994</v>
      </c>
      <c r="Y14" s="191">
        <v>49.5</v>
      </c>
      <c r="Z14" s="191">
        <v>47</v>
      </c>
      <c r="AA14" s="191">
        <v>48.099999999999994</v>
      </c>
      <c r="AB14" s="191">
        <v>44.89999999999999</v>
      </c>
      <c r="AC14" s="191">
        <v>45.99999999999999</v>
      </c>
      <c r="AD14" s="191">
        <v>45.9</v>
      </c>
      <c r="AE14" s="191">
        <v>47.099999999999994</v>
      </c>
      <c r="AF14" s="191">
        <v>47</v>
      </c>
      <c r="AG14" s="191">
        <v>40.599999999999994</v>
      </c>
      <c r="AH14" s="191">
        <v>35.4</v>
      </c>
      <c r="AI14" s="191">
        <v>21.699999999999996</v>
      </c>
      <c r="AJ14" s="191">
        <v>18.8</v>
      </c>
      <c r="AK14" s="191">
        <v>14.599999999999998</v>
      </c>
      <c r="AL14" s="191">
        <v>10</v>
      </c>
      <c r="AM14" s="191">
        <v>6.3999999999999995</v>
      </c>
      <c r="AN14" s="193"/>
      <c r="AO14" s="186"/>
    </row>
    <row r="15" spans="2:41" ht="27" customHeight="1">
      <c r="B15" s="101"/>
      <c r="C15" s="110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86"/>
    </row>
    <row r="16" spans="3:41" ht="27" customHeight="1">
      <c r="C16" s="10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</row>
    <row r="17" spans="2:41" ht="27" customHeight="1">
      <c r="B17" s="102"/>
      <c r="C17" s="111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86"/>
    </row>
    <row r="18" spans="2:41" ht="27" customHeight="1">
      <c r="B18" s="102"/>
      <c r="C18" s="128" t="s">
        <v>129</v>
      </c>
      <c r="D18" s="195"/>
      <c r="E18" s="196"/>
      <c r="F18" s="196"/>
      <c r="G18" s="195"/>
      <c r="H18" s="196"/>
      <c r="I18" s="196"/>
      <c r="J18" s="196"/>
      <c r="K18" s="195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4"/>
      <c r="AO18" s="186"/>
    </row>
    <row r="19" spans="2:41" ht="27" customHeight="1">
      <c r="B19" s="102"/>
      <c r="C19" s="128" t="s">
        <v>123</v>
      </c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4"/>
      <c r="AO19" s="186"/>
    </row>
    <row r="20" spans="2:41" ht="27" customHeight="1">
      <c r="B20" s="102"/>
      <c r="C20" s="111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86"/>
    </row>
    <row r="21" spans="3:41" ht="27" customHeight="1">
      <c r="C21" s="10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</row>
    <row r="22" spans="2:41" ht="27" customHeight="1">
      <c r="B22" s="101"/>
      <c r="C22" s="110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</row>
    <row r="23" spans="2:41" ht="27" customHeight="1">
      <c r="B23" s="101"/>
      <c r="C23" s="127" t="s">
        <v>129</v>
      </c>
      <c r="D23" s="189">
        <v>50</v>
      </c>
      <c r="E23" s="189">
        <v>63</v>
      </c>
      <c r="F23" s="189">
        <v>80</v>
      </c>
      <c r="G23" s="189">
        <v>100</v>
      </c>
      <c r="H23" s="189">
        <v>125</v>
      </c>
      <c r="I23" s="189">
        <v>160</v>
      </c>
      <c r="J23" s="189">
        <v>200</v>
      </c>
      <c r="K23" s="189">
        <v>250</v>
      </c>
      <c r="L23" s="189">
        <v>315</v>
      </c>
      <c r="M23" s="189">
        <v>400</v>
      </c>
      <c r="N23" s="189">
        <v>500</v>
      </c>
      <c r="O23" s="189">
        <v>630</v>
      </c>
      <c r="P23" s="189">
        <v>800</v>
      </c>
      <c r="Q23" s="189">
        <v>1000</v>
      </c>
      <c r="R23" s="189">
        <v>1250</v>
      </c>
      <c r="S23" s="189">
        <v>1600</v>
      </c>
      <c r="T23" s="189">
        <v>2000</v>
      </c>
      <c r="U23" s="189">
        <v>2500</v>
      </c>
      <c r="V23" s="197">
        <v>3150</v>
      </c>
      <c r="W23" s="197">
        <v>4000</v>
      </c>
      <c r="X23" s="197">
        <v>5000</v>
      </c>
      <c r="Y23" s="197">
        <v>6300</v>
      </c>
      <c r="Z23" s="197">
        <v>8000</v>
      </c>
      <c r="AA23" s="197">
        <v>10000</v>
      </c>
      <c r="AB23" s="193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</row>
    <row r="24" spans="2:41" ht="27" customHeight="1">
      <c r="B24" s="101"/>
      <c r="C24" s="127" t="s">
        <v>131</v>
      </c>
      <c r="D24" s="198">
        <v>1.21</v>
      </c>
      <c r="E24" s="198">
        <v>1.18</v>
      </c>
      <c r="F24" s="198">
        <v>3.09</v>
      </c>
      <c r="G24" s="198">
        <v>1.97</v>
      </c>
      <c r="H24" s="198">
        <v>1.81</v>
      </c>
      <c r="I24" s="198">
        <v>1.62</v>
      </c>
      <c r="J24" s="198">
        <v>1.75</v>
      </c>
      <c r="K24" s="198">
        <v>1.9</v>
      </c>
      <c r="L24" s="198">
        <v>1.9300000000000002</v>
      </c>
      <c r="M24" s="198">
        <v>1.69</v>
      </c>
      <c r="N24" s="198">
        <v>1.63</v>
      </c>
      <c r="O24" s="198">
        <v>1.41</v>
      </c>
      <c r="P24" s="198">
        <v>1.22</v>
      </c>
      <c r="Q24" s="198">
        <v>1.16</v>
      </c>
      <c r="R24" s="198">
        <v>1.03</v>
      </c>
      <c r="S24" s="198">
        <v>1.02</v>
      </c>
      <c r="T24" s="198">
        <v>0.95</v>
      </c>
      <c r="U24" s="198">
        <v>0.91</v>
      </c>
      <c r="V24" s="199">
        <v>0.89</v>
      </c>
      <c r="W24" s="199">
        <v>0.89</v>
      </c>
      <c r="X24" s="199">
        <v>0.81</v>
      </c>
      <c r="Y24" s="199">
        <v>0.71</v>
      </c>
      <c r="Z24" s="199">
        <v>0.66</v>
      </c>
      <c r="AA24" s="199">
        <v>0.56</v>
      </c>
      <c r="AB24" s="193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</row>
    <row r="25" spans="2:41" ht="27" customHeight="1">
      <c r="B25" s="101"/>
      <c r="C25" s="110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</row>
    <row r="26" spans="4:41" ht="27" customHeight="1"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</row>
    <row r="27" ht="27" customHeight="1"/>
    <row r="28" ht="27" customHeight="1"/>
    <row r="29" ht="27" customHeight="1"/>
    <row r="30" spans="1:23" ht="27" customHeight="1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</row>
    <row r="31" spans="1:23" ht="27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2"/>
      <c r="V31" s="112"/>
      <c r="W31" s="112"/>
    </row>
    <row r="32" spans="1:23" ht="23.25">
      <c r="A32" s="114" t="s">
        <v>121</v>
      </c>
      <c r="B32" s="114"/>
      <c r="C32" s="114"/>
      <c r="D32" s="114"/>
      <c r="E32" s="113"/>
      <c r="F32" s="114" t="s">
        <v>122</v>
      </c>
      <c r="G32" s="114"/>
      <c r="H32" s="114"/>
      <c r="I32" s="114"/>
      <c r="J32" s="113"/>
      <c r="K32" s="114" t="s">
        <v>123</v>
      </c>
      <c r="L32" s="114"/>
      <c r="M32" s="114"/>
      <c r="N32" s="114"/>
      <c r="O32" s="113"/>
      <c r="P32" s="114" t="s">
        <v>124</v>
      </c>
      <c r="Q32" s="114"/>
      <c r="R32" s="114"/>
      <c r="S32" s="114"/>
      <c r="T32" s="113"/>
      <c r="U32" s="112"/>
      <c r="V32" s="112"/>
      <c r="W32" s="112"/>
    </row>
    <row r="33" spans="1:23" ht="15.75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</row>
    <row r="34" spans="1:23" ht="27.75" customHeight="1">
      <c r="A34" s="115"/>
      <c r="B34" s="116" t="s">
        <v>125</v>
      </c>
      <c r="C34" s="116" t="s">
        <v>126</v>
      </c>
      <c r="D34" s="115"/>
      <c r="E34" s="112"/>
      <c r="F34" s="117"/>
      <c r="G34" s="118" t="s">
        <v>125</v>
      </c>
      <c r="H34" s="118" t="s">
        <v>126</v>
      </c>
      <c r="I34" s="117"/>
      <c r="J34" s="112"/>
      <c r="K34" s="119"/>
      <c r="L34" s="120" t="s">
        <v>125</v>
      </c>
      <c r="M34" s="120" t="s">
        <v>126</v>
      </c>
      <c r="N34" s="119"/>
      <c r="O34" s="112"/>
      <c r="P34" s="103"/>
      <c r="Q34" s="104" t="s">
        <v>125</v>
      </c>
      <c r="R34" s="104" t="s">
        <v>132</v>
      </c>
      <c r="S34" s="103"/>
      <c r="T34" s="112"/>
      <c r="U34" s="112"/>
      <c r="V34" s="112"/>
      <c r="W34" s="112"/>
    </row>
    <row r="35" spans="1:23" ht="15.75">
      <c r="A35" s="115"/>
      <c r="B35" s="112">
        <v>6.3</v>
      </c>
      <c r="C35" s="121">
        <f>D9</f>
        <v>-27.7</v>
      </c>
      <c r="D35" s="115"/>
      <c r="E35" s="112"/>
      <c r="F35" s="117"/>
      <c r="G35" s="112">
        <v>6.3</v>
      </c>
      <c r="H35" s="112">
        <f>D14</f>
        <v>-42.5</v>
      </c>
      <c r="I35" s="117"/>
      <c r="J35" s="112"/>
      <c r="K35" s="119"/>
      <c r="L35" s="98">
        <v>6.3</v>
      </c>
      <c r="M35" s="122">
        <f>D19</f>
        <v>0</v>
      </c>
      <c r="N35" s="119"/>
      <c r="O35" s="112"/>
      <c r="P35" s="103"/>
      <c r="Q35" s="112">
        <v>50</v>
      </c>
      <c r="R35" s="123">
        <f>D24</f>
        <v>1.21</v>
      </c>
      <c r="S35" s="103"/>
      <c r="T35" s="112"/>
      <c r="U35" s="112"/>
      <c r="V35" s="112"/>
      <c r="W35" s="112"/>
    </row>
    <row r="36" spans="1:23" ht="15.75">
      <c r="A36" s="115"/>
      <c r="B36" s="112">
        <v>8</v>
      </c>
      <c r="C36" s="121">
        <f>E9</f>
        <v>-19.6</v>
      </c>
      <c r="D36" s="115"/>
      <c r="E36" s="112"/>
      <c r="F36" s="117"/>
      <c r="G36" s="112">
        <v>8</v>
      </c>
      <c r="H36" s="112">
        <f>E14</f>
        <v>-29.699999999999992</v>
      </c>
      <c r="I36" s="117"/>
      <c r="J36" s="112"/>
      <c r="K36" s="119"/>
      <c r="L36" s="99">
        <v>8</v>
      </c>
      <c r="M36" s="122">
        <f>E19</f>
        <v>0</v>
      </c>
      <c r="N36" s="119"/>
      <c r="O36" s="112"/>
      <c r="P36" s="103"/>
      <c r="Q36" s="112">
        <v>63</v>
      </c>
      <c r="R36" s="123">
        <f>E24</f>
        <v>1.18</v>
      </c>
      <c r="S36" s="103"/>
      <c r="T36" s="112"/>
      <c r="U36" s="112"/>
      <c r="V36" s="112"/>
      <c r="W36" s="112"/>
    </row>
    <row r="37" spans="1:23" ht="15.75">
      <c r="A37" s="115"/>
      <c r="B37" s="112">
        <v>10</v>
      </c>
      <c r="C37" s="121">
        <f>F9</f>
        <v>-15.299999999999999</v>
      </c>
      <c r="D37" s="115"/>
      <c r="E37" s="112"/>
      <c r="F37" s="117"/>
      <c r="G37" s="112">
        <v>10</v>
      </c>
      <c r="H37" s="121">
        <f>F14</f>
        <v>-20.300000000000004</v>
      </c>
      <c r="I37" s="117"/>
      <c r="J37" s="112"/>
      <c r="K37" s="119"/>
      <c r="L37" s="99">
        <v>10</v>
      </c>
      <c r="M37" s="122">
        <f>F19</f>
        <v>0</v>
      </c>
      <c r="N37" s="119"/>
      <c r="O37" s="112"/>
      <c r="P37" s="103"/>
      <c r="Q37" s="112">
        <v>80</v>
      </c>
      <c r="R37" s="123">
        <f>F24</f>
        <v>3.09</v>
      </c>
      <c r="S37" s="103"/>
      <c r="T37" s="112"/>
      <c r="U37" s="112"/>
      <c r="V37" s="112"/>
      <c r="W37" s="112"/>
    </row>
    <row r="38" spans="1:23" ht="15.75">
      <c r="A38" s="115"/>
      <c r="B38" s="112">
        <v>12.5</v>
      </c>
      <c r="C38" s="121">
        <f>G9</f>
        <v>-11.3</v>
      </c>
      <c r="D38" s="115"/>
      <c r="E38" s="112"/>
      <c r="F38" s="117"/>
      <c r="G38" s="112">
        <v>12.5</v>
      </c>
      <c r="H38" s="121">
        <f>G14</f>
        <v>-9.399999999999999</v>
      </c>
      <c r="I38" s="117"/>
      <c r="J38" s="112"/>
      <c r="K38" s="119"/>
      <c r="L38" s="98">
        <v>12.5</v>
      </c>
      <c r="M38" s="122">
        <f>G19</f>
        <v>0</v>
      </c>
      <c r="N38" s="119"/>
      <c r="O38" s="112"/>
      <c r="P38" s="103"/>
      <c r="Q38" s="112">
        <v>100</v>
      </c>
      <c r="R38" s="123">
        <f>G24</f>
        <v>1.97</v>
      </c>
      <c r="S38" s="103"/>
      <c r="T38" s="112"/>
      <c r="U38" s="112"/>
      <c r="V38" s="112"/>
      <c r="W38" s="112"/>
    </row>
    <row r="39" spans="1:23" ht="15.75">
      <c r="A39" s="115"/>
      <c r="B39" s="112">
        <v>16</v>
      </c>
      <c r="C39" s="121">
        <f>H9</f>
        <v>-3.8999999999999995</v>
      </c>
      <c r="D39" s="115"/>
      <c r="E39" s="112"/>
      <c r="F39" s="117"/>
      <c r="G39" s="112">
        <v>16</v>
      </c>
      <c r="H39" s="121">
        <f>H14</f>
        <v>-8</v>
      </c>
      <c r="I39" s="117"/>
      <c r="J39" s="112"/>
      <c r="K39" s="119"/>
      <c r="L39" s="99">
        <v>16</v>
      </c>
      <c r="M39" s="122">
        <f>H19</f>
        <v>0</v>
      </c>
      <c r="N39" s="119"/>
      <c r="O39" s="112"/>
      <c r="P39" s="103"/>
      <c r="Q39" s="112">
        <v>125</v>
      </c>
      <c r="R39" s="123">
        <f>H24</f>
        <v>1.81</v>
      </c>
      <c r="S39" s="103"/>
      <c r="T39" s="112"/>
      <c r="U39" s="112"/>
      <c r="V39" s="112"/>
      <c r="W39" s="112"/>
    </row>
    <row r="40" spans="1:23" ht="15.75">
      <c r="A40" s="115"/>
      <c r="B40" s="112">
        <v>20</v>
      </c>
      <c r="C40" s="121">
        <f>I9</f>
        <v>-2.2</v>
      </c>
      <c r="D40" s="115"/>
      <c r="E40" s="112"/>
      <c r="F40" s="117"/>
      <c r="G40" s="112">
        <v>20</v>
      </c>
      <c r="H40" s="121">
        <f>I14</f>
        <v>-16.699999999999996</v>
      </c>
      <c r="I40" s="117"/>
      <c r="J40" s="112"/>
      <c r="K40" s="119"/>
      <c r="L40" s="99">
        <v>20</v>
      </c>
      <c r="M40" s="122">
        <f>I19</f>
        <v>0</v>
      </c>
      <c r="N40" s="119"/>
      <c r="O40" s="112"/>
      <c r="P40" s="103"/>
      <c r="Q40" s="112">
        <v>160</v>
      </c>
      <c r="R40" s="123">
        <f>I24</f>
        <v>1.62</v>
      </c>
      <c r="S40" s="103"/>
      <c r="T40" s="112"/>
      <c r="U40" s="112"/>
      <c r="V40" s="112"/>
      <c r="W40" s="112"/>
    </row>
    <row r="41" spans="1:23" ht="15.75">
      <c r="A41" s="115"/>
      <c r="B41" s="112">
        <v>25</v>
      </c>
      <c r="C41" s="121">
        <f>J9</f>
        <v>1.9000000000000001</v>
      </c>
      <c r="D41" s="115"/>
      <c r="E41" s="112"/>
      <c r="F41" s="117"/>
      <c r="G41" s="112">
        <v>25</v>
      </c>
      <c r="H41" s="121">
        <f>J14</f>
        <v>-14.099999999999998</v>
      </c>
      <c r="I41" s="117"/>
      <c r="J41" s="112"/>
      <c r="K41" s="119"/>
      <c r="L41" s="99">
        <v>25</v>
      </c>
      <c r="M41" s="122">
        <f>J19</f>
        <v>0</v>
      </c>
      <c r="N41" s="119"/>
      <c r="O41" s="112"/>
      <c r="P41" s="103"/>
      <c r="Q41" s="112">
        <v>200</v>
      </c>
      <c r="R41" s="123">
        <f>J24</f>
        <v>1.75</v>
      </c>
      <c r="S41" s="103"/>
      <c r="T41" s="112"/>
      <c r="U41" s="112"/>
      <c r="V41" s="112"/>
      <c r="W41" s="112"/>
    </row>
    <row r="42" spans="1:23" ht="15.75">
      <c r="A42" s="115"/>
      <c r="B42" s="112">
        <v>31.5</v>
      </c>
      <c r="C42" s="121">
        <f>K9</f>
        <v>10.8</v>
      </c>
      <c r="D42" s="115"/>
      <c r="E42" s="112"/>
      <c r="F42" s="117"/>
      <c r="G42" s="112">
        <v>31.5</v>
      </c>
      <c r="H42" s="121">
        <f>K14</f>
        <v>-18.599999999999998</v>
      </c>
      <c r="I42" s="117"/>
      <c r="J42" s="112"/>
      <c r="K42" s="119"/>
      <c r="L42" s="98">
        <v>32.5</v>
      </c>
      <c r="M42" s="122">
        <f>K19</f>
        <v>0</v>
      </c>
      <c r="N42" s="119"/>
      <c r="O42" s="112"/>
      <c r="P42" s="103"/>
      <c r="Q42" s="112">
        <v>250</v>
      </c>
      <c r="R42" s="123">
        <f>K24</f>
        <v>1.9</v>
      </c>
      <c r="S42" s="103"/>
      <c r="T42" s="112"/>
      <c r="U42" s="112"/>
      <c r="V42" s="112"/>
      <c r="W42" s="112"/>
    </row>
    <row r="43" spans="1:23" ht="15.75">
      <c r="A43" s="115"/>
      <c r="B43" s="112">
        <v>40</v>
      </c>
      <c r="C43" s="121">
        <f>L9</f>
        <v>19.199999999999996</v>
      </c>
      <c r="D43" s="115"/>
      <c r="E43" s="112"/>
      <c r="F43" s="117"/>
      <c r="G43" s="112">
        <v>40</v>
      </c>
      <c r="H43" s="121">
        <f>L14</f>
        <v>4.7</v>
      </c>
      <c r="I43" s="117"/>
      <c r="J43" s="112"/>
      <c r="K43" s="119"/>
      <c r="L43" s="99">
        <v>40</v>
      </c>
      <c r="M43" s="122">
        <f>L19</f>
        <v>0</v>
      </c>
      <c r="N43" s="119"/>
      <c r="O43" s="112"/>
      <c r="P43" s="103"/>
      <c r="Q43" s="112">
        <v>315</v>
      </c>
      <c r="R43" s="123">
        <f>L24</f>
        <v>1.9300000000000002</v>
      </c>
      <c r="S43" s="103"/>
      <c r="T43" s="112"/>
      <c r="U43" s="112"/>
      <c r="V43" s="112"/>
      <c r="W43" s="112"/>
    </row>
    <row r="44" spans="1:23" ht="15.75">
      <c r="A44" s="115"/>
      <c r="B44" s="112">
        <v>50</v>
      </c>
      <c r="C44" s="121">
        <f>M9</f>
        <v>28.799999999999997</v>
      </c>
      <c r="D44" s="115"/>
      <c r="E44" s="112"/>
      <c r="F44" s="117"/>
      <c r="G44" s="112">
        <v>50</v>
      </c>
      <c r="H44" s="121">
        <f>M14</f>
        <v>8.499999999999998</v>
      </c>
      <c r="I44" s="117"/>
      <c r="J44" s="112"/>
      <c r="K44" s="119"/>
      <c r="L44" s="99">
        <v>50</v>
      </c>
      <c r="M44" s="122">
        <f>M19</f>
        <v>0</v>
      </c>
      <c r="N44" s="119"/>
      <c r="O44" s="112"/>
      <c r="P44" s="103"/>
      <c r="Q44" s="112">
        <v>400</v>
      </c>
      <c r="R44" s="123">
        <f>M24</f>
        <v>1.69</v>
      </c>
      <c r="S44" s="103"/>
      <c r="T44" s="112"/>
      <c r="U44" s="112"/>
      <c r="V44" s="112"/>
      <c r="W44" s="112"/>
    </row>
    <row r="45" spans="1:23" ht="15.75">
      <c r="A45" s="115"/>
      <c r="B45" s="112">
        <v>63</v>
      </c>
      <c r="C45" s="121">
        <f>N9</f>
        <v>39.49999999999999</v>
      </c>
      <c r="D45" s="115"/>
      <c r="E45" s="112"/>
      <c r="F45" s="117"/>
      <c r="G45" s="112">
        <v>63</v>
      </c>
      <c r="H45" s="121">
        <f>N14</f>
        <v>35.89999999999999</v>
      </c>
      <c r="I45" s="117"/>
      <c r="J45" s="112"/>
      <c r="K45" s="119"/>
      <c r="L45" s="99">
        <v>63</v>
      </c>
      <c r="M45" s="122">
        <f>N19</f>
        <v>0</v>
      </c>
      <c r="N45" s="119"/>
      <c r="O45" s="112"/>
      <c r="P45" s="103"/>
      <c r="Q45" s="112">
        <v>500</v>
      </c>
      <c r="R45" s="123">
        <f>N24</f>
        <v>1.63</v>
      </c>
      <c r="S45" s="103"/>
      <c r="T45" s="112"/>
      <c r="U45" s="112"/>
      <c r="V45" s="112"/>
      <c r="W45" s="112"/>
    </row>
    <row r="46" spans="1:23" ht="15.75">
      <c r="A46" s="115"/>
      <c r="B46" s="112">
        <v>80</v>
      </c>
      <c r="C46" s="121">
        <f>O9</f>
        <v>34.89999999999999</v>
      </c>
      <c r="D46" s="115"/>
      <c r="E46" s="112"/>
      <c r="F46" s="117"/>
      <c r="G46" s="112">
        <v>80</v>
      </c>
      <c r="H46" s="121">
        <f>O14</f>
        <v>19.1</v>
      </c>
      <c r="I46" s="117"/>
      <c r="J46" s="112"/>
      <c r="K46" s="119"/>
      <c r="L46" s="99">
        <v>80</v>
      </c>
      <c r="M46" s="122">
        <f>O19</f>
        <v>0</v>
      </c>
      <c r="N46" s="119"/>
      <c r="O46" s="112"/>
      <c r="P46" s="103"/>
      <c r="Q46" s="112">
        <v>630</v>
      </c>
      <c r="R46" s="123">
        <f>O24</f>
        <v>1.41</v>
      </c>
      <c r="S46" s="103"/>
      <c r="T46" s="112"/>
      <c r="U46" s="112"/>
      <c r="V46" s="112"/>
      <c r="W46" s="112"/>
    </row>
    <row r="47" spans="1:23" ht="15.75">
      <c r="A47" s="115"/>
      <c r="B47" s="112">
        <v>100</v>
      </c>
      <c r="C47" s="121">
        <f>P9</f>
        <v>70.5</v>
      </c>
      <c r="D47" s="115"/>
      <c r="E47" s="112"/>
      <c r="F47" s="117"/>
      <c r="G47" s="112">
        <v>100</v>
      </c>
      <c r="H47" s="121">
        <f>P14</f>
        <v>32.5</v>
      </c>
      <c r="I47" s="117"/>
      <c r="J47" s="112"/>
      <c r="K47" s="119"/>
      <c r="L47" s="99">
        <v>100</v>
      </c>
      <c r="M47" s="122">
        <f>P19</f>
        <v>0</v>
      </c>
      <c r="N47" s="119"/>
      <c r="O47" s="112"/>
      <c r="P47" s="103"/>
      <c r="Q47" s="112">
        <v>800</v>
      </c>
      <c r="R47" s="123">
        <f>P24</f>
        <v>1.22</v>
      </c>
      <c r="S47" s="103"/>
      <c r="T47" s="112"/>
      <c r="U47" s="112"/>
      <c r="V47" s="112"/>
      <c r="W47" s="112"/>
    </row>
    <row r="48" spans="1:23" ht="15.75">
      <c r="A48" s="115"/>
      <c r="B48" s="112">
        <v>125</v>
      </c>
      <c r="C48" s="121">
        <f>Q9</f>
        <v>85.59999999999998</v>
      </c>
      <c r="D48" s="115"/>
      <c r="E48" s="112"/>
      <c r="F48" s="117"/>
      <c r="G48" s="112">
        <v>125</v>
      </c>
      <c r="H48" s="121">
        <f>Q14</f>
        <v>56.1</v>
      </c>
      <c r="I48" s="117"/>
      <c r="J48" s="112"/>
      <c r="K48" s="119"/>
      <c r="L48" s="99">
        <v>125</v>
      </c>
      <c r="M48" s="122">
        <f>Q19</f>
        <v>0</v>
      </c>
      <c r="N48" s="119"/>
      <c r="O48" s="112"/>
      <c r="P48" s="103"/>
      <c r="Q48" s="112">
        <v>1000</v>
      </c>
      <c r="R48" s="123">
        <f>Q24</f>
        <v>1.16</v>
      </c>
      <c r="S48" s="103"/>
      <c r="T48" s="112"/>
      <c r="U48" s="112"/>
      <c r="V48" s="112"/>
      <c r="W48" s="112"/>
    </row>
    <row r="49" spans="1:23" ht="15.75">
      <c r="A49" s="115"/>
      <c r="B49" s="112">
        <v>160</v>
      </c>
      <c r="C49" s="121">
        <f>R9</f>
        <v>92.8</v>
      </c>
      <c r="D49" s="115"/>
      <c r="E49" s="112"/>
      <c r="F49" s="117"/>
      <c r="G49" s="112">
        <v>160</v>
      </c>
      <c r="H49" s="121">
        <f>R14</f>
        <v>55.199999999999996</v>
      </c>
      <c r="I49" s="117"/>
      <c r="J49" s="112"/>
      <c r="K49" s="119"/>
      <c r="L49" s="99">
        <v>160</v>
      </c>
      <c r="M49" s="122">
        <f>R19</f>
        <v>0</v>
      </c>
      <c r="N49" s="119"/>
      <c r="O49" s="112"/>
      <c r="P49" s="103"/>
      <c r="Q49" s="112">
        <v>1250</v>
      </c>
      <c r="R49" s="123">
        <f>R24</f>
        <v>1.03</v>
      </c>
      <c r="S49" s="103"/>
      <c r="T49" s="112"/>
      <c r="U49" s="112"/>
      <c r="V49" s="112"/>
      <c r="W49" s="112"/>
    </row>
    <row r="50" spans="1:23" ht="15.75">
      <c r="A50" s="115"/>
      <c r="B50" s="112">
        <v>200</v>
      </c>
      <c r="C50" s="121">
        <f>S9</f>
        <v>92.19999999999999</v>
      </c>
      <c r="D50" s="115"/>
      <c r="E50" s="112"/>
      <c r="F50" s="117"/>
      <c r="G50" s="112">
        <v>200</v>
      </c>
      <c r="H50" s="121">
        <f>S14</f>
        <v>58.699999999999996</v>
      </c>
      <c r="I50" s="117"/>
      <c r="J50" s="112"/>
      <c r="K50" s="119"/>
      <c r="L50" s="99">
        <v>200</v>
      </c>
      <c r="M50" s="122">
        <f>S19</f>
        <v>0</v>
      </c>
      <c r="N50" s="119"/>
      <c r="O50" s="112"/>
      <c r="P50" s="103"/>
      <c r="Q50" s="112">
        <v>1600</v>
      </c>
      <c r="R50" s="123">
        <f>S24</f>
        <v>1.02</v>
      </c>
      <c r="S50" s="103"/>
      <c r="T50" s="112"/>
      <c r="U50" s="112"/>
      <c r="V50" s="112"/>
      <c r="W50" s="112"/>
    </row>
    <row r="51" spans="1:23" ht="15.75">
      <c r="A51" s="115"/>
      <c r="B51" s="112">
        <v>250</v>
      </c>
      <c r="C51" s="121">
        <f>T9</f>
        <v>98.39999999999998</v>
      </c>
      <c r="D51" s="115"/>
      <c r="E51" s="112"/>
      <c r="F51" s="117"/>
      <c r="G51" s="112">
        <v>250</v>
      </c>
      <c r="H51" s="121">
        <f>T14</f>
        <v>59.399999999999984</v>
      </c>
      <c r="I51" s="117"/>
      <c r="J51" s="112"/>
      <c r="K51" s="119"/>
      <c r="L51" s="99">
        <v>250</v>
      </c>
      <c r="M51" s="122">
        <f>T19</f>
        <v>0</v>
      </c>
      <c r="N51" s="119"/>
      <c r="O51" s="112"/>
      <c r="P51" s="103"/>
      <c r="Q51" s="112">
        <v>2000</v>
      </c>
      <c r="R51" s="123">
        <f>T24</f>
        <v>0.95</v>
      </c>
      <c r="S51" s="103"/>
      <c r="T51" s="112"/>
      <c r="U51" s="112"/>
      <c r="V51" s="112"/>
      <c r="W51" s="112"/>
    </row>
    <row r="52" spans="1:23" ht="15.75">
      <c r="A52" s="115"/>
      <c r="B52" s="112">
        <v>315</v>
      </c>
      <c r="C52" s="121">
        <f>U9</f>
        <v>99.69999999999999</v>
      </c>
      <c r="D52" s="115"/>
      <c r="E52" s="112"/>
      <c r="F52" s="117"/>
      <c r="G52" s="112">
        <v>315</v>
      </c>
      <c r="H52" s="121">
        <f>U14</f>
        <v>62.4</v>
      </c>
      <c r="I52" s="117"/>
      <c r="J52" s="112"/>
      <c r="K52" s="119"/>
      <c r="L52" s="99">
        <v>315</v>
      </c>
      <c r="M52" s="122">
        <f>U19</f>
        <v>0</v>
      </c>
      <c r="N52" s="119"/>
      <c r="O52" s="112"/>
      <c r="P52" s="103"/>
      <c r="Q52" s="112">
        <v>2500</v>
      </c>
      <c r="R52" s="123">
        <f>U24</f>
        <v>0.91</v>
      </c>
      <c r="S52" s="103"/>
      <c r="T52" s="112"/>
      <c r="U52" s="112"/>
      <c r="V52" s="112"/>
      <c r="W52" s="112"/>
    </row>
    <row r="53" spans="1:23" ht="15.75">
      <c r="A53" s="115"/>
      <c r="B53" s="112">
        <v>400</v>
      </c>
      <c r="C53" s="121">
        <f>V9</f>
        <v>99.3</v>
      </c>
      <c r="D53" s="115"/>
      <c r="E53" s="112"/>
      <c r="F53" s="117"/>
      <c r="G53" s="112">
        <v>400</v>
      </c>
      <c r="H53" s="121">
        <f>V14</f>
        <v>60.29999999999999</v>
      </c>
      <c r="I53" s="117"/>
      <c r="J53" s="112"/>
      <c r="K53" s="119"/>
      <c r="L53" s="99">
        <v>400</v>
      </c>
      <c r="M53" s="124">
        <f>V19</f>
        <v>0</v>
      </c>
      <c r="N53" s="119"/>
      <c r="O53" s="112"/>
      <c r="P53" s="103"/>
      <c r="Q53" s="112">
        <v>3150</v>
      </c>
      <c r="R53" s="123">
        <f>V24</f>
        <v>0.89</v>
      </c>
      <c r="S53" s="103"/>
      <c r="T53" s="112"/>
      <c r="U53" s="112"/>
      <c r="V53" s="112"/>
      <c r="W53" s="112"/>
    </row>
    <row r="54" spans="1:23" ht="15.75">
      <c r="A54" s="115"/>
      <c r="B54" s="112">
        <v>500</v>
      </c>
      <c r="C54" s="121">
        <f>W9</f>
        <v>96.9</v>
      </c>
      <c r="D54" s="115"/>
      <c r="E54" s="112"/>
      <c r="F54" s="117"/>
      <c r="G54" s="112">
        <v>500</v>
      </c>
      <c r="H54" s="121">
        <f>W14</f>
        <v>54.7</v>
      </c>
      <c r="I54" s="117"/>
      <c r="J54" s="112"/>
      <c r="K54" s="119"/>
      <c r="L54" s="99">
        <v>500</v>
      </c>
      <c r="M54" s="124">
        <f>W19</f>
        <v>0</v>
      </c>
      <c r="N54" s="119"/>
      <c r="O54" s="112"/>
      <c r="P54" s="103"/>
      <c r="Q54" s="112">
        <v>4000</v>
      </c>
      <c r="R54" s="123">
        <f>W24</f>
        <v>0.89</v>
      </c>
      <c r="S54" s="103"/>
      <c r="T54" s="112"/>
      <c r="U54" s="112"/>
      <c r="V54" s="112"/>
      <c r="W54" s="112"/>
    </row>
    <row r="55" spans="1:23" ht="15.75">
      <c r="A55" s="115"/>
      <c r="B55" s="112">
        <v>630</v>
      </c>
      <c r="C55" s="121">
        <f>X9</f>
        <v>96.6</v>
      </c>
      <c r="D55" s="115"/>
      <c r="E55" s="112"/>
      <c r="F55" s="117"/>
      <c r="G55" s="112">
        <v>630</v>
      </c>
      <c r="H55" s="121">
        <f>X14</f>
        <v>51.599999999999994</v>
      </c>
      <c r="I55" s="117"/>
      <c r="J55" s="112"/>
      <c r="K55" s="119"/>
      <c r="L55" s="99">
        <v>630</v>
      </c>
      <c r="M55" s="124">
        <f>X19</f>
        <v>0</v>
      </c>
      <c r="N55" s="119"/>
      <c r="O55" s="112"/>
      <c r="P55" s="103"/>
      <c r="Q55" s="112">
        <v>5000</v>
      </c>
      <c r="R55" s="123">
        <f>X24</f>
        <v>0.81</v>
      </c>
      <c r="S55" s="103"/>
      <c r="T55" s="112"/>
      <c r="U55" s="112"/>
      <c r="V55" s="112"/>
      <c r="W55" s="112"/>
    </row>
    <row r="56" spans="1:23" ht="15.75">
      <c r="A56" s="115"/>
      <c r="B56" s="112">
        <v>800</v>
      </c>
      <c r="C56" s="121">
        <f>Y9</f>
        <v>96</v>
      </c>
      <c r="D56" s="115"/>
      <c r="E56" s="112"/>
      <c r="F56" s="117"/>
      <c r="G56" s="112">
        <v>800</v>
      </c>
      <c r="H56" s="121">
        <f>Y14</f>
        <v>49.5</v>
      </c>
      <c r="I56" s="117"/>
      <c r="J56" s="112"/>
      <c r="K56" s="119"/>
      <c r="L56" s="99">
        <v>800</v>
      </c>
      <c r="M56" s="124">
        <f>Y19</f>
        <v>0</v>
      </c>
      <c r="N56" s="119"/>
      <c r="O56" s="112"/>
      <c r="P56" s="103"/>
      <c r="Q56" s="112">
        <v>6300</v>
      </c>
      <c r="R56" s="123">
        <f>Y24</f>
        <v>0.71</v>
      </c>
      <c r="S56" s="103"/>
      <c r="T56" s="112"/>
      <c r="U56" s="112"/>
      <c r="V56" s="112"/>
      <c r="W56" s="112"/>
    </row>
    <row r="57" spans="1:23" ht="15.75">
      <c r="A57" s="115"/>
      <c r="B57" s="112">
        <v>1000</v>
      </c>
      <c r="C57" s="121">
        <f>Z9</f>
        <v>95.29999999999998</v>
      </c>
      <c r="D57" s="115"/>
      <c r="E57" s="112"/>
      <c r="F57" s="117"/>
      <c r="G57" s="112">
        <v>1000</v>
      </c>
      <c r="H57" s="121">
        <f>Z14</f>
        <v>47</v>
      </c>
      <c r="I57" s="117"/>
      <c r="J57" s="112"/>
      <c r="K57" s="119"/>
      <c r="L57" s="99">
        <v>1000</v>
      </c>
      <c r="M57" s="124">
        <f>Z19</f>
        <v>0</v>
      </c>
      <c r="N57" s="119"/>
      <c r="O57" s="112"/>
      <c r="P57" s="103"/>
      <c r="Q57" s="112">
        <v>8000</v>
      </c>
      <c r="R57" s="123">
        <f>Z24</f>
        <v>0.66</v>
      </c>
      <c r="S57" s="103"/>
      <c r="T57" s="112"/>
      <c r="U57" s="112"/>
      <c r="V57" s="112"/>
      <c r="W57" s="112"/>
    </row>
    <row r="58" spans="1:23" ht="15.75">
      <c r="A58" s="115"/>
      <c r="B58" s="112">
        <v>1250</v>
      </c>
      <c r="C58" s="121">
        <f>AA9</f>
        <v>93.39999999999999</v>
      </c>
      <c r="D58" s="115"/>
      <c r="E58" s="112"/>
      <c r="F58" s="117"/>
      <c r="G58" s="112">
        <v>1250</v>
      </c>
      <c r="H58" s="121">
        <f>AA14</f>
        <v>48.099999999999994</v>
      </c>
      <c r="I58" s="117"/>
      <c r="J58" s="112"/>
      <c r="K58" s="119"/>
      <c r="L58" s="99">
        <v>1250</v>
      </c>
      <c r="M58" s="124">
        <f>AA19</f>
        <v>0</v>
      </c>
      <c r="N58" s="119"/>
      <c r="O58" s="112"/>
      <c r="P58" s="103"/>
      <c r="Q58" s="112">
        <v>10000</v>
      </c>
      <c r="R58" s="123">
        <f>AA24</f>
        <v>0.56</v>
      </c>
      <c r="S58" s="103"/>
      <c r="T58" s="112"/>
      <c r="U58" s="112"/>
      <c r="V58" s="112"/>
      <c r="W58" s="112"/>
    </row>
    <row r="59" spans="1:23" ht="15.75">
      <c r="A59" s="115"/>
      <c r="B59" s="112">
        <v>1600</v>
      </c>
      <c r="C59" s="121">
        <f>AB9</f>
        <v>95</v>
      </c>
      <c r="D59" s="115"/>
      <c r="E59" s="112"/>
      <c r="F59" s="117"/>
      <c r="G59" s="112">
        <v>1600</v>
      </c>
      <c r="H59" s="121">
        <f>AB14</f>
        <v>44.89999999999999</v>
      </c>
      <c r="I59" s="117"/>
      <c r="J59" s="112"/>
      <c r="K59" s="119"/>
      <c r="L59" s="99">
        <v>1600</v>
      </c>
      <c r="M59" s="124">
        <f>AB19</f>
        <v>0</v>
      </c>
      <c r="N59" s="119"/>
      <c r="O59" s="112"/>
      <c r="P59" s="103"/>
      <c r="Q59" s="103"/>
      <c r="R59" s="103"/>
      <c r="S59" s="103"/>
      <c r="T59" s="112"/>
      <c r="U59" s="112"/>
      <c r="V59" s="112"/>
      <c r="W59" s="112"/>
    </row>
    <row r="60" spans="1:23" ht="15.75">
      <c r="A60" s="115"/>
      <c r="B60" s="112">
        <v>2000</v>
      </c>
      <c r="C60" s="121">
        <f>AC9</f>
        <v>97.29999999999998</v>
      </c>
      <c r="D60" s="115"/>
      <c r="E60" s="112"/>
      <c r="F60" s="117"/>
      <c r="G60" s="112">
        <v>2000</v>
      </c>
      <c r="H60" s="121">
        <f>AC14</f>
        <v>45.99999999999999</v>
      </c>
      <c r="I60" s="117"/>
      <c r="J60" s="112"/>
      <c r="K60" s="119"/>
      <c r="L60" s="99">
        <v>2000</v>
      </c>
      <c r="M60" s="124">
        <f>AC19</f>
        <v>0</v>
      </c>
      <c r="N60" s="119"/>
      <c r="O60" s="112"/>
      <c r="P60" s="103"/>
      <c r="Q60" s="103"/>
      <c r="R60" s="103"/>
      <c r="S60" s="103"/>
      <c r="T60" s="112"/>
      <c r="U60" s="112"/>
      <c r="V60" s="112"/>
      <c r="W60" s="112"/>
    </row>
    <row r="61" spans="1:23" ht="15.75">
      <c r="A61" s="115"/>
      <c r="B61" s="112">
        <v>2500</v>
      </c>
      <c r="C61" s="121">
        <f>AD9</f>
        <v>98</v>
      </c>
      <c r="D61" s="115"/>
      <c r="E61" s="112"/>
      <c r="F61" s="117"/>
      <c r="G61" s="112">
        <v>2500</v>
      </c>
      <c r="H61" s="121">
        <f>AD14</f>
        <v>45.9</v>
      </c>
      <c r="I61" s="117"/>
      <c r="J61" s="112"/>
      <c r="K61" s="119"/>
      <c r="L61" s="99">
        <v>2500</v>
      </c>
      <c r="M61" s="124">
        <f>AD19</f>
        <v>0</v>
      </c>
      <c r="N61" s="119"/>
      <c r="O61" s="112"/>
      <c r="P61" s="103"/>
      <c r="Q61" s="103"/>
      <c r="R61" s="103"/>
      <c r="S61" s="103"/>
      <c r="T61" s="112"/>
      <c r="U61" s="112"/>
      <c r="V61" s="112"/>
      <c r="W61" s="112"/>
    </row>
    <row r="62" spans="1:23" ht="15.75">
      <c r="A62" s="115"/>
      <c r="B62" s="112">
        <v>3150</v>
      </c>
      <c r="C62" s="121">
        <f>AE9</f>
        <v>94.89999999999999</v>
      </c>
      <c r="D62" s="115"/>
      <c r="E62" s="112"/>
      <c r="F62" s="117"/>
      <c r="G62" s="112">
        <v>3150</v>
      </c>
      <c r="H62" s="121">
        <f>AE14</f>
        <v>47.099999999999994</v>
      </c>
      <c r="I62" s="117"/>
      <c r="J62" s="112"/>
      <c r="K62" s="119"/>
      <c r="L62" s="99">
        <v>3150</v>
      </c>
      <c r="M62" s="124">
        <f>AE19</f>
        <v>0</v>
      </c>
      <c r="N62" s="119"/>
      <c r="O62" s="112"/>
      <c r="P62" s="103"/>
      <c r="Q62" s="103"/>
      <c r="R62" s="103"/>
      <c r="S62" s="103"/>
      <c r="T62" s="112"/>
      <c r="U62" s="112"/>
      <c r="V62" s="112"/>
      <c r="W62" s="112"/>
    </row>
    <row r="63" spans="1:23" ht="15.75">
      <c r="A63" s="115"/>
      <c r="B63" s="112">
        <v>4000</v>
      </c>
      <c r="C63" s="121">
        <f>AF9</f>
        <v>97.1</v>
      </c>
      <c r="D63" s="115"/>
      <c r="E63" s="112"/>
      <c r="F63" s="117"/>
      <c r="G63" s="112">
        <v>4000</v>
      </c>
      <c r="H63" s="121">
        <f>AF14</f>
        <v>47</v>
      </c>
      <c r="I63" s="117"/>
      <c r="J63" s="112"/>
      <c r="K63" s="119"/>
      <c r="L63" s="99">
        <v>4000</v>
      </c>
      <c r="M63" s="124">
        <f>AF19</f>
        <v>0</v>
      </c>
      <c r="N63" s="119"/>
      <c r="O63" s="112"/>
      <c r="P63" s="103"/>
      <c r="Q63" s="103"/>
      <c r="R63" s="103"/>
      <c r="S63" s="103"/>
      <c r="T63" s="112"/>
      <c r="U63" s="112"/>
      <c r="V63" s="112"/>
      <c r="W63" s="112"/>
    </row>
    <row r="64" spans="1:23" ht="15.75">
      <c r="A64" s="115"/>
      <c r="B64" s="112">
        <v>5000</v>
      </c>
      <c r="C64" s="121">
        <f>AG9</f>
        <v>92.3</v>
      </c>
      <c r="D64" s="115"/>
      <c r="E64" s="112"/>
      <c r="F64" s="117"/>
      <c r="G64" s="112">
        <v>5000</v>
      </c>
      <c r="H64" s="121">
        <f>AG14</f>
        <v>40.599999999999994</v>
      </c>
      <c r="I64" s="117"/>
      <c r="J64" s="112"/>
      <c r="K64" s="119"/>
      <c r="L64" s="99">
        <v>5000</v>
      </c>
      <c r="M64" s="124">
        <f>AG19</f>
        <v>0</v>
      </c>
      <c r="N64" s="119"/>
      <c r="O64" s="112"/>
      <c r="P64" s="103"/>
      <c r="Q64" s="103"/>
      <c r="R64" s="103"/>
      <c r="S64" s="103"/>
      <c r="T64" s="112"/>
      <c r="U64" s="112"/>
      <c r="V64" s="112"/>
      <c r="W64" s="112"/>
    </row>
    <row r="65" spans="1:23" ht="15.75">
      <c r="A65" s="115"/>
      <c r="B65" s="112">
        <v>6300</v>
      </c>
      <c r="C65" s="121">
        <f>AH9</f>
        <v>88.59999999999998</v>
      </c>
      <c r="D65" s="115"/>
      <c r="E65" s="112"/>
      <c r="F65" s="117"/>
      <c r="G65" s="112">
        <v>6300</v>
      </c>
      <c r="H65" s="121">
        <f>AH14</f>
        <v>35.4</v>
      </c>
      <c r="I65" s="117"/>
      <c r="J65" s="112"/>
      <c r="K65" s="119"/>
      <c r="L65" s="99">
        <v>6300</v>
      </c>
      <c r="M65" s="124">
        <f>AH19</f>
        <v>0</v>
      </c>
      <c r="N65" s="119"/>
      <c r="O65" s="112"/>
      <c r="P65" s="103"/>
      <c r="Q65" s="103"/>
      <c r="R65" s="103"/>
      <c r="S65" s="103"/>
      <c r="T65" s="112"/>
      <c r="U65" s="112"/>
      <c r="V65" s="112"/>
      <c r="W65" s="112"/>
    </row>
    <row r="66" spans="1:23" ht="15.75">
      <c r="A66" s="115"/>
      <c r="B66" s="112">
        <v>8000</v>
      </c>
      <c r="C66" s="121">
        <f>AI9</f>
        <v>71.19999999999999</v>
      </c>
      <c r="D66" s="115"/>
      <c r="E66" s="112"/>
      <c r="F66" s="117"/>
      <c r="G66" s="112">
        <v>8000</v>
      </c>
      <c r="H66" s="121">
        <f>AI14</f>
        <v>21.699999999999996</v>
      </c>
      <c r="I66" s="117"/>
      <c r="J66" s="112"/>
      <c r="K66" s="119"/>
      <c r="L66" s="99">
        <v>8000</v>
      </c>
      <c r="M66" s="124">
        <f>AI19</f>
        <v>0</v>
      </c>
      <c r="N66" s="119"/>
      <c r="O66" s="112"/>
      <c r="P66" s="103"/>
      <c r="Q66" s="103"/>
      <c r="R66" s="103"/>
      <c r="S66" s="103"/>
      <c r="T66" s="112"/>
      <c r="U66" s="112"/>
      <c r="V66" s="112"/>
      <c r="W66" s="112"/>
    </row>
    <row r="67" spans="1:23" ht="15.75">
      <c r="A67" s="115"/>
      <c r="B67" s="112">
        <v>10000</v>
      </c>
      <c r="C67" s="121">
        <f>AJ9</f>
        <v>69.89999999999999</v>
      </c>
      <c r="D67" s="115"/>
      <c r="E67" s="112"/>
      <c r="F67" s="117"/>
      <c r="G67" s="112">
        <v>10000</v>
      </c>
      <c r="H67" s="121">
        <f>AJ14</f>
        <v>18.8</v>
      </c>
      <c r="I67" s="117"/>
      <c r="J67" s="112"/>
      <c r="K67" s="119"/>
      <c r="L67" s="99">
        <v>10000</v>
      </c>
      <c r="M67" s="124">
        <f>AJ19</f>
        <v>0</v>
      </c>
      <c r="N67" s="119"/>
      <c r="O67" s="112"/>
      <c r="P67" s="103"/>
      <c r="Q67" s="103"/>
      <c r="R67" s="103"/>
      <c r="S67" s="103"/>
      <c r="T67" s="112"/>
      <c r="U67" s="112"/>
      <c r="V67" s="112"/>
      <c r="W67" s="112"/>
    </row>
    <row r="68" spans="1:23" ht="15.75">
      <c r="A68" s="115"/>
      <c r="B68" s="112">
        <v>12500</v>
      </c>
      <c r="C68" s="121">
        <f>AK9</f>
        <v>65.99999999999999</v>
      </c>
      <c r="D68" s="115"/>
      <c r="E68" s="112"/>
      <c r="F68" s="117"/>
      <c r="G68" s="112">
        <v>12500</v>
      </c>
      <c r="H68" s="121">
        <f>AK14</f>
        <v>14.599999999999998</v>
      </c>
      <c r="I68" s="117"/>
      <c r="J68" s="112"/>
      <c r="K68" s="119"/>
      <c r="L68" s="99">
        <v>12500</v>
      </c>
      <c r="M68" s="124">
        <f>AK19</f>
        <v>0</v>
      </c>
      <c r="N68" s="119"/>
      <c r="O68" s="112"/>
      <c r="P68" s="103"/>
      <c r="Q68" s="105"/>
      <c r="R68" s="96"/>
      <c r="S68" s="103"/>
      <c r="T68" s="112"/>
      <c r="U68" s="112"/>
      <c r="V68" s="112"/>
      <c r="W68" s="112"/>
    </row>
    <row r="69" spans="1:23" ht="15.75">
      <c r="A69" s="115"/>
      <c r="B69" s="112">
        <v>16000</v>
      </c>
      <c r="C69" s="121">
        <f>AL9</f>
        <v>59.29999999999999</v>
      </c>
      <c r="D69" s="115"/>
      <c r="E69" s="112"/>
      <c r="F69" s="117"/>
      <c r="G69" s="112">
        <v>16000</v>
      </c>
      <c r="H69" s="121">
        <f>AL14</f>
        <v>10</v>
      </c>
      <c r="I69" s="117"/>
      <c r="J69" s="112"/>
      <c r="K69" s="119"/>
      <c r="L69" s="99">
        <v>16000</v>
      </c>
      <c r="M69" s="124">
        <f>AL19</f>
        <v>0</v>
      </c>
      <c r="N69" s="119"/>
      <c r="O69" s="112"/>
      <c r="P69" s="103"/>
      <c r="Q69" s="105"/>
      <c r="R69" s="96"/>
      <c r="S69" s="103"/>
      <c r="T69" s="112"/>
      <c r="U69" s="112"/>
      <c r="V69" s="112"/>
      <c r="W69" s="112"/>
    </row>
    <row r="70" spans="1:23" ht="15.75">
      <c r="A70" s="115"/>
      <c r="B70" s="112">
        <v>20000</v>
      </c>
      <c r="C70" s="121">
        <f>AM9</f>
        <v>47.099999999999994</v>
      </c>
      <c r="D70" s="115"/>
      <c r="E70" s="112"/>
      <c r="F70" s="117"/>
      <c r="G70" s="112">
        <v>20000</v>
      </c>
      <c r="H70" s="121">
        <f>AM14</f>
        <v>6.3999999999999995</v>
      </c>
      <c r="I70" s="117"/>
      <c r="J70" s="112"/>
      <c r="K70" s="119"/>
      <c r="L70" s="99">
        <v>20000</v>
      </c>
      <c r="M70" s="124">
        <f>AM19</f>
        <v>0</v>
      </c>
      <c r="N70" s="119"/>
      <c r="O70" s="112"/>
      <c r="P70" s="103"/>
      <c r="Q70" s="105"/>
      <c r="R70" s="96"/>
      <c r="S70" s="103"/>
      <c r="T70" s="112"/>
      <c r="U70" s="112"/>
      <c r="V70" s="112"/>
      <c r="W70" s="112"/>
    </row>
    <row r="71" spans="1:23" ht="15.75">
      <c r="A71" s="115"/>
      <c r="B71" s="115"/>
      <c r="C71" s="115"/>
      <c r="D71" s="115"/>
      <c r="E71" s="112"/>
      <c r="F71" s="117"/>
      <c r="G71" s="117"/>
      <c r="H71" s="117"/>
      <c r="I71" s="117"/>
      <c r="J71" s="112"/>
      <c r="K71" s="119"/>
      <c r="L71" s="119"/>
      <c r="M71" s="119"/>
      <c r="N71" s="119"/>
      <c r="O71" s="112"/>
      <c r="P71" s="103"/>
      <c r="Q71" s="103"/>
      <c r="R71" s="103"/>
      <c r="S71" s="103"/>
      <c r="T71" s="112"/>
      <c r="U71" s="112"/>
      <c r="V71" s="112"/>
      <c r="W71" s="112"/>
    </row>
    <row r="72" spans="1:23" ht="15.75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</row>
    <row r="73" spans="1:23" ht="15.75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</row>
    <row r="74" spans="1:23" ht="15.75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</row>
    <row r="75" spans="1:23" ht="15.75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</row>
    <row r="76" spans="1:23" ht="15.75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</row>
    <row r="77" spans="1:23" ht="15.75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</row>
    <row r="78" spans="1:23" ht="15.75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</row>
    <row r="79" spans="1:23" ht="15.75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</row>
    <row r="80" spans="1:23" ht="15.75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</row>
  </sheetData>
  <sheetProtection password="ED97" sheet="1" objects="1" scenarios="1" selectLockedCells="1"/>
  <mergeCells count="6">
    <mergeCell ref="A32:D32"/>
    <mergeCell ref="F32:I32"/>
    <mergeCell ref="K32:N32"/>
    <mergeCell ref="P32:S32"/>
    <mergeCell ref="E2:F2"/>
    <mergeCell ref="E3:F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7"/>
  <sheetViews>
    <sheetView zoomScale="145" zoomScaleNormal="145" zoomScalePageLayoutView="0" workbookViewId="0" topLeftCell="A4">
      <selection activeCell="J32" sqref="J32"/>
    </sheetView>
  </sheetViews>
  <sheetFormatPr defaultColWidth="11.375" defaultRowHeight="12"/>
  <cols>
    <col min="1" max="1" width="8.125" style="10" customWidth="1"/>
    <col min="2" max="2" width="7.875" style="10" customWidth="1"/>
    <col min="3" max="3" width="7.25390625" style="10" customWidth="1"/>
    <col min="4" max="4" width="8.875" style="10" customWidth="1"/>
    <col min="5" max="5" width="8.125" style="10" customWidth="1"/>
    <col min="6" max="6" width="7.125" style="10" customWidth="1"/>
    <col min="7" max="7" width="8.375" style="10" customWidth="1"/>
    <col min="8" max="8" width="6.25390625" style="10" customWidth="1"/>
    <col min="9" max="9" width="8.25390625" style="10" customWidth="1"/>
    <col min="10" max="10" width="6.875" style="10" customWidth="1"/>
    <col min="11" max="11" width="7.00390625" style="10" customWidth="1"/>
    <col min="12" max="12" width="8.375" style="10" customWidth="1"/>
    <col min="13" max="13" width="7.875" style="10" customWidth="1"/>
    <col min="14" max="14" width="9.25390625" style="10" customWidth="1"/>
    <col min="15" max="16384" width="11.375" style="10" customWidth="1"/>
  </cols>
  <sheetData>
    <row r="1" spans="1:8" ht="12">
      <c r="A1" s="7" t="s">
        <v>15</v>
      </c>
      <c r="B1" s="8"/>
      <c r="C1" s="8"/>
      <c r="D1" s="3">
        <f>ใส่ข้อมูล!D3</f>
        <v>48</v>
      </c>
      <c r="E1" s="9" t="s">
        <v>16</v>
      </c>
      <c r="H1" s="11"/>
    </row>
    <row r="2" spans="1:5" ht="12.75" thickBot="1">
      <c r="A2" s="12" t="s">
        <v>17</v>
      </c>
      <c r="B2" s="13"/>
      <c r="C2" s="13"/>
      <c r="D2" s="4">
        <f>ใส่ข้อมูล!D2</f>
        <v>12</v>
      </c>
      <c r="E2" s="14" t="s">
        <v>18</v>
      </c>
    </row>
    <row r="4" spans="2:6" ht="12">
      <c r="B4" s="15" t="s">
        <v>0</v>
      </c>
      <c r="C4" s="15" t="s">
        <v>1</v>
      </c>
      <c r="D4" s="16"/>
      <c r="E4" s="17"/>
      <c r="F4" s="18"/>
    </row>
    <row r="5" spans="1:14" ht="12.75" thickBot="1">
      <c r="A5" s="19" t="s">
        <v>2</v>
      </c>
      <c r="B5" s="19" t="s">
        <v>3</v>
      </c>
      <c r="C5" s="20" t="s">
        <v>3</v>
      </c>
      <c r="D5" s="20" t="s">
        <v>4</v>
      </c>
      <c r="E5" s="20" t="s">
        <v>6</v>
      </c>
      <c r="F5" s="20" t="s">
        <v>7</v>
      </c>
      <c r="G5" s="19" t="s">
        <v>5</v>
      </c>
      <c r="H5" s="19" t="s">
        <v>8</v>
      </c>
      <c r="I5" s="19" t="s">
        <v>33</v>
      </c>
      <c r="J5" s="19" t="s">
        <v>34</v>
      </c>
      <c r="K5" s="21" t="s">
        <v>9</v>
      </c>
      <c r="L5" s="21" t="s">
        <v>32</v>
      </c>
      <c r="M5" s="21" t="s">
        <v>35</v>
      </c>
      <c r="N5" s="22" t="s">
        <v>36</v>
      </c>
    </row>
    <row r="6" spans="1:14" s="28" customFormat="1" ht="12">
      <c r="A6" s="23">
        <v>50</v>
      </c>
      <c r="B6" s="1">
        <f>ใส่ข้อมูล!C44</f>
        <v>28.799999999999997</v>
      </c>
      <c r="C6" s="1">
        <f>ใส่ข้อมูล!H44</f>
        <v>8.499999999999998</v>
      </c>
      <c r="D6" s="2">
        <f>ใส่ข้อมูล!M44</f>
        <v>0</v>
      </c>
      <c r="E6" s="2">
        <f>ใส่ข้อมูล!R35</f>
        <v>1.21</v>
      </c>
      <c r="F6" s="24">
        <f>0.161*$D$1/E6</f>
        <v>6.386776859504132</v>
      </c>
      <c r="G6" s="24">
        <f>IF($D$49=1,IF(C6-D6&gt;=10,B6-C6,IF(C6-D6&gt;=$D$50,B6-C6-10*LOG(1-10^((D6-C6)/10)),"S/N")),B6-C6)</f>
        <v>20.299999999999997</v>
      </c>
      <c r="H6" s="24">
        <f aca="true" t="shared" si="0" ref="H6:H29">IF($D$49=1,IF((C6-D6)&gt;=10,(B6-C6+10*LOG($D$2/F6)),IF((C6-D6)&gt;=$D$50,(B6-C6+10*LOG($D$2/F6)-10*LOG(1-10^((D6-C6)/10))),"S/N")),B6-C6+10*LOG($D$2/F6))</f>
        <v>23.038995029566376</v>
      </c>
      <c r="I6" s="24">
        <f>IF(G6="S/N","S/N",G6-10*LOG(F6/10))</f>
        <v>22.24718256909013</v>
      </c>
      <c r="J6" s="25">
        <f>IF(G6="S/N","S/N",G6+10*LOG(E6/0.5))</f>
        <v>24.13815365980431</v>
      </c>
      <c r="K6" s="26"/>
      <c r="L6" s="26"/>
      <c r="M6" s="26"/>
      <c r="N6" s="27"/>
    </row>
    <row r="7" spans="1:14" s="28" customFormat="1" ht="12">
      <c r="A7" s="29">
        <v>63</v>
      </c>
      <c r="B7" s="1">
        <f>ใส่ข้อมูล!C45</f>
        <v>39.49999999999999</v>
      </c>
      <c r="C7" s="1">
        <f>ใส่ข้อมูล!H45</f>
        <v>35.89999999999999</v>
      </c>
      <c r="D7" s="2">
        <f>ใส่ข้อมูล!M45</f>
        <v>0</v>
      </c>
      <c r="E7" s="2">
        <f>ใส่ข้อมูล!R36</f>
        <v>1.18</v>
      </c>
      <c r="F7" s="24">
        <f aca="true" t="shared" si="1" ref="F7:F29">0.161*$D$1/E7</f>
        <v>6.549152542372881</v>
      </c>
      <c r="G7" s="24">
        <f aca="true" t="shared" si="2" ref="G7:G29">IF($D$49=1,IF(C7-D7&gt;=10,B7-C7,IF(C7-D7&gt;=$D$50,B7-C7-10*LOG(1-10^((D7-C7)/10)),"S/N")),B7-C7)</f>
        <v>3.6000000000000014</v>
      </c>
      <c r="H7" s="24">
        <f t="shared" si="0"/>
        <v>6.229961399463134</v>
      </c>
      <c r="I7" s="24">
        <f aca="true" t="shared" si="3" ref="I7:I29">IF(G7="S/N","S/N",G7-10*LOG(F7/10))</f>
        <v>5.4381489389868864</v>
      </c>
      <c r="J7" s="25">
        <f aca="true" t="shared" si="4" ref="J7:J29">IF(G7="S/N","S/N",G7+10*LOG(E7/0.5))</f>
        <v>7.329120029701067</v>
      </c>
      <c r="K7" s="26">
        <f>IF(OR(G6="S/N",G7="S/N",G8="S/N"),"S/N",-10*LOG((10^(G6/-10)+10^(G7/-10)+10^(G8/-10))/3))</f>
        <v>8.03040290131492</v>
      </c>
      <c r="L7" s="26">
        <f>IF(OR(H6="S/N",H7="S/N",H8="S/N"),"S/N",-10*LOG((10^(H6/-10)+10^(H7/-10)+10^(H8/-10))/3))</f>
        <v>10.814751745251769</v>
      </c>
      <c r="M7" s="26">
        <f>IF(OR(G6="S/N",G7="S/N",G8="S/N"),"S/N",-10*LOG((10^(I6/-10)+10^(I7/-10)+10^(I8/-10))/3))</f>
        <v>10.022939284775523</v>
      </c>
      <c r="N7" s="27">
        <f>IF(OR(G6="S/N",G7="S/N",G8="S/N"),"S/N",-10*LOG((10^(J6/-10)+10^(J7/-10)+10^(J8/-10))/3))</f>
        <v>11.913910375489705</v>
      </c>
    </row>
    <row r="8" spans="1:14" s="28" customFormat="1" ht="12.75" thickBot="1">
      <c r="A8" s="30">
        <v>80</v>
      </c>
      <c r="B8" s="1">
        <f>ใส่ข้อมูล!C46</f>
        <v>34.89999999999999</v>
      </c>
      <c r="C8" s="1">
        <f>ใส่ข้อมูล!H46</f>
        <v>19.1</v>
      </c>
      <c r="D8" s="2">
        <f>ใส่ข้อมูล!M46</f>
        <v>0</v>
      </c>
      <c r="E8" s="2">
        <f>ใส่ข้อมูล!R37</f>
        <v>3.09</v>
      </c>
      <c r="F8" s="31">
        <f t="shared" si="1"/>
        <v>2.500970873786408</v>
      </c>
      <c r="G8" s="31">
        <f t="shared" si="2"/>
        <v>15.79999999999999</v>
      </c>
      <c r="H8" s="31">
        <f t="shared" si="0"/>
        <v>22.610726120650217</v>
      </c>
      <c r="I8" s="31">
        <f t="shared" si="3"/>
        <v>21.81891366017397</v>
      </c>
      <c r="J8" s="31">
        <f t="shared" si="4"/>
        <v>23.70988475088815</v>
      </c>
      <c r="K8" s="32"/>
      <c r="L8" s="32"/>
      <c r="M8" s="32"/>
      <c r="N8" s="33"/>
    </row>
    <row r="9" spans="1:14" ht="12">
      <c r="A9" s="34">
        <v>100</v>
      </c>
      <c r="B9" s="1">
        <f>ใส่ข้อมูล!C47</f>
        <v>70.5</v>
      </c>
      <c r="C9" s="1">
        <f>ใส่ข้อมูล!H47</f>
        <v>32.5</v>
      </c>
      <c r="D9" s="2">
        <f>ใส่ข้อมูล!M47</f>
        <v>0</v>
      </c>
      <c r="E9" s="2">
        <f>ใส่ข้อมูล!R38</f>
        <v>1.97</v>
      </c>
      <c r="F9" s="24">
        <f t="shared" si="1"/>
        <v>3.9228426395939087</v>
      </c>
      <c r="G9" s="24">
        <f t="shared" si="2"/>
        <v>38</v>
      </c>
      <c r="H9" s="24">
        <f t="shared" si="0"/>
        <v>42.85580358801781</v>
      </c>
      <c r="I9" s="24">
        <f t="shared" si="3"/>
        <v>42.06399112754156</v>
      </c>
      <c r="J9" s="25">
        <f t="shared" si="4"/>
        <v>43.954962218255744</v>
      </c>
      <c r="K9" s="26"/>
      <c r="L9" s="26"/>
      <c r="M9" s="26"/>
      <c r="N9" s="27"/>
    </row>
    <row r="10" spans="1:14" ht="12">
      <c r="A10" s="29">
        <v>125</v>
      </c>
      <c r="B10" s="1">
        <f>ใส่ข้อมูล!C48</f>
        <v>85.59999999999998</v>
      </c>
      <c r="C10" s="1">
        <f>ใส่ข้อมูล!H48</f>
        <v>56.1</v>
      </c>
      <c r="D10" s="2">
        <f>ใส่ข้อมูล!M48</f>
        <v>0</v>
      </c>
      <c r="E10" s="2">
        <f>ใส่ข้อมูล!R39</f>
        <v>1.81</v>
      </c>
      <c r="F10" s="24">
        <f t="shared" si="1"/>
        <v>4.269613259668508</v>
      </c>
      <c r="G10" s="24">
        <f t="shared" si="2"/>
        <v>29.49999999999998</v>
      </c>
      <c r="H10" s="24">
        <f t="shared" si="0"/>
        <v>33.9879270750937</v>
      </c>
      <c r="I10" s="24">
        <f t="shared" si="3"/>
        <v>33.19611461461746</v>
      </c>
      <c r="J10" s="25">
        <f t="shared" si="4"/>
        <v>35.08708570533164</v>
      </c>
      <c r="K10" s="26">
        <f>IF(OR(G9="S/N",G10="S/N",G11="S/N"),"S/N",-10*LOG((10^(G9/-10)+10^(G10/-10)+10^(G11/-10))/3))</f>
        <v>33.1447087702551</v>
      </c>
      <c r="L10" s="26">
        <f>IF(OR(H9="S/N",H10="S/N",H11="S/N"),"S/N",-10*LOG((10^(H9/-10)+10^(H10/-10)+10^(H11/-10))/3))</f>
        <v>37.61026824040015</v>
      </c>
      <c r="M10" s="26">
        <f>IF(OR(G9="S/N",G10="S/N",G11="S/N"),"S/N",-10*LOG((10^(I9/-10)+10^(I10/-10)+10^(I11/-10))/3))</f>
        <v>36.818455779923916</v>
      </c>
      <c r="N10" s="27">
        <f>IF(OR(G9="S/N",G10="S/N",G11="S/N"),"S/N",-10*LOG((10^(J9/-10)+10^(J10/-10)+10^(J11/-10))/3))</f>
        <v>38.70942687063809</v>
      </c>
    </row>
    <row r="11" spans="1:14" ht="12.75" thickBot="1">
      <c r="A11" s="35">
        <v>160</v>
      </c>
      <c r="B11" s="1">
        <f>ใส่ข้อมูล!C49</f>
        <v>92.8</v>
      </c>
      <c r="C11" s="1">
        <f>ใส่ข้อมูล!H49</f>
        <v>55.199999999999996</v>
      </c>
      <c r="D11" s="2">
        <f>ใส่ข้อมูล!M49</f>
        <v>0</v>
      </c>
      <c r="E11" s="2">
        <f>ใส่ข้อมูล!R40</f>
        <v>1.62</v>
      </c>
      <c r="F11" s="31">
        <f t="shared" si="1"/>
        <v>4.77037037037037</v>
      </c>
      <c r="G11" s="31">
        <f t="shared" si="2"/>
        <v>37.6</v>
      </c>
      <c r="H11" s="31">
        <f t="shared" si="0"/>
        <v>41.60629147182819</v>
      </c>
      <c r="I11" s="31">
        <f t="shared" si="3"/>
        <v>40.81447901135194</v>
      </c>
      <c r="J11" s="31">
        <f t="shared" si="4"/>
        <v>42.70545010206612</v>
      </c>
      <c r="K11" s="32"/>
      <c r="L11" s="32"/>
      <c r="M11" s="32"/>
      <c r="N11" s="33"/>
    </row>
    <row r="12" spans="1:14" ht="12">
      <c r="A12" s="34">
        <v>200</v>
      </c>
      <c r="B12" s="1">
        <f>ใส่ข้อมูล!C50</f>
        <v>92.19999999999999</v>
      </c>
      <c r="C12" s="1">
        <f>ใส่ข้อมูล!H50</f>
        <v>58.699999999999996</v>
      </c>
      <c r="D12" s="2">
        <f>ใส่ข้อมูล!M50</f>
        <v>0</v>
      </c>
      <c r="E12" s="2">
        <f>ใส่ข้อมูล!R41</f>
        <v>1.75</v>
      </c>
      <c r="F12" s="24">
        <f t="shared" si="1"/>
        <v>4.4159999999999995</v>
      </c>
      <c r="G12" s="24">
        <f t="shared" si="2"/>
        <v>33.49999999999999</v>
      </c>
      <c r="H12" s="24">
        <f t="shared" si="0"/>
        <v>37.84152181326482</v>
      </c>
      <c r="I12" s="24">
        <f t="shared" si="3"/>
        <v>37.04970935278857</v>
      </c>
      <c r="J12" s="25">
        <f t="shared" si="4"/>
        <v>38.94068044350275</v>
      </c>
      <c r="K12" s="26"/>
      <c r="L12" s="26"/>
      <c r="M12" s="26"/>
      <c r="N12" s="27"/>
    </row>
    <row r="13" spans="1:14" ht="12">
      <c r="A13" s="29">
        <v>250</v>
      </c>
      <c r="B13" s="1">
        <f>ใส่ข้อมูล!C51</f>
        <v>98.39999999999998</v>
      </c>
      <c r="C13" s="1">
        <f>ใส่ข้อมูล!H51</f>
        <v>59.399999999999984</v>
      </c>
      <c r="D13" s="2">
        <f>ใส่ข้อมูล!M51</f>
        <v>0</v>
      </c>
      <c r="E13" s="2">
        <f>ใส่ข้อมูล!R42</f>
        <v>1.9</v>
      </c>
      <c r="F13" s="24">
        <f t="shared" si="1"/>
        <v>4.067368421052632</v>
      </c>
      <c r="G13" s="24">
        <f t="shared" si="2"/>
        <v>38.99999999999999</v>
      </c>
      <c r="H13" s="24">
        <f t="shared" si="0"/>
        <v>43.698677335930164</v>
      </c>
      <c r="I13" s="24">
        <f t="shared" si="3"/>
        <v>42.90686487545391</v>
      </c>
      <c r="J13" s="25">
        <f t="shared" si="4"/>
        <v>44.797835966168094</v>
      </c>
      <c r="K13" s="26">
        <f>IF(OR(G12="S/N",G13="S/N",G14="S/N"),"S/N",-10*LOG((10^(G12/-10)+10^(G13/-10)+10^(G14/-10))/3))</f>
        <v>35.970026053172724</v>
      </c>
      <c r="L13" s="26">
        <f>IF(OR(H12="S/N",H13="S/N",H14="S/N"),"S/N",-10*LOG((10^(H12/-10)+10^(H13/-10)+10^(H14/-10))/3))</f>
        <v>40.470713678923104</v>
      </c>
      <c r="M13" s="26">
        <f>IF(OR(G12="S/N",G13="S/N",G14="S/N"),"S/N",-10*LOG((10^(I12/-10)+10^(I13/-10)+10^(I14/-10))/3))</f>
        <v>39.67890121844685</v>
      </c>
      <c r="N13" s="27">
        <f>IF(OR(G12="S/N",G13="S/N",G14="S/N"),"S/N",-10*LOG((10^(J12/-10)+10^(J13/-10)+10^(J14/-10))/3))</f>
        <v>41.56987230916103</v>
      </c>
    </row>
    <row r="14" spans="1:14" ht="12.75" thickBot="1">
      <c r="A14" s="35">
        <v>315</v>
      </c>
      <c r="B14" s="1">
        <f>ใส่ข้อมูล!C52</f>
        <v>99.69999999999999</v>
      </c>
      <c r="C14" s="1">
        <f>ใส่ข้อมูล!H52</f>
        <v>62.4</v>
      </c>
      <c r="D14" s="2">
        <f>ใส่ข้อมูล!M52</f>
        <v>0</v>
      </c>
      <c r="E14" s="2">
        <f>ใส่ข้อมูล!R43</f>
        <v>1.9300000000000002</v>
      </c>
      <c r="F14" s="31">
        <f t="shared" si="1"/>
        <v>4.004145077720207</v>
      </c>
      <c r="G14" s="31">
        <f t="shared" si="2"/>
        <v>37.29999999999999</v>
      </c>
      <c r="H14" s="31">
        <f t="shared" si="0"/>
        <v>42.066714416479606</v>
      </c>
      <c r="I14" s="31">
        <f t="shared" si="3"/>
        <v>41.27490195600336</v>
      </c>
      <c r="J14" s="31">
        <f t="shared" si="4"/>
        <v>43.16587304671754</v>
      </c>
      <c r="K14" s="32"/>
      <c r="L14" s="32"/>
      <c r="M14" s="32"/>
      <c r="N14" s="33"/>
    </row>
    <row r="15" spans="1:14" ht="12">
      <c r="A15" s="34">
        <v>400</v>
      </c>
      <c r="B15" s="1">
        <f>ใส่ข้อมูล!C53</f>
        <v>99.3</v>
      </c>
      <c r="C15" s="1">
        <f>ใส่ข้อมูล!H53</f>
        <v>60.29999999999999</v>
      </c>
      <c r="D15" s="2">
        <f>ใส่ข้อมูล!M53</f>
        <v>0</v>
      </c>
      <c r="E15" s="2">
        <f>ใส่ข้อมูล!R44</f>
        <v>1.69</v>
      </c>
      <c r="F15" s="24">
        <f t="shared" si="1"/>
        <v>4.5727810650887575</v>
      </c>
      <c r="G15" s="24">
        <f t="shared" si="2"/>
        <v>39.00000000000001</v>
      </c>
      <c r="H15" s="24">
        <f t="shared" si="0"/>
        <v>43.19000837253862</v>
      </c>
      <c r="I15" s="24">
        <f t="shared" si="3"/>
        <v>42.39819591206238</v>
      </c>
      <c r="J15" s="25">
        <f t="shared" si="4"/>
        <v>44.28916700277655</v>
      </c>
      <c r="K15" s="26"/>
      <c r="L15" s="26"/>
      <c r="M15" s="26"/>
      <c r="N15" s="27"/>
    </row>
    <row r="16" spans="1:14" ht="12">
      <c r="A16" s="29">
        <v>500</v>
      </c>
      <c r="B16" s="1">
        <f>ใส่ข้อมูล!C54</f>
        <v>96.9</v>
      </c>
      <c r="C16" s="1">
        <f>ใส่ข้อมูล!H54</f>
        <v>54.7</v>
      </c>
      <c r="D16" s="2">
        <f>ใส่ข้อมูล!M54</f>
        <v>0</v>
      </c>
      <c r="E16" s="2">
        <f>ใส่ข้อมูล!R45</f>
        <v>1.63</v>
      </c>
      <c r="F16" s="24">
        <f t="shared" si="1"/>
        <v>4.741104294478528</v>
      </c>
      <c r="G16" s="24">
        <f t="shared" si="2"/>
        <v>42.2</v>
      </c>
      <c r="H16" s="24">
        <f t="shared" si="0"/>
        <v>46.23301737044146</v>
      </c>
      <c r="I16" s="24">
        <f t="shared" si="3"/>
        <v>45.441204909965215</v>
      </c>
      <c r="J16" s="25">
        <f t="shared" si="4"/>
        <v>47.33217600067939</v>
      </c>
      <c r="K16" s="26">
        <f>IF(OR(G15="S/N",G16="S/N",G17="S/N"),"S/N",-10*LOG((10^(G15/-10)+10^(G16/-10)+10^(G17/-10))/3))</f>
        <v>41.391206581272925</v>
      </c>
      <c r="L16" s="26">
        <f>IF(OR(H15="S/N",H16="S/N",H17="S/N"),"S/N",-10*LOG((10^(H15/-10)+10^(H16/-10)+10^(H17/-10))/3))</f>
        <v>45.41497058571355</v>
      </c>
      <c r="M16" s="26">
        <f>IF(OR(G15="S/N",G16="S/N",G17="S/N"),"S/N",-10*LOG((10^(I15/-10)+10^(I16/-10)+10^(I17/-10))/3))</f>
        <v>44.623158125237296</v>
      </c>
      <c r="N16" s="27">
        <f>IF(OR(G15="S/N",G16="S/N",G17="S/N"),"S/N",-10*LOG((10^(J15/-10)+10^(J16/-10)+10^(J17/-10))/3))</f>
        <v>46.51412921595147</v>
      </c>
    </row>
    <row r="17" spans="1:14" ht="12.75" thickBot="1">
      <c r="A17" s="35">
        <v>630</v>
      </c>
      <c r="B17" s="1">
        <f>ใส่ข้อมูล!C55</f>
        <v>96.6</v>
      </c>
      <c r="C17" s="1">
        <f>ใส่ข้อมูล!H55</f>
        <v>51.599999999999994</v>
      </c>
      <c r="D17" s="2">
        <f>ใส่ข้อมูล!M55</f>
        <v>0</v>
      </c>
      <c r="E17" s="2">
        <f>ใส่ข้อมูล!R46</f>
        <v>1.41</v>
      </c>
      <c r="F17" s="31">
        <f t="shared" si="1"/>
        <v>5.480851063829787</v>
      </c>
      <c r="G17" s="31">
        <f t="shared" si="2"/>
        <v>45</v>
      </c>
      <c r="H17" s="31">
        <f t="shared" si="0"/>
        <v>48.40333245295568</v>
      </c>
      <c r="I17" s="31">
        <f t="shared" si="3"/>
        <v>47.61151999247943</v>
      </c>
      <c r="J17" s="31">
        <f t="shared" si="4"/>
        <v>49.50249108319361</v>
      </c>
      <c r="K17" s="32"/>
      <c r="L17" s="32"/>
      <c r="M17" s="32"/>
      <c r="N17" s="33"/>
    </row>
    <row r="18" spans="1:14" ht="12">
      <c r="A18" s="34">
        <v>800</v>
      </c>
      <c r="B18" s="1">
        <f>ใส่ข้อมูล!C56</f>
        <v>96</v>
      </c>
      <c r="C18" s="1">
        <f>ใส่ข้อมูล!H56</f>
        <v>49.5</v>
      </c>
      <c r="D18" s="2">
        <f>ใส่ข้อมูล!M56</f>
        <v>0</v>
      </c>
      <c r="E18" s="2">
        <f>ใส่ข้อมูล!R47</f>
        <v>1.22</v>
      </c>
      <c r="F18" s="24">
        <f t="shared" si="1"/>
        <v>6.334426229508197</v>
      </c>
      <c r="G18" s="24">
        <f t="shared" si="2"/>
        <v>46.5</v>
      </c>
      <c r="H18" s="24">
        <f t="shared" si="0"/>
        <v>49.27473963314936</v>
      </c>
      <c r="I18" s="24">
        <f t="shared" si="3"/>
        <v>48.482927172673115</v>
      </c>
      <c r="J18" s="25">
        <f t="shared" si="4"/>
        <v>50.3738982633873</v>
      </c>
      <c r="K18" s="26"/>
      <c r="L18" s="26"/>
      <c r="M18" s="26"/>
      <c r="N18" s="27"/>
    </row>
    <row r="19" spans="1:14" ht="12">
      <c r="A19" s="29">
        <v>1000</v>
      </c>
      <c r="B19" s="1">
        <f>ใส่ข้อมูล!C57</f>
        <v>95.29999999999998</v>
      </c>
      <c r="C19" s="1">
        <f>ใส่ข้อมูล!H57</f>
        <v>47</v>
      </c>
      <c r="D19" s="2">
        <f>ใส่ข้อมูล!M57</f>
        <v>0</v>
      </c>
      <c r="E19" s="2">
        <f>ใส่ข้อมูล!R48</f>
        <v>1.16</v>
      </c>
      <c r="F19" s="24">
        <f t="shared" si="1"/>
        <v>6.662068965517242</v>
      </c>
      <c r="G19" s="24">
        <f t="shared" si="2"/>
        <v>48.29999999999998</v>
      </c>
      <c r="H19" s="24">
        <f t="shared" si="0"/>
        <v>50.85572121867104</v>
      </c>
      <c r="I19" s="24">
        <f t="shared" si="3"/>
        <v>50.0639087581948</v>
      </c>
      <c r="J19" s="25">
        <f t="shared" si="4"/>
        <v>51.95487984890898</v>
      </c>
      <c r="K19" s="26">
        <f>IF(OR(G18="S/N",G19="S/N",G20="S/N"),"S/N",-10*LOG((10^(G18/-10)+10^(G19/-10)+10^(G20/-10))/3))</f>
        <v>46.5305801363327</v>
      </c>
      <c r="L19" s="26">
        <f>IF(OR(H18="S/N",H19="S/N",H20="S/N"),"S/N",-10*LOG((10^(H18/-10)+10^(H19/-10)+10^(H20/-10))/3))</f>
        <v>48.91871134406445</v>
      </c>
      <c r="M19" s="26">
        <f>IF(OR(G18="S/N",G19="S/N",G20="S/N"),"S/N",-10*LOG((10^(I18/-10)+10^(I19/-10)+10^(I20/-10))/3))</f>
        <v>48.1268988835882</v>
      </c>
      <c r="N19" s="27">
        <f>IF(OR(G18="S/N",G19="S/N",G20="S/N"),"S/N",-10*LOG((10^(J18/-10)+10^(J19/-10)+10^(J20/-10))/3))</f>
        <v>50.017869974302386</v>
      </c>
    </row>
    <row r="20" spans="1:14" ht="12.75" thickBot="1">
      <c r="A20" s="35">
        <v>1250</v>
      </c>
      <c r="B20" s="1">
        <f>ใส่ข้อมูล!C58</f>
        <v>93.39999999999999</v>
      </c>
      <c r="C20" s="1">
        <f>ใส่ข้อมูล!H58</f>
        <v>48.099999999999994</v>
      </c>
      <c r="D20" s="2">
        <f>ใส่ข้อมูล!M58</f>
        <v>0</v>
      </c>
      <c r="E20" s="2">
        <f>ใส่ข้อมูล!R49</f>
        <v>1.03</v>
      </c>
      <c r="F20" s="31">
        <f t="shared" si="1"/>
        <v>7.502912621359223</v>
      </c>
      <c r="G20" s="31">
        <f t="shared" si="2"/>
        <v>45.3</v>
      </c>
      <c r="H20" s="31">
        <f t="shared" si="0"/>
        <v>47.3395135734536</v>
      </c>
      <c r="I20" s="31">
        <f t="shared" si="3"/>
        <v>46.54770111297735</v>
      </c>
      <c r="J20" s="31">
        <f t="shared" si="4"/>
        <v>48.43867220369153</v>
      </c>
      <c r="K20" s="32"/>
      <c r="L20" s="32"/>
      <c r="M20" s="32"/>
      <c r="N20" s="33"/>
    </row>
    <row r="21" spans="1:14" ht="12">
      <c r="A21" s="34">
        <v>1600</v>
      </c>
      <c r="B21" s="1">
        <f>ใส่ข้อมูล!C59</f>
        <v>95</v>
      </c>
      <c r="C21" s="1">
        <f>ใส่ข้อมูล!H59</f>
        <v>44.89999999999999</v>
      </c>
      <c r="D21" s="2">
        <f>ใส่ข้อมูล!M59</f>
        <v>0</v>
      </c>
      <c r="E21" s="2">
        <f>ใส่ข้อมูล!R50</f>
        <v>1.02</v>
      </c>
      <c r="F21" s="24">
        <f t="shared" si="1"/>
        <v>7.576470588235294</v>
      </c>
      <c r="G21" s="24">
        <f t="shared" si="2"/>
        <v>50.10000000000001</v>
      </c>
      <c r="H21" s="24">
        <f t="shared" si="0"/>
        <v>52.09714304402107</v>
      </c>
      <c r="I21" s="24">
        <f t="shared" si="3"/>
        <v>51.305330583544816</v>
      </c>
      <c r="J21" s="25">
        <f t="shared" si="4"/>
        <v>53.196301674259</v>
      </c>
      <c r="K21" s="26"/>
      <c r="L21" s="26"/>
      <c r="M21" s="26"/>
      <c r="N21" s="27"/>
    </row>
    <row r="22" spans="1:14" ht="12">
      <c r="A22" s="29">
        <v>2000</v>
      </c>
      <c r="B22" s="1">
        <f>ใส่ข้อมูล!C60</f>
        <v>97.29999999999998</v>
      </c>
      <c r="C22" s="1">
        <f>ใส่ข้อมูล!H60</f>
        <v>45.99999999999999</v>
      </c>
      <c r="D22" s="2">
        <f>ใส่ข้อมูล!M60</f>
        <v>0</v>
      </c>
      <c r="E22" s="2">
        <f>ใส่ข้อมูล!R51</f>
        <v>0.95</v>
      </c>
      <c r="F22" s="24">
        <f t="shared" si="1"/>
        <v>8.134736842105264</v>
      </c>
      <c r="G22" s="24">
        <f t="shared" si="2"/>
        <v>51.29999999999999</v>
      </c>
      <c r="H22" s="24">
        <f t="shared" si="0"/>
        <v>52.98837737929035</v>
      </c>
      <c r="I22" s="24">
        <f t="shared" si="3"/>
        <v>52.1965649188141</v>
      </c>
      <c r="J22" s="25">
        <f t="shared" si="4"/>
        <v>54.08753600952828</v>
      </c>
      <c r="K22" s="26">
        <f>IF(OR(G21="S/N",G22="S/N",G23="S/N"),"S/N",-10*LOG((10^(G21/-10)+10^(G22/-10)+10^(G23/-10))/3))</f>
        <v>51.08807873246644</v>
      </c>
      <c r="L22" s="26">
        <f>IF(OR(H21="S/N",H22="S/N",H23="S/N"),"S/N",-10*LOG((10^(H21/-10)+10^(H22/-10)+10^(H23/-10))/3))</f>
        <v>52.85142196074558</v>
      </c>
      <c r="M22" s="26">
        <f>IF(OR(G21="S/N",G22="S/N",G23="S/N"),"S/N",-10*LOG((10^(I21/-10)+10^(I22/-10)+10^(I23/-10))/3))</f>
        <v>52.05960950026934</v>
      </c>
      <c r="N22" s="27">
        <f>IF(OR(G21="S/N",G22="S/N",G23="S/N"),"S/N",-10*LOG((10^(J21/-10)+10^(J22/-10)+10^(J23/-10))/3))</f>
        <v>53.95058059098352</v>
      </c>
    </row>
    <row r="23" spans="1:14" ht="12.75" thickBot="1">
      <c r="A23" s="35">
        <v>2500</v>
      </c>
      <c r="B23" s="1">
        <f>ใส่ข้อมูล!C61</f>
        <v>98</v>
      </c>
      <c r="C23" s="1">
        <f>ใส่ข้อมูล!H61</f>
        <v>45.9</v>
      </c>
      <c r="D23" s="2">
        <f>ใส่ข้อมูล!M61</f>
        <v>0</v>
      </c>
      <c r="E23" s="2">
        <f>ใส่ข้อมูล!R52</f>
        <v>0.91</v>
      </c>
      <c r="F23" s="31">
        <f t="shared" si="1"/>
        <v>8.492307692307692</v>
      </c>
      <c r="G23" s="31">
        <f t="shared" si="2"/>
        <v>52.1</v>
      </c>
      <c r="H23" s="31">
        <f t="shared" si="0"/>
        <v>53.601555249612815</v>
      </c>
      <c r="I23" s="31">
        <f t="shared" si="3"/>
        <v>52.80974278913657</v>
      </c>
      <c r="J23" s="31">
        <f t="shared" si="4"/>
        <v>54.70071387985075</v>
      </c>
      <c r="K23" s="32"/>
      <c r="L23" s="32"/>
      <c r="M23" s="32"/>
      <c r="N23" s="33"/>
    </row>
    <row r="24" spans="1:14" ht="12">
      <c r="A24" s="34">
        <v>3150</v>
      </c>
      <c r="B24" s="1">
        <f>ใส่ข้อมูล!C62</f>
        <v>94.89999999999999</v>
      </c>
      <c r="C24" s="1">
        <f>ใส่ข้อมูล!H62</f>
        <v>47.099999999999994</v>
      </c>
      <c r="D24" s="2">
        <f>ใส่ข้อมูล!M62</f>
        <v>0</v>
      </c>
      <c r="E24" s="2">
        <f>ใส่ข้อมูล!R53</f>
        <v>0.89</v>
      </c>
      <c r="F24" s="24">
        <f t="shared" si="1"/>
        <v>8.68314606741573</v>
      </c>
      <c r="G24" s="24">
        <f t="shared" si="2"/>
        <v>47.8</v>
      </c>
      <c r="H24" s="24">
        <f t="shared" si="0"/>
        <v>49.205041392851</v>
      </c>
      <c r="I24" s="24">
        <f t="shared" si="3"/>
        <v>48.41322893237476</v>
      </c>
      <c r="J24" s="25">
        <f t="shared" si="4"/>
        <v>50.30420002308894</v>
      </c>
      <c r="K24" s="26"/>
      <c r="L24" s="26"/>
      <c r="M24" s="26"/>
      <c r="N24" s="27"/>
    </row>
    <row r="25" spans="1:14" ht="12">
      <c r="A25" s="29">
        <v>4000</v>
      </c>
      <c r="B25" s="1">
        <f>ใส่ข้อมูล!C63</f>
        <v>97.1</v>
      </c>
      <c r="C25" s="1">
        <f>ใส่ข้อมูล!H63</f>
        <v>47</v>
      </c>
      <c r="D25" s="2">
        <f>ใส่ข้อมูล!M63</f>
        <v>0</v>
      </c>
      <c r="E25" s="2">
        <f>ใส่ข้อมูล!R54</f>
        <v>0.89</v>
      </c>
      <c r="F25" s="24">
        <f t="shared" si="1"/>
        <v>8.68314606741573</v>
      </c>
      <c r="G25" s="24">
        <f t="shared" si="2"/>
        <v>50.099999999999994</v>
      </c>
      <c r="H25" s="24">
        <f t="shared" si="0"/>
        <v>51.505041392851</v>
      </c>
      <c r="I25" s="24">
        <f t="shared" si="3"/>
        <v>50.713228932374754</v>
      </c>
      <c r="J25" s="25">
        <f t="shared" si="4"/>
        <v>52.604200023088936</v>
      </c>
      <c r="K25" s="26">
        <f>IF(OR(G24="S/N",G25="S/N",G26="S/N"),"S/N",-10*LOG((10^(G24/-10)+10^(G25/-10)+10^(G26/-10))/3))</f>
        <v>49.569119965856785</v>
      </c>
      <c r="L25" s="26">
        <f>IF(OR(H24="S/N",H25="S/N",H26="S/N"),"S/N",-10*LOG((10^(H24/-10)+10^(H25/-10)+10^(H26/-10))/3))</f>
        <v>50.88749718378203</v>
      </c>
      <c r="M25" s="26">
        <f>IF(OR(G24="S/N",G25="S/N",G26="S/N"),"S/N",-10*LOG((10^(I24/-10)+10^(I25/-10)+10^(I26/-10))/3))</f>
        <v>50.09568472330579</v>
      </c>
      <c r="N25" s="27">
        <f>IF(OR(G24="S/N",G25="S/N",G26="S/N"),"S/N",-10*LOG((10^(J24/-10)+10^(J25/-10)+10^(J26/-10))/3))</f>
        <v>51.98665581401997</v>
      </c>
    </row>
    <row r="26" spans="1:14" ht="12.75" thickBot="1">
      <c r="A26" s="35">
        <v>5000</v>
      </c>
      <c r="B26" s="1">
        <f>ใส่ข้อมูล!C64</f>
        <v>92.3</v>
      </c>
      <c r="C26" s="1">
        <f>ใส่ข้อมูล!H64</f>
        <v>40.599999999999994</v>
      </c>
      <c r="D26" s="2">
        <f>ใส่ข้อมูล!M64</f>
        <v>0</v>
      </c>
      <c r="E26" s="2">
        <f>ใส่ข้อมูล!R55</f>
        <v>0.81</v>
      </c>
      <c r="F26" s="31">
        <f t="shared" si="1"/>
        <v>9.54074074074074</v>
      </c>
      <c r="G26" s="31">
        <f t="shared" si="2"/>
        <v>51.7</v>
      </c>
      <c r="H26" s="31">
        <f t="shared" si="0"/>
        <v>52.69599151518838</v>
      </c>
      <c r="I26" s="31">
        <f t="shared" si="3"/>
        <v>51.90417905471213</v>
      </c>
      <c r="J26" s="31">
        <f t="shared" si="4"/>
        <v>53.79515014542631</v>
      </c>
      <c r="K26" s="32"/>
      <c r="L26" s="32"/>
      <c r="M26" s="32"/>
      <c r="N26" s="33"/>
    </row>
    <row r="27" spans="1:14" ht="12">
      <c r="A27" s="34">
        <v>6300</v>
      </c>
      <c r="B27" s="1">
        <f>ใส่ข้อมูล!C65</f>
        <v>88.59999999999998</v>
      </c>
      <c r="C27" s="1">
        <f>ใส่ข้อมูล!H65</f>
        <v>35.4</v>
      </c>
      <c r="D27" s="2">
        <f>ใส่ข้อมูล!M65</f>
        <v>0</v>
      </c>
      <c r="E27" s="2">
        <f>ใส่ข้อมูล!R56</f>
        <v>0.71</v>
      </c>
      <c r="F27" s="24">
        <f t="shared" si="1"/>
        <v>10.88450704225352</v>
      </c>
      <c r="G27" s="24">
        <f t="shared" si="2"/>
        <v>53.19999999999998</v>
      </c>
      <c r="H27" s="24">
        <f t="shared" si="0"/>
        <v>53.62372481359262</v>
      </c>
      <c r="I27" s="24">
        <f t="shared" si="3"/>
        <v>52.831912353116365</v>
      </c>
      <c r="J27" s="25">
        <f t="shared" si="4"/>
        <v>54.72288344383055</v>
      </c>
      <c r="K27" s="26"/>
      <c r="L27" s="26"/>
      <c r="M27" s="26"/>
      <c r="N27" s="27"/>
    </row>
    <row r="28" spans="1:14" ht="12">
      <c r="A28" s="29">
        <v>8000</v>
      </c>
      <c r="B28" s="1">
        <f>ใส่ข้อมูล!C66</f>
        <v>71.19999999999999</v>
      </c>
      <c r="C28" s="1">
        <f>ใส่ข้อมูล!H66</f>
        <v>21.699999999999996</v>
      </c>
      <c r="D28" s="2">
        <f>ใส่ข้อมูล!M66</f>
        <v>0</v>
      </c>
      <c r="E28" s="2">
        <f>ใส่ข้อมูล!R57</f>
        <v>0.66</v>
      </c>
      <c r="F28" s="24">
        <f t="shared" si="1"/>
        <v>11.709090909090909</v>
      </c>
      <c r="G28" s="24">
        <f t="shared" si="2"/>
        <v>49.49999999999999</v>
      </c>
      <c r="H28" s="24">
        <f t="shared" si="0"/>
        <v>49.60658068182056</v>
      </c>
      <c r="I28" s="24">
        <f t="shared" si="3"/>
        <v>48.81476822134431</v>
      </c>
      <c r="J28" s="25">
        <f t="shared" si="4"/>
        <v>50.70573931205849</v>
      </c>
      <c r="K28" s="26">
        <f>IF(OR(G27="S/N",G28="S/N",G29="S/N"),"S/N",-10*LOG((10^(G27/-10)+10^(G28/-10)+10^(G29/-10))/3))</f>
        <v>51.01111136461348</v>
      </c>
      <c r="L28" s="26">
        <f>IF(OR(H27="S/N",H28="S/N",H29="S/N"),"S/N",-10*LOG((10^(H27/-10)+10^(H28/-10)+10^(H29/-10))/3))</f>
        <v>50.93011689545278</v>
      </c>
      <c r="M28" s="26">
        <f>IF(OR(G27="S/N",G28="S/N",G29="S/N"),"S/N",-10*LOG((10^(I27/-10)+10^(I28/-10)+10^(I29/-10))/3))</f>
        <v>50.138304434976526</v>
      </c>
      <c r="N28" s="27">
        <f>IF(OR(G27="S/N",G28="S/N",G29="S/N"),"S/N",-10*LOG((10^(J27/-10)+10^(J28/-10)+10^(J29/-10))/3))</f>
        <v>52.02927552569071</v>
      </c>
    </row>
    <row r="29" spans="1:14" ht="12.75" thickBot="1">
      <c r="A29" s="36">
        <v>10000</v>
      </c>
      <c r="B29" s="1">
        <f>ใส่ข้อมูล!C67</f>
        <v>69.89999999999999</v>
      </c>
      <c r="C29" s="1">
        <f>ใส่ข้อมูล!H67</f>
        <v>18.8</v>
      </c>
      <c r="D29" s="2">
        <f>ใส่ข้อมูล!M67</f>
        <v>0</v>
      </c>
      <c r="E29" s="2">
        <f>ใส่ข้อมูล!R58</f>
        <v>0.56</v>
      </c>
      <c r="F29" s="37">
        <f t="shared" si="1"/>
        <v>13.799999999999999</v>
      </c>
      <c r="G29" s="24">
        <f t="shared" si="2"/>
        <v>51.099999999999994</v>
      </c>
      <c r="H29" s="24">
        <f t="shared" si="0"/>
        <v>50.493021596463876</v>
      </c>
      <c r="I29" s="24">
        <f t="shared" si="3"/>
        <v>49.70120913598763</v>
      </c>
      <c r="J29" s="25">
        <f t="shared" si="4"/>
        <v>51.592180226701814</v>
      </c>
      <c r="K29" s="32"/>
      <c r="L29" s="32"/>
      <c r="M29" s="32"/>
      <c r="N29" s="33"/>
    </row>
    <row r="30" spans="1:16" ht="12">
      <c r="A30" s="38" t="s">
        <v>47</v>
      </c>
      <c r="B30" s="39"/>
      <c r="C30" s="40" t="s">
        <v>48</v>
      </c>
      <c r="D30" s="39"/>
      <c r="E30" s="40" t="s">
        <v>48</v>
      </c>
      <c r="F30" s="41"/>
      <c r="G30" s="40" t="s">
        <v>48</v>
      </c>
      <c r="H30" s="41"/>
      <c r="I30" s="40" t="s">
        <v>48</v>
      </c>
      <c r="J30" s="41"/>
      <c r="K30" s="11"/>
      <c r="L30" s="11"/>
      <c r="M30" s="42"/>
      <c r="N30" s="42"/>
      <c r="O30" s="42"/>
      <c r="P30" s="42"/>
    </row>
    <row r="31" spans="1:10" ht="18.75">
      <c r="A31" s="43" t="s">
        <v>10</v>
      </c>
      <c r="B31" s="5">
        <v>49</v>
      </c>
      <c r="C31" s="43" t="s">
        <v>11</v>
      </c>
      <c r="D31" s="5">
        <v>0</v>
      </c>
      <c r="E31" s="43" t="s">
        <v>59</v>
      </c>
      <c r="F31" s="6">
        <v>0</v>
      </c>
      <c r="G31" s="43" t="s">
        <v>38</v>
      </c>
      <c r="H31" s="6">
        <v>0</v>
      </c>
      <c r="I31" s="43" t="s">
        <v>39</v>
      </c>
      <c r="J31" s="6">
        <v>51</v>
      </c>
    </row>
    <row r="32" spans="1:10" ht="18.75">
      <c r="A32" s="44" t="s">
        <v>41</v>
      </c>
      <c r="B32" s="45"/>
      <c r="C32" s="43" t="s">
        <v>12</v>
      </c>
      <c r="D32" s="45">
        <f>H71</f>
        <v>48</v>
      </c>
      <c r="E32" s="43" t="s">
        <v>12</v>
      </c>
      <c r="F32" s="46">
        <f>H95</f>
        <v>45</v>
      </c>
      <c r="G32" s="43" t="s">
        <v>12</v>
      </c>
      <c r="H32" s="46">
        <f>H117</f>
        <v>47</v>
      </c>
      <c r="I32" s="43" t="s">
        <v>12</v>
      </c>
      <c r="J32" s="46">
        <f>H139</f>
        <v>-2</v>
      </c>
    </row>
    <row r="33" spans="1:10" s="48" customFormat="1" ht="18.75">
      <c r="A33" s="44" t="s">
        <v>14</v>
      </c>
      <c r="B33" s="47">
        <f>SUM(L55:L70)</f>
        <v>29</v>
      </c>
      <c r="C33" s="43" t="s">
        <v>13</v>
      </c>
      <c r="D33" s="45">
        <f>I71</f>
        <v>46</v>
      </c>
      <c r="E33" s="43" t="s">
        <v>13</v>
      </c>
      <c r="F33" s="46">
        <f>I95</f>
        <v>42</v>
      </c>
      <c r="G33" s="43" t="s">
        <v>13</v>
      </c>
      <c r="H33" s="46">
        <f>I117</f>
        <v>45</v>
      </c>
      <c r="I33" s="43" t="s">
        <v>13</v>
      </c>
      <c r="J33" s="46">
        <f>I139</f>
        <v>-4</v>
      </c>
    </row>
    <row r="34" spans="1:10" ht="13.5" thickBot="1">
      <c r="A34" s="49" t="s">
        <v>42</v>
      </c>
      <c r="B34" s="50">
        <f>MAX(L55:L70)</f>
        <v>6</v>
      </c>
      <c r="C34" s="51" t="s">
        <v>43</v>
      </c>
      <c r="D34" s="52">
        <f>SUM(E54:E69)</f>
        <v>0</v>
      </c>
      <c r="E34" s="51" t="s">
        <v>43</v>
      </c>
      <c r="F34" s="53">
        <f>SUM(E78:E93)</f>
        <v>0</v>
      </c>
      <c r="G34" s="51" t="s">
        <v>43</v>
      </c>
      <c r="H34" s="53">
        <f>SUM(E100:E115)</f>
        <v>0</v>
      </c>
      <c r="I34" s="51" t="s">
        <v>43</v>
      </c>
      <c r="J34" s="54">
        <f>SUM(E122:E137)</f>
        <v>36.7</v>
      </c>
    </row>
    <row r="35" spans="1:10" ht="12">
      <c r="A35" s="55"/>
      <c r="B35" s="56"/>
      <c r="C35" s="57" t="s">
        <v>45</v>
      </c>
      <c r="D35" s="58"/>
      <c r="E35" s="57" t="s">
        <v>45</v>
      </c>
      <c r="F35" s="59"/>
      <c r="G35" s="57" t="s">
        <v>45</v>
      </c>
      <c r="H35" s="60"/>
      <c r="I35" s="57" t="s">
        <v>45</v>
      </c>
      <c r="J35" s="59"/>
    </row>
    <row r="36" spans="1:10" ht="18.75">
      <c r="A36" s="61"/>
      <c r="B36" s="45"/>
      <c r="C36" s="43" t="s">
        <v>12</v>
      </c>
      <c r="D36" s="45">
        <f>J166</f>
        <v>42</v>
      </c>
      <c r="E36" s="43" t="s">
        <v>12</v>
      </c>
      <c r="F36" s="46">
        <f>J193</f>
        <v>39</v>
      </c>
      <c r="G36" s="43" t="s">
        <v>12</v>
      </c>
      <c r="H36" s="46">
        <f>J220</f>
        <v>41</v>
      </c>
      <c r="I36" s="43" t="s">
        <v>12</v>
      </c>
      <c r="J36" s="46">
        <f>J247</f>
        <v>-8</v>
      </c>
    </row>
    <row r="37" spans="1:10" ht="18.75">
      <c r="A37" s="61"/>
      <c r="B37" s="45"/>
      <c r="C37" s="43" t="s">
        <v>13</v>
      </c>
      <c r="D37" s="45">
        <f>K166</f>
        <v>29</v>
      </c>
      <c r="E37" s="43" t="s">
        <v>13</v>
      </c>
      <c r="F37" s="46">
        <f>K193</f>
        <v>26</v>
      </c>
      <c r="G37" s="43" t="s">
        <v>13</v>
      </c>
      <c r="H37" s="46">
        <f>K220</f>
        <v>28</v>
      </c>
      <c r="I37" s="43" t="s">
        <v>13</v>
      </c>
      <c r="J37" s="46">
        <f>K247</f>
        <v>-21</v>
      </c>
    </row>
    <row r="38" spans="1:10" ht="12">
      <c r="A38" s="62"/>
      <c r="B38" s="62"/>
      <c r="C38" s="57" t="s">
        <v>44</v>
      </c>
      <c r="D38" s="58"/>
      <c r="E38" s="57" t="s">
        <v>44</v>
      </c>
      <c r="F38" s="59"/>
      <c r="G38" s="57" t="s">
        <v>44</v>
      </c>
      <c r="H38" s="59"/>
      <c r="I38" s="57" t="s">
        <v>44</v>
      </c>
      <c r="J38" s="59"/>
    </row>
    <row r="39" spans="1:10" ht="18.75">
      <c r="A39" s="62"/>
      <c r="B39" s="62"/>
      <c r="C39" s="43" t="s">
        <v>12</v>
      </c>
      <c r="D39" s="45">
        <f>D164</f>
        <v>41</v>
      </c>
      <c r="E39" s="43" t="s">
        <v>12</v>
      </c>
      <c r="F39" s="46">
        <f>D191</f>
        <v>38</v>
      </c>
      <c r="G39" s="43" t="s">
        <v>12</v>
      </c>
      <c r="H39" s="46">
        <f>D218</f>
        <v>40</v>
      </c>
      <c r="I39" s="43" t="s">
        <v>12</v>
      </c>
      <c r="J39" s="46">
        <f>D245</f>
        <v>-9</v>
      </c>
    </row>
    <row r="40" spans="1:10" ht="18.75">
      <c r="A40" s="62"/>
      <c r="B40" s="62"/>
      <c r="C40" s="43" t="s">
        <v>13</v>
      </c>
      <c r="D40" s="45">
        <f>E164</f>
        <v>29</v>
      </c>
      <c r="E40" s="43" t="s">
        <v>13</v>
      </c>
      <c r="F40" s="46">
        <f>E191</f>
        <v>26</v>
      </c>
      <c r="G40" s="43" t="s">
        <v>13</v>
      </c>
      <c r="H40" s="46">
        <f>E218</f>
        <v>28</v>
      </c>
      <c r="I40" s="43" t="s">
        <v>13</v>
      </c>
      <c r="J40" s="46">
        <f>E245</f>
        <v>-21</v>
      </c>
    </row>
    <row r="41" spans="1:10" ht="12">
      <c r="A41" s="62"/>
      <c r="B41" s="62"/>
      <c r="C41" s="57" t="s">
        <v>46</v>
      </c>
      <c r="D41" s="58"/>
      <c r="E41" s="57" t="s">
        <v>46</v>
      </c>
      <c r="F41" s="59"/>
      <c r="G41" s="57" t="s">
        <v>46</v>
      </c>
      <c r="H41" s="59"/>
      <c r="I41" s="57" t="s">
        <v>46</v>
      </c>
      <c r="J41" s="59"/>
    </row>
    <row r="42" spans="1:10" ht="18.75">
      <c r="A42" s="62"/>
      <c r="B42" s="62"/>
      <c r="C42" s="43" t="s">
        <v>12</v>
      </c>
      <c r="D42" s="45">
        <f>P163</f>
        <v>49</v>
      </c>
      <c r="E42" s="43" t="s">
        <v>12</v>
      </c>
      <c r="F42" s="46">
        <f>P190</f>
        <v>45</v>
      </c>
      <c r="G42" s="43" t="s">
        <v>12</v>
      </c>
      <c r="H42" s="46">
        <f>P217</f>
        <v>48</v>
      </c>
      <c r="I42" s="43" t="s">
        <v>12</v>
      </c>
      <c r="J42" s="46">
        <f>P244</f>
        <v>-1</v>
      </c>
    </row>
    <row r="43" spans="3:10" ht="19.5" thickBot="1">
      <c r="C43" s="63" t="s">
        <v>13</v>
      </c>
      <c r="D43" s="64">
        <f>Q163</f>
        <v>46</v>
      </c>
      <c r="E43" s="63" t="s">
        <v>13</v>
      </c>
      <c r="F43" s="65">
        <f>Q190</f>
        <v>42</v>
      </c>
      <c r="G43" s="63" t="s">
        <v>13</v>
      </c>
      <c r="H43" s="65">
        <f>Q217</f>
        <v>45</v>
      </c>
      <c r="I43" s="63" t="s">
        <v>13</v>
      </c>
      <c r="J43" s="65">
        <f>Q244</f>
        <v>-4</v>
      </c>
    </row>
    <row r="44" spans="3:10" ht="18.75">
      <c r="C44" s="61"/>
      <c r="D44" s="45"/>
      <c r="E44" s="61"/>
      <c r="F44" s="45"/>
      <c r="G44" s="61"/>
      <c r="H44" s="45"/>
      <c r="I44" s="61"/>
      <c r="J44" s="45"/>
    </row>
    <row r="45" spans="3:10" ht="18.75">
      <c r="C45" s="61"/>
      <c r="D45" s="45"/>
      <c r="E45" s="61"/>
      <c r="F45" s="45"/>
      <c r="G45" s="61"/>
      <c r="H45" s="45"/>
      <c r="I45" s="61"/>
      <c r="J45" s="45"/>
    </row>
    <row r="46" spans="3:10" ht="18.75">
      <c r="C46" s="61"/>
      <c r="D46" s="45"/>
      <c r="E46" s="61"/>
      <c r="F46" s="45"/>
      <c r="G46" s="61"/>
      <c r="H46" s="45"/>
      <c r="I46" s="61"/>
      <c r="J46" s="45"/>
    </row>
    <row r="47" spans="3:10" ht="18.75">
      <c r="C47" s="61"/>
      <c r="D47" s="45"/>
      <c r="E47" s="61"/>
      <c r="F47" s="45"/>
      <c r="G47" s="61"/>
      <c r="H47" s="45"/>
      <c r="I47" s="61"/>
      <c r="J47" s="45"/>
    </row>
    <row r="48" spans="3:10" ht="19.5" thickBot="1">
      <c r="C48" s="61"/>
      <c r="D48" s="45"/>
      <c r="E48" s="61"/>
      <c r="F48" s="45"/>
      <c r="G48" s="61"/>
      <c r="H48" s="45"/>
      <c r="I48" s="61"/>
      <c r="J48" s="45"/>
    </row>
    <row r="49" spans="1:11" ht="18.75">
      <c r="A49" s="66" t="s">
        <v>67</v>
      </c>
      <c r="B49" s="67"/>
      <c r="C49" s="67"/>
      <c r="D49" s="90">
        <v>0</v>
      </c>
      <c r="E49" s="9" t="s">
        <v>65</v>
      </c>
      <c r="F49" s="61"/>
      <c r="G49" s="45"/>
      <c r="H49" s="61"/>
      <c r="I49" s="45"/>
      <c r="J49" s="61"/>
      <c r="K49" s="45"/>
    </row>
    <row r="50" spans="1:11" ht="19.5" thickBot="1">
      <c r="A50" s="68" t="s">
        <v>66</v>
      </c>
      <c r="B50" s="69"/>
      <c r="C50" s="69"/>
      <c r="D50" s="91">
        <v>0</v>
      </c>
      <c r="E50" s="70" t="s">
        <v>64</v>
      </c>
      <c r="F50" s="61"/>
      <c r="G50" s="45"/>
      <c r="H50" s="61"/>
      <c r="I50" s="45"/>
      <c r="J50" s="61"/>
      <c r="K50" s="45"/>
    </row>
    <row r="51" ht="12.75" thickBot="1"/>
    <row r="52" spans="2:14" ht="12">
      <c r="B52" s="71" t="s">
        <v>19</v>
      </c>
      <c r="C52" s="72"/>
      <c r="D52" s="72"/>
      <c r="E52" s="72"/>
      <c r="F52" s="72"/>
      <c r="G52" s="72"/>
      <c r="H52" s="72"/>
      <c r="I52" s="73"/>
      <c r="J52" s="71" t="s">
        <v>20</v>
      </c>
      <c r="K52" s="72"/>
      <c r="L52" s="72"/>
      <c r="M52" s="72"/>
      <c r="N52" s="73"/>
    </row>
    <row r="53" spans="1:14" ht="12">
      <c r="A53" s="74" t="s">
        <v>2</v>
      </c>
      <c r="B53" s="75" t="s">
        <v>21</v>
      </c>
      <c r="C53" s="76" t="s">
        <v>22</v>
      </c>
      <c r="D53" s="77" t="s">
        <v>23</v>
      </c>
      <c r="E53" s="77" t="s">
        <v>24</v>
      </c>
      <c r="F53" s="77" t="s">
        <v>25</v>
      </c>
      <c r="G53" s="77" t="s">
        <v>26</v>
      </c>
      <c r="H53" s="77" t="s">
        <v>27</v>
      </c>
      <c r="I53" s="78" t="s">
        <v>28</v>
      </c>
      <c r="J53" s="79"/>
      <c r="K53" s="62"/>
      <c r="L53" s="62"/>
      <c r="M53" s="62"/>
      <c r="N53" s="80"/>
    </row>
    <row r="54" spans="1:14" ht="12">
      <c r="A54" s="81">
        <v>100</v>
      </c>
      <c r="B54" s="82">
        <v>31</v>
      </c>
      <c r="C54" s="77">
        <f>B54+ROUND($D$31-50,0)</f>
        <v>-19</v>
      </c>
      <c r="D54" s="77">
        <f aca="true" t="shared" si="5" ref="D54:D69">C54-H9</f>
        <v>-61.85580358801781</v>
      </c>
      <c r="E54" s="77">
        <f aca="true" t="shared" si="6" ref="E54:E69">ROUND(IF(D54&lt;0,0,D54),1)</f>
        <v>0</v>
      </c>
      <c r="F54" s="77">
        <v>-29</v>
      </c>
      <c r="G54" s="77">
        <v>-20</v>
      </c>
      <c r="H54" s="77">
        <f aca="true" t="shared" si="7" ref="H54:H69">10^((F54-H9)/10)</f>
        <v>6.522583405278966E-08</v>
      </c>
      <c r="I54" s="78">
        <f aca="true" t="shared" si="8" ref="I54:I69">10^((G54-H9)/10)</f>
        <v>5.181072162157135E-07</v>
      </c>
      <c r="J54" s="75" t="s">
        <v>22</v>
      </c>
      <c r="K54" s="77" t="s">
        <v>29</v>
      </c>
      <c r="L54" s="77" t="s">
        <v>24</v>
      </c>
      <c r="M54" s="62"/>
      <c r="N54" s="80"/>
    </row>
    <row r="55" spans="1:14" ht="12">
      <c r="A55" s="81">
        <v>125</v>
      </c>
      <c r="B55" s="82">
        <v>34</v>
      </c>
      <c r="C55" s="77">
        <f aca="true" t="shared" si="9" ref="C55:C69">B55+ROUND($D$31-50,0)</f>
        <v>-16</v>
      </c>
      <c r="D55" s="77">
        <f t="shared" si="5"/>
        <v>-49.9879270750937</v>
      </c>
      <c r="E55" s="77">
        <f t="shared" si="6"/>
        <v>0</v>
      </c>
      <c r="F55" s="77">
        <v>-26</v>
      </c>
      <c r="G55" s="77">
        <v>-20</v>
      </c>
      <c r="H55" s="77">
        <f t="shared" si="7"/>
        <v>1.0027837611791805E-06</v>
      </c>
      <c r="I55" s="78">
        <f t="shared" si="8"/>
        <v>3.992154058400367E-06</v>
      </c>
      <c r="J55" s="82">
        <f aca="true" t="shared" si="10" ref="J55:J70">B55+ROUND($B$31-50,0)</f>
        <v>33</v>
      </c>
      <c r="K55" s="77">
        <f aca="true" t="shared" si="11" ref="K55:K70">J55-H10</f>
        <v>-0.987927075093701</v>
      </c>
      <c r="L55" s="77">
        <f aca="true" t="shared" si="12" ref="L55:L70">ROUND(IF(K55&lt;0,0,K55),0)</f>
        <v>0</v>
      </c>
      <c r="M55" s="62"/>
      <c r="N55" s="80"/>
    </row>
    <row r="56" spans="1:14" ht="12">
      <c r="A56" s="81">
        <v>160</v>
      </c>
      <c r="B56" s="82">
        <v>37</v>
      </c>
      <c r="C56" s="77">
        <f t="shared" si="9"/>
        <v>-13</v>
      </c>
      <c r="D56" s="77">
        <f t="shared" si="5"/>
        <v>-54.60629147182819</v>
      </c>
      <c r="E56" s="77">
        <f t="shared" si="6"/>
        <v>0</v>
      </c>
      <c r="F56" s="77">
        <v>-23</v>
      </c>
      <c r="G56" s="77">
        <v>-18</v>
      </c>
      <c r="H56" s="77">
        <f t="shared" si="7"/>
        <v>3.4623490859982364E-07</v>
      </c>
      <c r="I56" s="78">
        <f t="shared" si="8"/>
        <v>1.0948909166356637E-06</v>
      </c>
      <c r="J56" s="82">
        <f t="shared" si="10"/>
        <v>36</v>
      </c>
      <c r="K56" s="77">
        <f t="shared" si="11"/>
        <v>-5.606291471828193</v>
      </c>
      <c r="L56" s="77">
        <f t="shared" si="12"/>
        <v>0</v>
      </c>
      <c r="M56" s="62"/>
      <c r="N56" s="80"/>
    </row>
    <row r="57" spans="1:14" ht="12">
      <c r="A57" s="81">
        <v>200</v>
      </c>
      <c r="B57" s="82">
        <v>40</v>
      </c>
      <c r="C57" s="77">
        <f t="shared" si="9"/>
        <v>-10</v>
      </c>
      <c r="D57" s="77">
        <f t="shared" si="5"/>
        <v>-47.84152181326482</v>
      </c>
      <c r="E57" s="77">
        <f t="shared" si="6"/>
        <v>0</v>
      </c>
      <c r="F57" s="77">
        <v>-21</v>
      </c>
      <c r="G57" s="77">
        <v>-16</v>
      </c>
      <c r="H57" s="77">
        <f t="shared" si="7"/>
        <v>1.3057132723795569E-06</v>
      </c>
      <c r="I57" s="78">
        <f t="shared" si="8"/>
        <v>4.1290279118312255E-06</v>
      </c>
      <c r="J57" s="82">
        <f t="shared" si="10"/>
        <v>39</v>
      </c>
      <c r="K57" s="77">
        <f t="shared" si="11"/>
        <v>1.1584781867351808</v>
      </c>
      <c r="L57" s="77">
        <f t="shared" si="12"/>
        <v>1</v>
      </c>
      <c r="M57" s="62"/>
      <c r="N57" s="80"/>
    </row>
    <row r="58" spans="1:14" ht="12">
      <c r="A58" s="81">
        <v>250</v>
      </c>
      <c r="B58" s="82">
        <v>43</v>
      </c>
      <c r="C58" s="77">
        <f t="shared" si="9"/>
        <v>-7</v>
      </c>
      <c r="D58" s="77">
        <f t="shared" si="5"/>
        <v>-50.698677335930164</v>
      </c>
      <c r="E58" s="77">
        <f t="shared" si="6"/>
        <v>0</v>
      </c>
      <c r="F58" s="77">
        <v>-19</v>
      </c>
      <c r="G58" s="77">
        <v>-15</v>
      </c>
      <c r="H58" s="77">
        <f t="shared" si="7"/>
        <v>5.371953768131355E-07</v>
      </c>
      <c r="I58" s="78">
        <f t="shared" si="8"/>
        <v>1.3493737780865885E-06</v>
      </c>
      <c r="J58" s="82">
        <f t="shared" si="10"/>
        <v>42</v>
      </c>
      <c r="K58" s="77">
        <f t="shared" si="11"/>
        <v>-1.6986773359301637</v>
      </c>
      <c r="L58" s="77">
        <f t="shared" si="12"/>
        <v>0</v>
      </c>
      <c r="M58" s="62"/>
      <c r="N58" s="80"/>
    </row>
    <row r="59" spans="1:14" ht="12">
      <c r="A59" s="81">
        <v>315</v>
      </c>
      <c r="B59" s="82">
        <v>46</v>
      </c>
      <c r="C59" s="77">
        <f t="shared" si="9"/>
        <v>-4</v>
      </c>
      <c r="D59" s="77">
        <f t="shared" si="5"/>
        <v>-46.066714416479606</v>
      </c>
      <c r="E59" s="77">
        <f t="shared" si="6"/>
        <v>0</v>
      </c>
      <c r="F59" s="77">
        <v>-17</v>
      </c>
      <c r="G59" s="77">
        <v>-14</v>
      </c>
      <c r="H59" s="77">
        <f t="shared" si="7"/>
        <v>1.2397341323242456E-06</v>
      </c>
      <c r="I59" s="78">
        <f t="shared" si="8"/>
        <v>2.4735947948072117E-06</v>
      </c>
      <c r="J59" s="82">
        <f t="shared" si="10"/>
        <v>45</v>
      </c>
      <c r="K59" s="77">
        <f t="shared" si="11"/>
        <v>2.9332855835203944</v>
      </c>
      <c r="L59" s="77">
        <f t="shared" si="12"/>
        <v>3</v>
      </c>
      <c r="M59" s="62"/>
      <c r="N59" s="80"/>
    </row>
    <row r="60" spans="1:14" ht="12">
      <c r="A60" s="81">
        <v>400</v>
      </c>
      <c r="B60" s="82">
        <v>49</v>
      </c>
      <c r="C60" s="77">
        <f t="shared" si="9"/>
        <v>-1</v>
      </c>
      <c r="D60" s="77">
        <f t="shared" si="5"/>
        <v>-44.19000837253862</v>
      </c>
      <c r="E60" s="77">
        <f t="shared" si="6"/>
        <v>0</v>
      </c>
      <c r="F60" s="77">
        <v>-15</v>
      </c>
      <c r="G60" s="77">
        <v>-13</v>
      </c>
      <c r="H60" s="77">
        <f t="shared" si="7"/>
        <v>1.5170474428192414E-06</v>
      </c>
      <c r="I60" s="78">
        <f t="shared" si="8"/>
        <v>2.4043581647647514E-06</v>
      </c>
      <c r="J60" s="82">
        <f t="shared" si="10"/>
        <v>48</v>
      </c>
      <c r="K60" s="77">
        <f t="shared" si="11"/>
        <v>4.809991627461379</v>
      </c>
      <c r="L60" s="77">
        <f t="shared" si="12"/>
        <v>5</v>
      </c>
      <c r="M60" s="62"/>
      <c r="N60" s="80"/>
    </row>
    <row r="61" spans="1:14" ht="12">
      <c r="A61" s="15">
        <v>500</v>
      </c>
      <c r="B61" s="83">
        <v>50</v>
      </c>
      <c r="C61" s="77">
        <f t="shared" si="9"/>
        <v>0</v>
      </c>
      <c r="D61" s="77">
        <f t="shared" si="5"/>
        <v>-46.23301737044146</v>
      </c>
      <c r="E61" s="77">
        <f t="shared" si="6"/>
        <v>0</v>
      </c>
      <c r="F61" s="84">
        <v>-13</v>
      </c>
      <c r="G61" s="84">
        <v>-12</v>
      </c>
      <c r="H61" s="77">
        <f t="shared" si="7"/>
        <v>1.1931588392263155E-06</v>
      </c>
      <c r="I61" s="78">
        <f t="shared" si="8"/>
        <v>1.502097983008841E-06</v>
      </c>
      <c r="J61" s="82">
        <f t="shared" si="10"/>
        <v>49</v>
      </c>
      <c r="K61" s="77">
        <f t="shared" si="11"/>
        <v>2.766982629558541</v>
      </c>
      <c r="L61" s="77">
        <f t="shared" si="12"/>
        <v>3</v>
      </c>
      <c r="M61" s="62"/>
      <c r="N61" s="80"/>
    </row>
    <row r="62" spans="1:14" ht="12">
      <c r="A62" s="81">
        <v>630</v>
      </c>
      <c r="B62" s="82">
        <v>51</v>
      </c>
      <c r="C62" s="77">
        <f t="shared" si="9"/>
        <v>1</v>
      </c>
      <c r="D62" s="77">
        <f t="shared" si="5"/>
        <v>-47.40333245295568</v>
      </c>
      <c r="E62" s="77">
        <f t="shared" si="6"/>
        <v>0</v>
      </c>
      <c r="F62" s="77">
        <v>-12</v>
      </c>
      <c r="G62" s="77">
        <v>-11</v>
      </c>
      <c r="H62" s="77">
        <f t="shared" si="7"/>
        <v>9.113112984680543E-07</v>
      </c>
      <c r="I62" s="78">
        <f t="shared" si="8"/>
        <v>1.1472729516965735E-06</v>
      </c>
      <c r="J62" s="82">
        <f t="shared" si="10"/>
        <v>50</v>
      </c>
      <c r="K62" s="77">
        <f t="shared" si="11"/>
        <v>1.5966675470443192</v>
      </c>
      <c r="L62" s="77">
        <f t="shared" si="12"/>
        <v>2</v>
      </c>
      <c r="M62" s="62"/>
      <c r="N62" s="80"/>
    </row>
    <row r="63" spans="1:14" ht="12">
      <c r="A63" s="81">
        <v>800</v>
      </c>
      <c r="B63" s="82">
        <v>52</v>
      </c>
      <c r="C63" s="77">
        <f t="shared" si="9"/>
        <v>2</v>
      </c>
      <c r="D63" s="77">
        <f t="shared" si="5"/>
        <v>-47.27473963314936</v>
      </c>
      <c r="E63" s="77">
        <f t="shared" si="6"/>
        <v>0</v>
      </c>
      <c r="F63" s="77">
        <v>-11</v>
      </c>
      <c r="G63" s="77">
        <v>-9</v>
      </c>
      <c r="H63" s="77">
        <f t="shared" si="7"/>
        <v>9.386983115287427E-07</v>
      </c>
      <c r="I63" s="78">
        <f t="shared" si="8"/>
        <v>1.4877365637166457E-06</v>
      </c>
      <c r="J63" s="82">
        <f t="shared" si="10"/>
        <v>51</v>
      </c>
      <c r="K63" s="77">
        <f t="shared" si="11"/>
        <v>1.725260366850641</v>
      </c>
      <c r="L63" s="77">
        <f t="shared" si="12"/>
        <v>2</v>
      </c>
      <c r="M63" s="62"/>
      <c r="N63" s="80"/>
    </row>
    <row r="64" spans="1:14" ht="12">
      <c r="A64" s="81">
        <v>1000</v>
      </c>
      <c r="B64" s="82">
        <v>53</v>
      </c>
      <c r="C64" s="77">
        <f t="shared" si="9"/>
        <v>3</v>
      </c>
      <c r="D64" s="77">
        <f t="shared" si="5"/>
        <v>-47.85572121867104</v>
      </c>
      <c r="E64" s="77">
        <f t="shared" si="6"/>
        <v>0</v>
      </c>
      <c r="F64" s="77">
        <v>-10</v>
      </c>
      <c r="G64" s="77">
        <v>-8</v>
      </c>
      <c r="H64" s="77">
        <f t="shared" si="7"/>
        <v>8.21160174120974E-07</v>
      </c>
      <c r="I64" s="78">
        <f t="shared" si="8"/>
        <v>1.3014511698845118E-06</v>
      </c>
      <c r="J64" s="82">
        <f t="shared" si="10"/>
        <v>52</v>
      </c>
      <c r="K64" s="77">
        <f t="shared" si="11"/>
        <v>1.144278781328957</v>
      </c>
      <c r="L64" s="77">
        <f t="shared" si="12"/>
        <v>1</v>
      </c>
      <c r="M64" s="62"/>
      <c r="N64" s="80"/>
    </row>
    <row r="65" spans="1:14" ht="12">
      <c r="A65" s="81">
        <v>1250</v>
      </c>
      <c r="B65" s="82">
        <v>54</v>
      </c>
      <c r="C65" s="77">
        <f t="shared" si="9"/>
        <v>4</v>
      </c>
      <c r="D65" s="77">
        <f t="shared" si="5"/>
        <v>-43.3395135734536</v>
      </c>
      <c r="E65" s="77">
        <f t="shared" si="6"/>
        <v>0</v>
      </c>
      <c r="F65" s="77">
        <v>-9</v>
      </c>
      <c r="G65" s="77">
        <v>-9</v>
      </c>
      <c r="H65" s="77">
        <f t="shared" si="7"/>
        <v>2.322996966393971E-06</v>
      </c>
      <c r="I65" s="78">
        <f t="shared" si="8"/>
        <v>2.322996966393971E-06</v>
      </c>
      <c r="J65" s="82">
        <f t="shared" si="10"/>
        <v>53</v>
      </c>
      <c r="K65" s="77">
        <f t="shared" si="11"/>
        <v>5.660486426546399</v>
      </c>
      <c r="L65" s="77">
        <f t="shared" si="12"/>
        <v>6</v>
      </c>
      <c r="M65" s="62"/>
      <c r="N65" s="80"/>
    </row>
    <row r="66" spans="1:14" ht="12">
      <c r="A66" s="81">
        <v>1600</v>
      </c>
      <c r="B66" s="82">
        <v>54</v>
      </c>
      <c r="C66" s="77">
        <f t="shared" si="9"/>
        <v>4</v>
      </c>
      <c r="D66" s="77">
        <f t="shared" si="5"/>
        <v>-48.09714304402107</v>
      </c>
      <c r="E66" s="77">
        <f t="shared" si="6"/>
        <v>0</v>
      </c>
      <c r="F66" s="77">
        <v>-9</v>
      </c>
      <c r="G66" s="77">
        <v>-10</v>
      </c>
      <c r="H66" s="77">
        <f t="shared" si="7"/>
        <v>7.767579298070304E-07</v>
      </c>
      <c r="I66" s="78">
        <f t="shared" si="8"/>
        <v>6.170007551917053E-07</v>
      </c>
      <c r="J66" s="82">
        <f t="shared" si="10"/>
        <v>53</v>
      </c>
      <c r="K66" s="77">
        <f t="shared" si="11"/>
        <v>0.9028569559789332</v>
      </c>
      <c r="L66" s="77">
        <f t="shared" si="12"/>
        <v>1</v>
      </c>
      <c r="M66" s="62"/>
      <c r="N66" s="80"/>
    </row>
    <row r="67" spans="1:14" ht="12">
      <c r="A67" s="81">
        <v>2000</v>
      </c>
      <c r="B67" s="82">
        <v>54</v>
      </c>
      <c r="C67" s="77">
        <f t="shared" si="9"/>
        <v>4</v>
      </c>
      <c r="D67" s="77">
        <f t="shared" si="5"/>
        <v>-48.98837737929035</v>
      </c>
      <c r="E67" s="77">
        <f t="shared" si="6"/>
        <v>0</v>
      </c>
      <c r="F67" s="77">
        <v>-9</v>
      </c>
      <c r="G67" s="77">
        <v>-11</v>
      </c>
      <c r="H67" s="77">
        <f t="shared" si="7"/>
        <v>6.326481786455398E-07</v>
      </c>
      <c r="I67" s="78">
        <f t="shared" si="8"/>
        <v>3.9917401478842075E-07</v>
      </c>
      <c r="J67" s="82">
        <f t="shared" si="10"/>
        <v>53</v>
      </c>
      <c r="K67" s="77">
        <f t="shared" si="11"/>
        <v>0.011622620709651699</v>
      </c>
      <c r="L67" s="77">
        <f t="shared" si="12"/>
        <v>0</v>
      </c>
      <c r="M67" s="62"/>
      <c r="N67" s="80"/>
    </row>
    <row r="68" spans="1:14" ht="12">
      <c r="A68" s="81">
        <v>2500</v>
      </c>
      <c r="B68" s="82">
        <v>54</v>
      </c>
      <c r="C68" s="77">
        <f t="shared" si="9"/>
        <v>4</v>
      </c>
      <c r="D68" s="77">
        <f t="shared" si="5"/>
        <v>-49.601555249612815</v>
      </c>
      <c r="E68" s="77">
        <f t="shared" si="6"/>
        <v>0</v>
      </c>
      <c r="F68" s="77">
        <v>-9</v>
      </c>
      <c r="G68" s="77">
        <v>-13</v>
      </c>
      <c r="H68" s="77">
        <f t="shared" si="7"/>
        <v>5.493441133064574E-07</v>
      </c>
      <c r="I68" s="78">
        <f t="shared" si="8"/>
        <v>2.1869783060865398E-07</v>
      </c>
      <c r="J68" s="82">
        <f t="shared" si="10"/>
        <v>53</v>
      </c>
      <c r="K68" s="77">
        <f t="shared" si="11"/>
        <v>-0.6015552496128151</v>
      </c>
      <c r="L68" s="77">
        <f t="shared" si="12"/>
        <v>0</v>
      </c>
      <c r="M68" s="62"/>
      <c r="N68" s="80"/>
    </row>
    <row r="69" spans="1:14" ht="12.75" thickBot="1">
      <c r="A69" s="81">
        <v>3150</v>
      </c>
      <c r="B69" s="82">
        <v>54</v>
      </c>
      <c r="C69" s="77">
        <f t="shared" si="9"/>
        <v>4</v>
      </c>
      <c r="D69" s="77">
        <f t="shared" si="5"/>
        <v>-45.205041392851</v>
      </c>
      <c r="E69" s="77">
        <f t="shared" si="6"/>
        <v>0</v>
      </c>
      <c r="F69" s="77">
        <v>-9</v>
      </c>
      <c r="G69" s="77">
        <v>-15</v>
      </c>
      <c r="H69" s="36">
        <f t="shared" si="7"/>
        <v>1.5118052901910108E-06</v>
      </c>
      <c r="I69" s="85">
        <f t="shared" si="8"/>
        <v>3.7974831955152114E-07</v>
      </c>
      <c r="J69" s="82">
        <f t="shared" si="10"/>
        <v>53</v>
      </c>
      <c r="K69" s="77">
        <f t="shared" si="11"/>
        <v>3.794958607148999</v>
      </c>
      <c r="L69" s="77">
        <f t="shared" si="12"/>
        <v>4</v>
      </c>
      <c r="M69" s="62"/>
      <c r="N69" s="80"/>
    </row>
    <row r="70" spans="1:14" ht="12">
      <c r="A70" s="81">
        <v>4000</v>
      </c>
      <c r="B70" s="82">
        <v>54</v>
      </c>
      <c r="C70" s="77"/>
      <c r="D70" s="77"/>
      <c r="E70" s="77"/>
      <c r="F70" s="62"/>
      <c r="G70" s="62"/>
      <c r="H70" s="86" t="s">
        <v>12</v>
      </c>
      <c r="I70" s="73" t="s">
        <v>13</v>
      </c>
      <c r="J70" s="82">
        <f t="shared" si="10"/>
        <v>53</v>
      </c>
      <c r="K70" s="77">
        <f t="shared" si="11"/>
        <v>1.4949586071490018</v>
      </c>
      <c r="L70" s="77">
        <f t="shared" si="12"/>
        <v>1</v>
      </c>
      <c r="M70" s="62"/>
      <c r="N70" s="80"/>
    </row>
    <row r="71" spans="2:14" ht="12.75" thickBot="1">
      <c r="B71" s="68"/>
      <c r="C71" s="69"/>
      <c r="D71" s="69"/>
      <c r="E71" s="69"/>
      <c r="F71" s="69"/>
      <c r="G71" s="69"/>
      <c r="H71" s="68">
        <f>ROUND(-10*LOG(SUM(H54:H69)),0)-$D$31</f>
        <v>48</v>
      </c>
      <c r="I71" s="87">
        <f>ROUND(-10*LOG(SUM(I54:I69)),0)-$D$31</f>
        <v>46</v>
      </c>
      <c r="J71" s="79"/>
      <c r="K71" s="62"/>
      <c r="L71" s="62"/>
      <c r="M71" s="62"/>
      <c r="N71" s="80"/>
    </row>
    <row r="72" spans="10:14" ht="12">
      <c r="J72" s="79"/>
      <c r="K72" s="62"/>
      <c r="L72" s="62"/>
      <c r="M72" s="86" t="s">
        <v>30</v>
      </c>
      <c r="N72" s="73">
        <f>SUM(L55:L70)</f>
        <v>29</v>
      </c>
    </row>
    <row r="73" spans="10:14" ht="12.75" thickBot="1">
      <c r="J73" s="68"/>
      <c r="K73" s="69"/>
      <c r="L73" s="69">
        <f>SUM(L55:L69)</f>
        <v>28</v>
      </c>
      <c r="M73" s="68" t="s">
        <v>31</v>
      </c>
      <c r="N73" s="87">
        <f>MAX(L55:L70)</f>
        <v>6</v>
      </c>
    </row>
    <row r="75" ht="12.75" thickBot="1"/>
    <row r="76" spans="2:9" ht="12">
      <c r="B76" s="71" t="s">
        <v>60</v>
      </c>
      <c r="C76" s="72"/>
      <c r="D76" s="72"/>
      <c r="E76" s="72"/>
      <c r="F76" s="72"/>
      <c r="G76" s="72"/>
      <c r="H76" s="72"/>
      <c r="I76" s="73"/>
    </row>
    <row r="77" spans="1:9" ht="12">
      <c r="A77" s="74" t="s">
        <v>2</v>
      </c>
      <c r="B77" s="75" t="s">
        <v>21</v>
      </c>
      <c r="C77" s="76" t="s">
        <v>22</v>
      </c>
      <c r="D77" s="77" t="s">
        <v>23</v>
      </c>
      <c r="E77" s="77" t="s">
        <v>24</v>
      </c>
      <c r="F77" s="77" t="s">
        <v>25</v>
      </c>
      <c r="G77" s="77" t="s">
        <v>26</v>
      </c>
      <c r="H77" s="77" t="s">
        <v>27</v>
      </c>
      <c r="I77" s="78" t="s">
        <v>28</v>
      </c>
    </row>
    <row r="78" spans="1:9" ht="12">
      <c r="A78" s="81">
        <v>100</v>
      </c>
      <c r="B78" s="82">
        <v>31</v>
      </c>
      <c r="C78" s="77">
        <f>B78+ROUND($F$31-50,0)</f>
        <v>-19</v>
      </c>
      <c r="D78" s="88">
        <f aca="true" t="shared" si="13" ref="D78:D93">C78-G9</f>
        <v>-57</v>
      </c>
      <c r="E78" s="77">
        <f aca="true" t="shared" si="14" ref="E78:E93">ROUND(IF(D78&lt;0,0,D78),1)</f>
        <v>0</v>
      </c>
      <c r="F78" s="77">
        <v>-29</v>
      </c>
      <c r="G78" s="77">
        <v>-20</v>
      </c>
      <c r="H78" s="77">
        <f aca="true" t="shared" si="15" ref="H78:H93">10^((F78-G9)/10)</f>
        <v>1.995262314968876E-07</v>
      </c>
      <c r="I78" s="78">
        <f aca="true" t="shared" si="16" ref="I78:I93">10^((G78-G9)/10)</f>
        <v>1.5848931924611111E-06</v>
      </c>
    </row>
    <row r="79" spans="1:9" ht="12">
      <c r="A79" s="81">
        <v>125</v>
      </c>
      <c r="B79" s="82">
        <v>34</v>
      </c>
      <c r="C79" s="77">
        <f aca="true" t="shared" si="17" ref="C79:C93">B79+ROUND($F$31-50,0)</f>
        <v>-16</v>
      </c>
      <c r="D79" s="88">
        <f t="shared" si="13"/>
        <v>-45.49999999999998</v>
      </c>
      <c r="E79" s="77">
        <f t="shared" si="14"/>
        <v>0</v>
      </c>
      <c r="F79" s="77">
        <v>-26</v>
      </c>
      <c r="G79" s="77">
        <v>-20</v>
      </c>
      <c r="H79" s="77">
        <f t="shared" si="15"/>
        <v>2.818382931264463E-06</v>
      </c>
      <c r="I79" s="78">
        <f t="shared" si="16"/>
        <v>1.1220184543019686E-05</v>
      </c>
    </row>
    <row r="80" spans="1:9" ht="12">
      <c r="A80" s="81">
        <v>160</v>
      </c>
      <c r="B80" s="82">
        <v>37</v>
      </c>
      <c r="C80" s="77">
        <f t="shared" si="17"/>
        <v>-13</v>
      </c>
      <c r="D80" s="88">
        <f t="shared" si="13"/>
        <v>-50.6</v>
      </c>
      <c r="E80" s="77">
        <f t="shared" si="14"/>
        <v>0</v>
      </c>
      <c r="F80" s="77">
        <v>-23</v>
      </c>
      <c r="G80" s="77">
        <v>-18</v>
      </c>
      <c r="H80" s="77">
        <f t="shared" si="15"/>
        <v>8.709635899560785E-07</v>
      </c>
      <c r="I80" s="78">
        <f t="shared" si="16"/>
        <v>2.7542287033381612E-06</v>
      </c>
    </row>
    <row r="81" spans="1:9" ht="12">
      <c r="A81" s="81">
        <v>200</v>
      </c>
      <c r="B81" s="82">
        <v>40</v>
      </c>
      <c r="C81" s="77">
        <f t="shared" si="17"/>
        <v>-10</v>
      </c>
      <c r="D81" s="88">
        <f t="shared" si="13"/>
        <v>-43.49999999999999</v>
      </c>
      <c r="E81" s="77">
        <f t="shared" si="14"/>
        <v>0</v>
      </c>
      <c r="F81" s="77">
        <v>-21</v>
      </c>
      <c r="G81" s="77">
        <v>-16</v>
      </c>
      <c r="H81" s="77">
        <f t="shared" si="15"/>
        <v>3.5481338923357567E-06</v>
      </c>
      <c r="I81" s="78">
        <f t="shared" si="16"/>
        <v>1.1220184543019647E-05</v>
      </c>
    </row>
    <row r="82" spans="1:9" ht="12">
      <c r="A82" s="81">
        <v>250</v>
      </c>
      <c r="B82" s="82">
        <v>43</v>
      </c>
      <c r="C82" s="77">
        <f t="shared" si="17"/>
        <v>-7</v>
      </c>
      <c r="D82" s="88">
        <f t="shared" si="13"/>
        <v>-45.99999999999999</v>
      </c>
      <c r="E82" s="77">
        <f t="shared" si="14"/>
        <v>0</v>
      </c>
      <c r="F82" s="77">
        <v>-19</v>
      </c>
      <c r="G82" s="77">
        <v>-15</v>
      </c>
      <c r="H82" s="77">
        <f t="shared" si="15"/>
        <v>1.584893192461114E-06</v>
      </c>
      <c r="I82" s="78">
        <f t="shared" si="16"/>
        <v>3.9810717055349725E-06</v>
      </c>
    </row>
    <row r="83" spans="1:9" ht="12">
      <c r="A83" s="81">
        <v>315</v>
      </c>
      <c r="B83" s="82">
        <v>46</v>
      </c>
      <c r="C83" s="77">
        <f t="shared" si="17"/>
        <v>-4</v>
      </c>
      <c r="D83" s="88">
        <f t="shared" si="13"/>
        <v>-41.29999999999999</v>
      </c>
      <c r="E83" s="77">
        <f t="shared" si="14"/>
        <v>0</v>
      </c>
      <c r="F83" s="77">
        <v>-17</v>
      </c>
      <c r="G83" s="77">
        <v>-14</v>
      </c>
      <c r="H83" s="77">
        <f t="shared" si="15"/>
        <v>3.7153522909717335E-06</v>
      </c>
      <c r="I83" s="78">
        <f t="shared" si="16"/>
        <v>7.413102413009183E-06</v>
      </c>
    </row>
    <row r="84" spans="1:9" ht="12">
      <c r="A84" s="81">
        <v>400</v>
      </c>
      <c r="B84" s="82">
        <v>49</v>
      </c>
      <c r="C84" s="77">
        <f t="shared" si="17"/>
        <v>-1</v>
      </c>
      <c r="D84" s="88">
        <f t="shared" si="13"/>
        <v>-40.00000000000001</v>
      </c>
      <c r="E84" s="77">
        <f t="shared" si="14"/>
        <v>0</v>
      </c>
      <c r="F84" s="77">
        <v>-15</v>
      </c>
      <c r="G84" s="77">
        <v>-13</v>
      </c>
      <c r="H84" s="77">
        <f t="shared" si="15"/>
        <v>3.981071705534966E-06</v>
      </c>
      <c r="I84" s="78">
        <f t="shared" si="16"/>
        <v>6.309573444801909E-06</v>
      </c>
    </row>
    <row r="85" spans="1:9" ht="12">
      <c r="A85" s="15">
        <v>500</v>
      </c>
      <c r="B85" s="83">
        <v>50</v>
      </c>
      <c r="C85" s="77">
        <f t="shared" si="17"/>
        <v>0</v>
      </c>
      <c r="D85" s="88">
        <f t="shared" si="13"/>
        <v>-42.2</v>
      </c>
      <c r="E85" s="77">
        <f t="shared" si="14"/>
        <v>0</v>
      </c>
      <c r="F85" s="84">
        <v>-13</v>
      </c>
      <c r="G85" s="84">
        <v>-12</v>
      </c>
      <c r="H85" s="77">
        <f t="shared" si="15"/>
        <v>3.0199517204020095E-06</v>
      </c>
      <c r="I85" s="78">
        <f t="shared" si="16"/>
        <v>3.8018939632056064E-06</v>
      </c>
    </row>
    <row r="86" spans="1:9" ht="12">
      <c r="A86" s="81">
        <v>630</v>
      </c>
      <c r="B86" s="82">
        <v>51</v>
      </c>
      <c r="C86" s="77">
        <f t="shared" si="17"/>
        <v>1</v>
      </c>
      <c r="D86" s="88">
        <f t="shared" si="13"/>
        <v>-44</v>
      </c>
      <c r="E86" s="77">
        <f t="shared" si="14"/>
        <v>0</v>
      </c>
      <c r="F86" s="77">
        <v>-12</v>
      </c>
      <c r="G86" s="77">
        <v>-11</v>
      </c>
      <c r="H86" s="77">
        <f t="shared" si="15"/>
        <v>1.995262314968875E-06</v>
      </c>
      <c r="I86" s="78">
        <f t="shared" si="16"/>
        <v>2.5118864315095806E-06</v>
      </c>
    </row>
    <row r="87" spans="1:9" ht="12">
      <c r="A87" s="81">
        <v>800</v>
      </c>
      <c r="B87" s="82">
        <v>52</v>
      </c>
      <c r="C87" s="77">
        <f t="shared" si="17"/>
        <v>2</v>
      </c>
      <c r="D87" s="88">
        <f t="shared" si="13"/>
        <v>-44.5</v>
      </c>
      <c r="E87" s="77">
        <f t="shared" si="14"/>
        <v>0</v>
      </c>
      <c r="F87" s="77">
        <v>-11</v>
      </c>
      <c r="G87" s="77">
        <v>-9</v>
      </c>
      <c r="H87" s="77">
        <f t="shared" si="15"/>
        <v>1.7782794100389193E-06</v>
      </c>
      <c r="I87" s="78">
        <f t="shared" si="16"/>
        <v>2.818382931264453E-06</v>
      </c>
    </row>
    <row r="88" spans="1:9" ht="12">
      <c r="A88" s="81">
        <v>1000</v>
      </c>
      <c r="B88" s="82">
        <v>53</v>
      </c>
      <c r="C88" s="77">
        <f t="shared" si="17"/>
        <v>3</v>
      </c>
      <c r="D88" s="88">
        <f t="shared" si="13"/>
        <v>-45.29999999999998</v>
      </c>
      <c r="E88" s="77">
        <f t="shared" si="14"/>
        <v>0</v>
      </c>
      <c r="F88" s="77">
        <v>-10</v>
      </c>
      <c r="G88" s="77">
        <v>-8</v>
      </c>
      <c r="H88" s="77">
        <f t="shared" si="15"/>
        <v>1.4791083881682109E-06</v>
      </c>
      <c r="I88" s="78">
        <f t="shared" si="16"/>
        <v>2.3442288153199273E-06</v>
      </c>
    </row>
    <row r="89" spans="1:9" ht="12">
      <c r="A89" s="81">
        <v>1250</v>
      </c>
      <c r="B89" s="82">
        <v>54</v>
      </c>
      <c r="C89" s="77">
        <f t="shared" si="17"/>
        <v>4</v>
      </c>
      <c r="D89" s="88">
        <f t="shared" si="13"/>
        <v>-41.3</v>
      </c>
      <c r="E89" s="77">
        <f t="shared" si="14"/>
        <v>0</v>
      </c>
      <c r="F89" s="77">
        <v>-9</v>
      </c>
      <c r="G89" s="77">
        <v>-9</v>
      </c>
      <c r="H89" s="77">
        <f t="shared" si="15"/>
        <v>3.715352290971727E-06</v>
      </c>
      <c r="I89" s="78">
        <f t="shared" si="16"/>
        <v>3.715352290971727E-06</v>
      </c>
    </row>
    <row r="90" spans="1:9" ht="12">
      <c r="A90" s="81">
        <v>1600</v>
      </c>
      <c r="B90" s="82">
        <v>54</v>
      </c>
      <c r="C90" s="77">
        <f t="shared" si="17"/>
        <v>4</v>
      </c>
      <c r="D90" s="88">
        <f t="shared" si="13"/>
        <v>-46.10000000000001</v>
      </c>
      <c r="E90" s="77">
        <f t="shared" si="14"/>
        <v>0</v>
      </c>
      <c r="F90" s="77">
        <v>-9</v>
      </c>
      <c r="G90" s="77">
        <v>-10</v>
      </c>
      <c r="H90" s="77">
        <f t="shared" si="15"/>
        <v>1.2302687708123767E-06</v>
      </c>
      <c r="I90" s="78">
        <f t="shared" si="16"/>
        <v>9.772372209558077E-07</v>
      </c>
    </row>
    <row r="91" spans="1:9" ht="12">
      <c r="A91" s="81">
        <v>2000</v>
      </c>
      <c r="B91" s="82">
        <v>54</v>
      </c>
      <c r="C91" s="77">
        <f t="shared" si="17"/>
        <v>4</v>
      </c>
      <c r="D91" s="88">
        <f t="shared" si="13"/>
        <v>-47.29999999999999</v>
      </c>
      <c r="E91" s="77">
        <f t="shared" si="14"/>
        <v>0</v>
      </c>
      <c r="F91" s="77">
        <v>-9</v>
      </c>
      <c r="G91" s="77">
        <v>-11</v>
      </c>
      <c r="H91" s="77">
        <f t="shared" si="15"/>
        <v>9.332543007969917E-07</v>
      </c>
      <c r="I91" s="78">
        <f t="shared" si="16"/>
        <v>5.888436553555896E-07</v>
      </c>
    </row>
    <row r="92" spans="1:9" ht="12">
      <c r="A92" s="81">
        <v>2500</v>
      </c>
      <c r="B92" s="82">
        <v>54</v>
      </c>
      <c r="C92" s="77">
        <f t="shared" si="17"/>
        <v>4</v>
      </c>
      <c r="D92" s="88">
        <f t="shared" si="13"/>
        <v>-48.1</v>
      </c>
      <c r="E92" s="77">
        <f t="shared" si="14"/>
        <v>0</v>
      </c>
      <c r="F92" s="77">
        <v>-9</v>
      </c>
      <c r="G92" s="77">
        <v>-13</v>
      </c>
      <c r="H92" s="77">
        <f t="shared" si="15"/>
        <v>7.762471166286902E-07</v>
      </c>
      <c r="I92" s="78">
        <f t="shared" si="16"/>
        <v>3.090295432513585E-07</v>
      </c>
    </row>
    <row r="93" spans="1:9" ht="12.75" thickBot="1">
      <c r="A93" s="81">
        <v>3150</v>
      </c>
      <c r="B93" s="82">
        <v>54</v>
      </c>
      <c r="C93" s="77">
        <f t="shared" si="17"/>
        <v>4</v>
      </c>
      <c r="D93" s="88">
        <f t="shared" si="13"/>
        <v>-43.8</v>
      </c>
      <c r="E93" s="77">
        <f t="shared" si="14"/>
        <v>0</v>
      </c>
      <c r="F93" s="77">
        <v>-9</v>
      </c>
      <c r="G93" s="77">
        <v>-15</v>
      </c>
      <c r="H93" s="77">
        <f t="shared" si="15"/>
        <v>2.0892961308540377E-06</v>
      </c>
      <c r="I93" s="78">
        <f t="shared" si="16"/>
        <v>5.248074602497723E-07</v>
      </c>
    </row>
    <row r="94" spans="1:9" ht="12">
      <c r="A94" s="81"/>
      <c r="B94" s="82"/>
      <c r="C94" s="77"/>
      <c r="D94" s="77"/>
      <c r="E94" s="77"/>
      <c r="F94" s="62"/>
      <c r="G94" s="62"/>
      <c r="H94" s="86" t="s">
        <v>12</v>
      </c>
      <c r="I94" s="73" t="s">
        <v>13</v>
      </c>
    </row>
    <row r="95" spans="2:9" ht="12.75" thickBot="1">
      <c r="B95" s="68"/>
      <c r="C95" s="69"/>
      <c r="D95" s="69"/>
      <c r="E95" s="69"/>
      <c r="F95" s="69"/>
      <c r="G95" s="69"/>
      <c r="H95" s="68">
        <f>ROUND(-10*LOG(SUM(H78:H93)),0)-$F$31</f>
        <v>45</v>
      </c>
      <c r="I95" s="87">
        <f>ROUND(-10*LOG(SUM(I78:I93)),0)-$F$31</f>
        <v>42</v>
      </c>
    </row>
    <row r="97" ht="12.75" thickBot="1"/>
    <row r="98" spans="2:9" ht="12">
      <c r="B98" s="71" t="s">
        <v>37</v>
      </c>
      <c r="C98" s="72"/>
      <c r="D98" s="72"/>
      <c r="E98" s="72"/>
      <c r="F98" s="72"/>
      <c r="G98" s="72"/>
      <c r="H98" s="72"/>
      <c r="I98" s="73"/>
    </row>
    <row r="99" spans="1:9" ht="12">
      <c r="A99" s="74" t="s">
        <v>2</v>
      </c>
      <c r="B99" s="75" t="s">
        <v>21</v>
      </c>
      <c r="C99" s="76" t="s">
        <v>22</v>
      </c>
      <c r="D99" s="77" t="s">
        <v>23</v>
      </c>
      <c r="E99" s="77" t="s">
        <v>24</v>
      </c>
      <c r="F99" s="77" t="s">
        <v>25</v>
      </c>
      <c r="G99" s="77" t="s">
        <v>26</v>
      </c>
      <c r="H99" s="77" t="s">
        <v>27</v>
      </c>
      <c r="I99" s="78" t="s">
        <v>28</v>
      </c>
    </row>
    <row r="100" spans="1:9" ht="12">
      <c r="A100" s="81">
        <v>100</v>
      </c>
      <c r="B100" s="82">
        <v>31</v>
      </c>
      <c r="C100" s="77">
        <f>B100+ROUND($H$31-50,0)</f>
        <v>-19</v>
      </c>
      <c r="D100" s="88">
        <f aca="true" t="shared" si="18" ref="D100:D115">C100-I9</f>
        <v>-61.06399112754156</v>
      </c>
      <c r="E100" s="77">
        <f aca="true" t="shared" si="19" ref="E100:E115">ROUND(IF(D100&lt;0,0,D100),1)</f>
        <v>0</v>
      </c>
      <c r="F100" s="77">
        <v>-29</v>
      </c>
      <c r="G100" s="77">
        <v>-20</v>
      </c>
      <c r="H100" s="77">
        <f aca="true" t="shared" si="20" ref="H100:H115">10^((F100-I9)/10)</f>
        <v>7.827100086334761E-08</v>
      </c>
      <c r="I100" s="78">
        <f aca="true" t="shared" si="21" ref="I100:I115">10^((G100-I9)/10)</f>
        <v>6.217286594588553E-07</v>
      </c>
    </row>
    <row r="101" spans="1:9" ht="12">
      <c r="A101" s="81">
        <v>125</v>
      </c>
      <c r="B101" s="82">
        <v>34</v>
      </c>
      <c r="C101" s="77">
        <f aca="true" t="shared" si="22" ref="C101:C115">B101+ROUND($H$31-50,0)</f>
        <v>-16</v>
      </c>
      <c r="D101" s="88">
        <f t="shared" si="18"/>
        <v>-49.19611461461746</v>
      </c>
      <c r="E101" s="77">
        <f t="shared" si="19"/>
        <v>0</v>
      </c>
      <c r="F101" s="77">
        <v>-26</v>
      </c>
      <c r="G101" s="77">
        <v>-20</v>
      </c>
      <c r="H101" s="77">
        <f t="shared" si="20"/>
        <v>1.203340513415015E-06</v>
      </c>
      <c r="I101" s="78">
        <f t="shared" si="21"/>
        <v>4.790584870080449E-06</v>
      </c>
    </row>
    <row r="102" spans="1:9" ht="12">
      <c r="A102" s="81">
        <v>160</v>
      </c>
      <c r="B102" s="82">
        <v>37</v>
      </c>
      <c r="C102" s="77">
        <f t="shared" si="22"/>
        <v>-13</v>
      </c>
      <c r="D102" s="88">
        <f t="shared" si="18"/>
        <v>-53.81447901135194</v>
      </c>
      <c r="E102" s="77">
        <f t="shared" si="19"/>
        <v>0</v>
      </c>
      <c r="F102" s="77">
        <v>-23</v>
      </c>
      <c r="G102" s="77">
        <v>-18</v>
      </c>
      <c r="H102" s="77">
        <f t="shared" si="20"/>
        <v>4.154818903197885E-07</v>
      </c>
      <c r="I102" s="78">
        <f t="shared" si="21"/>
        <v>1.3138690999627968E-06</v>
      </c>
    </row>
    <row r="103" spans="1:9" ht="12">
      <c r="A103" s="81">
        <v>200</v>
      </c>
      <c r="B103" s="82">
        <v>40</v>
      </c>
      <c r="C103" s="77">
        <f t="shared" si="22"/>
        <v>-10</v>
      </c>
      <c r="D103" s="88">
        <f t="shared" si="18"/>
        <v>-47.04970935278857</v>
      </c>
      <c r="E103" s="77">
        <f t="shared" si="19"/>
        <v>0</v>
      </c>
      <c r="F103" s="77">
        <v>-21</v>
      </c>
      <c r="G103" s="77">
        <v>-16</v>
      </c>
      <c r="H103" s="77">
        <f t="shared" si="20"/>
        <v>1.5668559268554687E-06</v>
      </c>
      <c r="I103" s="78">
        <f t="shared" si="21"/>
        <v>4.9548334941974715E-06</v>
      </c>
    </row>
    <row r="104" spans="1:9" ht="12">
      <c r="A104" s="81">
        <v>250</v>
      </c>
      <c r="B104" s="82">
        <v>43</v>
      </c>
      <c r="C104" s="77">
        <f t="shared" si="22"/>
        <v>-7</v>
      </c>
      <c r="D104" s="88">
        <f t="shared" si="18"/>
        <v>-49.90686487545391</v>
      </c>
      <c r="E104" s="77">
        <f t="shared" si="19"/>
        <v>0</v>
      </c>
      <c r="F104" s="77">
        <v>-19</v>
      </c>
      <c r="G104" s="77">
        <v>-15</v>
      </c>
      <c r="H104" s="77">
        <f t="shared" si="20"/>
        <v>6.446344521757628E-07</v>
      </c>
      <c r="I104" s="78">
        <f t="shared" si="21"/>
        <v>1.6192485337039094E-06</v>
      </c>
    </row>
    <row r="105" spans="1:9" ht="12">
      <c r="A105" s="81">
        <v>315</v>
      </c>
      <c r="B105" s="82">
        <v>46</v>
      </c>
      <c r="C105" s="77">
        <f t="shared" si="22"/>
        <v>-4</v>
      </c>
      <c r="D105" s="88">
        <f t="shared" si="18"/>
        <v>-45.27490195600336</v>
      </c>
      <c r="E105" s="77">
        <f t="shared" si="19"/>
        <v>0</v>
      </c>
      <c r="F105" s="77">
        <v>-17</v>
      </c>
      <c r="G105" s="77">
        <v>-14</v>
      </c>
      <c r="H105" s="77">
        <f t="shared" si="20"/>
        <v>1.4876809587890954E-06</v>
      </c>
      <c r="I105" s="78">
        <f t="shared" si="21"/>
        <v>2.968313753768649E-06</v>
      </c>
    </row>
    <row r="106" spans="1:9" ht="12">
      <c r="A106" s="81">
        <v>400</v>
      </c>
      <c r="B106" s="82">
        <v>49</v>
      </c>
      <c r="C106" s="77">
        <f t="shared" si="22"/>
        <v>-1</v>
      </c>
      <c r="D106" s="88">
        <f t="shared" si="18"/>
        <v>-43.39819591206238</v>
      </c>
      <c r="E106" s="77">
        <f t="shared" si="19"/>
        <v>0</v>
      </c>
      <c r="F106" s="77">
        <v>-15</v>
      </c>
      <c r="G106" s="77">
        <v>-13</v>
      </c>
      <c r="H106" s="77">
        <f t="shared" si="20"/>
        <v>1.820456931383087E-06</v>
      </c>
      <c r="I106" s="78">
        <f t="shared" si="21"/>
        <v>2.8852297977177024E-06</v>
      </c>
    </row>
    <row r="107" spans="1:9" ht="12">
      <c r="A107" s="15">
        <v>500</v>
      </c>
      <c r="B107" s="83">
        <v>50</v>
      </c>
      <c r="C107" s="77">
        <f t="shared" si="22"/>
        <v>0</v>
      </c>
      <c r="D107" s="88">
        <f t="shared" si="18"/>
        <v>-45.441204909965215</v>
      </c>
      <c r="E107" s="77">
        <f t="shared" si="19"/>
        <v>0</v>
      </c>
      <c r="F107" s="84">
        <v>-13</v>
      </c>
      <c r="G107" s="84">
        <v>-12</v>
      </c>
      <c r="H107" s="77">
        <f t="shared" si="20"/>
        <v>1.4317906070715763E-06</v>
      </c>
      <c r="I107" s="78">
        <f t="shared" si="21"/>
        <v>1.8025175796106064E-06</v>
      </c>
    </row>
    <row r="108" spans="1:9" ht="12">
      <c r="A108" s="81">
        <v>630</v>
      </c>
      <c r="B108" s="82">
        <v>51</v>
      </c>
      <c r="C108" s="77">
        <f t="shared" si="22"/>
        <v>1</v>
      </c>
      <c r="D108" s="88">
        <f t="shared" si="18"/>
        <v>-46.61151999247943</v>
      </c>
      <c r="E108" s="77">
        <f t="shared" si="19"/>
        <v>0</v>
      </c>
      <c r="F108" s="77">
        <v>-12</v>
      </c>
      <c r="G108" s="77">
        <v>-11</v>
      </c>
      <c r="H108" s="77">
        <f t="shared" si="20"/>
        <v>1.0935735581616654E-06</v>
      </c>
      <c r="I108" s="78">
        <f t="shared" si="21"/>
        <v>1.3767275420358884E-06</v>
      </c>
    </row>
    <row r="109" spans="1:9" ht="12">
      <c r="A109" s="81">
        <v>800</v>
      </c>
      <c r="B109" s="82">
        <v>52</v>
      </c>
      <c r="C109" s="77">
        <f t="shared" si="22"/>
        <v>2</v>
      </c>
      <c r="D109" s="88">
        <f t="shared" si="18"/>
        <v>-46.482927172673115</v>
      </c>
      <c r="E109" s="77">
        <f t="shared" si="19"/>
        <v>0</v>
      </c>
      <c r="F109" s="77">
        <v>-11</v>
      </c>
      <c r="G109" s="77">
        <v>-9</v>
      </c>
      <c r="H109" s="77">
        <f t="shared" si="20"/>
        <v>1.1264379738344894E-06</v>
      </c>
      <c r="I109" s="78">
        <f t="shared" si="21"/>
        <v>1.785283876459972E-06</v>
      </c>
    </row>
    <row r="110" spans="1:9" ht="12">
      <c r="A110" s="81">
        <v>1000</v>
      </c>
      <c r="B110" s="82">
        <v>53</v>
      </c>
      <c r="C110" s="77">
        <f t="shared" si="22"/>
        <v>3</v>
      </c>
      <c r="D110" s="88">
        <f t="shared" si="18"/>
        <v>-47.0639087581948</v>
      </c>
      <c r="E110" s="77">
        <f t="shared" si="19"/>
        <v>0</v>
      </c>
      <c r="F110" s="77">
        <v>-10</v>
      </c>
      <c r="G110" s="77">
        <v>-8</v>
      </c>
      <c r="H110" s="77">
        <f t="shared" si="20"/>
        <v>9.853922089451672E-07</v>
      </c>
      <c r="I110" s="78">
        <f t="shared" si="21"/>
        <v>1.5617414038614147E-06</v>
      </c>
    </row>
    <row r="111" spans="1:9" ht="12">
      <c r="A111" s="81">
        <v>1250</v>
      </c>
      <c r="B111" s="82">
        <v>54</v>
      </c>
      <c r="C111" s="77">
        <f t="shared" si="22"/>
        <v>4</v>
      </c>
      <c r="D111" s="88">
        <f t="shared" si="18"/>
        <v>-42.54770111297735</v>
      </c>
      <c r="E111" s="77">
        <f t="shared" si="19"/>
        <v>0</v>
      </c>
      <c r="F111" s="77">
        <v>-9</v>
      </c>
      <c r="G111" s="77">
        <v>-9</v>
      </c>
      <c r="H111" s="77">
        <f t="shared" si="20"/>
        <v>2.787596359672766E-06</v>
      </c>
      <c r="I111" s="78">
        <f t="shared" si="21"/>
        <v>2.787596359672766E-06</v>
      </c>
    </row>
    <row r="112" spans="1:9" ht="12">
      <c r="A112" s="81">
        <v>1600</v>
      </c>
      <c r="B112" s="82">
        <v>54</v>
      </c>
      <c r="C112" s="77">
        <f t="shared" si="22"/>
        <v>4</v>
      </c>
      <c r="D112" s="88">
        <f t="shared" si="18"/>
        <v>-47.305330583544816</v>
      </c>
      <c r="E112" s="77">
        <f t="shared" si="19"/>
        <v>0</v>
      </c>
      <c r="F112" s="77">
        <v>-9</v>
      </c>
      <c r="G112" s="77">
        <v>-10</v>
      </c>
      <c r="H112" s="77">
        <f t="shared" si="20"/>
        <v>9.321095157684367E-07</v>
      </c>
      <c r="I112" s="78">
        <f t="shared" si="21"/>
        <v>7.404009062300466E-07</v>
      </c>
    </row>
    <row r="113" spans="1:9" ht="12">
      <c r="A113" s="81">
        <v>2000</v>
      </c>
      <c r="B113" s="82">
        <v>54</v>
      </c>
      <c r="C113" s="77">
        <f t="shared" si="22"/>
        <v>4</v>
      </c>
      <c r="D113" s="88">
        <f t="shared" si="18"/>
        <v>-48.1965649188141</v>
      </c>
      <c r="E113" s="77">
        <f t="shared" si="19"/>
        <v>0</v>
      </c>
      <c r="F113" s="77">
        <v>-9</v>
      </c>
      <c r="G113" s="77">
        <v>-11</v>
      </c>
      <c r="H113" s="77">
        <f t="shared" si="20"/>
        <v>7.591778143746479E-07</v>
      </c>
      <c r="I113" s="78">
        <f t="shared" si="21"/>
        <v>4.79008817746105E-07</v>
      </c>
    </row>
    <row r="114" spans="1:9" ht="12">
      <c r="A114" s="81">
        <v>2500</v>
      </c>
      <c r="B114" s="82">
        <v>54</v>
      </c>
      <c r="C114" s="77">
        <f t="shared" si="22"/>
        <v>4</v>
      </c>
      <c r="D114" s="88">
        <f t="shared" si="18"/>
        <v>-48.80974278913657</v>
      </c>
      <c r="E114" s="77">
        <f t="shared" si="19"/>
        <v>0</v>
      </c>
      <c r="F114" s="77">
        <v>-9</v>
      </c>
      <c r="G114" s="77">
        <v>-13</v>
      </c>
      <c r="H114" s="77">
        <f t="shared" si="20"/>
        <v>6.592129359677478E-07</v>
      </c>
      <c r="I114" s="78">
        <f t="shared" si="21"/>
        <v>2.6243739673038395E-07</v>
      </c>
    </row>
    <row r="115" spans="1:9" ht="12.75" thickBot="1">
      <c r="A115" s="81">
        <v>3150</v>
      </c>
      <c r="B115" s="82">
        <v>54</v>
      </c>
      <c r="C115" s="77">
        <f t="shared" si="22"/>
        <v>4</v>
      </c>
      <c r="D115" s="88">
        <f t="shared" si="18"/>
        <v>-44.41322893237476</v>
      </c>
      <c r="E115" s="77">
        <f t="shared" si="19"/>
        <v>0</v>
      </c>
      <c r="F115" s="77">
        <v>-9</v>
      </c>
      <c r="G115" s="77">
        <v>-15</v>
      </c>
      <c r="H115" s="77">
        <f t="shared" si="20"/>
        <v>1.8141663482292167E-06</v>
      </c>
      <c r="I115" s="78">
        <f t="shared" si="21"/>
        <v>4.556979834618247E-07</v>
      </c>
    </row>
    <row r="116" spans="1:9" ht="12">
      <c r="A116" s="81"/>
      <c r="B116" s="82"/>
      <c r="C116" s="77"/>
      <c r="D116" s="77"/>
      <c r="E116" s="77"/>
      <c r="F116" s="62"/>
      <c r="G116" s="62"/>
      <c r="H116" s="86" t="s">
        <v>12</v>
      </c>
      <c r="I116" s="73" t="s">
        <v>13</v>
      </c>
    </row>
    <row r="117" spans="2:9" ht="12.75" thickBot="1">
      <c r="B117" s="68"/>
      <c r="C117" s="69"/>
      <c r="D117" s="69"/>
      <c r="E117" s="69"/>
      <c r="F117" s="69"/>
      <c r="G117" s="69"/>
      <c r="H117" s="68">
        <f>ROUND(-10*LOG(SUM(H100:H115)),0)-$H$31</f>
        <v>47</v>
      </c>
      <c r="I117" s="87">
        <f>ROUND(-10*LOG(SUM(I100:I115)),0)-$H$31</f>
        <v>45</v>
      </c>
    </row>
    <row r="119" ht="12.75" thickBot="1"/>
    <row r="120" spans="2:9" ht="12">
      <c r="B120" s="71" t="s">
        <v>40</v>
      </c>
      <c r="C120" s="72"/>
      <c r="D120" s="72"/>
      <c r="E120" s="72"/>
      <c r="F120" s="72"/>
      <c r="G120" s="72"/>
      <c r="H120" s="72"/>
      <c r="I120" s="73"/>
    </row>
    <row r="121" spans="1:9" ht="12">
      <c r="A121" s="74" t="s">
        <v>2</v>
      </c>
      <c r="B121" s="75" t="s">
        <v>21</v>
      </c>
      <c r="C121" s="76" t="s">
        <v>22</v>
      </c>
      <c r="D121" s="77" t="s">
        <v>23</v>
      </c>
      <c r="E121" s="77" t="s">
        <v>24</v>
      </c>
      <c r="F121" s="77" t="s">
        <v>25</v>
      </c>
      <c r="G121" s="77" t="s">
        <v>26</v>
      </c>
      <c r="H121" s="77" t="s">
        <v>27</v>
      </c>
      <c r="I121" s="78" t="s">
        <v>28</v>
      </c>
    </row>
    <row r="122" spans="1:9" ht="12">
      <c r="A122" s="81">
        <v>100</v>
      </c>
      <c r="B122" s="82">
        <v>31</v>
      </c>
      <c r="C122" s="77">
        <f>B122+ROUND($J$31-50,0)</f>
        <v>32</v>
      </c>
      <c r="D122" s="88">
        <f aca="true" t="shared" si="23" ref="D122:D137">C122-J9</f>
        <v>-11.954962218255744</v>
      </c>
      <c r="E122" s="77">
        <f aca="true" t="shared" si="24" ref="E122:E137">ROUND(IF(D122&lt;0,0,D122),1)</f>
        <v>0</v>
      </c>
      <c r="F122" s="77">
        <v>-29</v>
      </c>
      <c r="G122" s="77">
        <v>-20</v>
      </c>
      <c r="H122" s="77">
        <f aca="true" t="shared" si="25" ref="H122:H137">10^((F122-J9)/10)</f>
        <v>5.0641175506824245E-08</v>
      </c>
      <c r="I122" s="78">
        <f aca="true" t="shared" si="26" ref="I122:I137">10^((G122-J9)/10)</f>
        <v>4.022571554469823E-07</v>
      </c>
    </row>
    <row r="123" spans="1:9" ht="12">
      <c r="A123" s="81">
        <v>125</v>
      </c>
      <c r="B123" s="82">
        <v>34</v>
      </c>
      <c r="C123" s="77">
        <f aca="true" t="shared" si="27" ref="C123:C137">B123+ROUND($J$31-50,0)</f>
        <v>35</v>
      </c>
      <c r="D123" s="88">
        <f t="shared" si="23"/>
        <v>-0.08708570533163851</v>
      </c>
      <c r="E123" s="77">
        <f t="shared" si="24"/>
        <v>0</v>
      </c>
      <c r="F123" s="77">
        <v>-26</v>
      </c>
      <c r="G123" s="77">
        <v>-20</v>
      </c>
      <c r="H123" s="77">
        <f t="shared" si="25"/>
        <v>7.785588207912874E-07</v>
      </c>
      <c r="I123" s="78">
        <f t="shared" si="26"/>
        <v>3.0994984925468667E-06</v>
      </c>
    </row>
    <row r="124" spans="1:9" ht="12">
      <c r="A124" s="81">
        <v>160</v>
      </c>
      <c r="B124" s="82">
        <v>37</v>
      </c>
      <c r="C124" s="77">
        <f t="shared" si="27"/>
        <v>38</v>
      </c>
      <c r="D124" s="88">
        <f t="shared" si="23"/>
        <v>-4.7054501020661235</v>
      </c>
      <c r="E124" s="77">
        <f t="shared" si="24"/>
        <v>0</v>
      </c>
      <c r="F124" s="77">
        <v>-23</v>
      </c>
      <c r="G124" s="77">
        <v>-18</v>
      </c>
      <c r="H124" s="77">
        <f t="shared" si="25"/>
        <v>2.688159228259503E-07</v>
      </c>
      <c r="I124" s="78">
        <f t="shared" si="26"/>
        <v>8.500705874500489E-07</v>
      </c>
    </row>
    <row r="125" spans="1:9" ht="12">
      <c r="A125" s="81">
        <v>200</v>
      </c>
      <c r="B125" s="82">
        <v>40</v>
      </c>
      <c r="C125" s="77">
        <f t="shared" si="27"/>
        <v>41</v>
      </c>
      <c r="D125" s="88">
        <f t="shared" si="23"/>
        <v>2.0593195564972504</v>
      </c>
      <c r="E125" s="77">
        <f t="shared" si="24"/>
        <v>2.1</v>
      </c>
      <c r="F125" s="77">
        <v>-21</v>
      </c>
      <c r="G125" s="77">
        <v>-16</v>
      </c>
      <c r="H125" s="77">
        <f t="shared" si="25"/>
        <v>1.013752540667359E-06</v>
      </c>
      <c r="I125" s="78">
        <f t="shared" si="26"/>
        <v>3.2057670122913277E-06</v>
      </c>
    </row>
    <row r="126" spans="1:9" ht="12">
      <c r="A126" s="81">
        <v>250</v>
      </c>
      <c r="B126" s="82">
        <v>43</v>
      </c>
      <c r="C126" s="77">
        <f t="shared" si="27"/>
        <v>44</v>
      </c>
      <c r="D126" s="88">
        <f t="shared" si="23"/>
        <v>-0.797835966168094</v>
      </c>
      <c r="E126" s="77">
        <f t="shared" si="24"/>
        <v>0</v>
      </c>
      <c r="F126" s="77">
        <v>-19</v>
      </c>
      <c r="G126" s="77">
        <v>-15</v>
      </c>
      <c r="H126" s="77">
        <f t="shared" si="25"/>
        <v>4.1707715591081996E-07</v>
      </c>
      <c r="I126" s="78">
        <f t="shared" si="26"/>
        <v>1.0476504488249923E-06</v>
      </c>
    </row>
    <row r="127" spans="1:9" ht="12">
      <c r="A127" s="81">
        <v>315</v>
      </c>
      <c r="B127" s="82">
        <v>46</v>
      </c>
      <c r="C127" s="77">
        <f t="shared" si="27"/>
        <v>47</v>
      </c>
      <c r="D127" s="88">
        <f t="shared" si="23"/>
        <v>3.834126953282457</v>
      </c>
      <c r="E127" s="77">
        <f t="shared" si="24"/>
        <v>3.8</v>
      </c>
      <c r="F127" s="77">
        <v>-17</v>
      </c>
      <c r="G127" s="77">
        <v>-14</v>
      </c>
      <c r="H127" s="77">
        <f t="shared" si="25"/>
        <v>9.62526500251743E-07</v>
      </c>
      <c r="I127" s="78">
        <f t="shared" si="26"/>
        <v>1.9204928531111878E-06</v>
      </c>
    </row>
    <row r="128" spans="1:9" ht="12">
      <c r="A128" s="81">
        <v>400</v>
      </c>
      <c r="B128" s="82">
        <v>49</v>
      </c>
      <c r="C128" s="77">
        <f t="shared" si="27"/>
        <v>50</v>
      </c>
      <c r="D128" s="88">
        <f t="shared" si="23"/>
        <v>5.710832997223449</v>
      </c>
      <c r="E128" s="77">
        <f t="shared" si="24"/>
        <v>5.7</v>
      </c>
      <c r="F128" s="77">
        <v>-15</v>
      </c>
      <c r="G128" s="77">
        <v>-13</v>
      </c>
      <c r="H128" s="77">
        <f t="shared" si="25"/>
        <v>1.1778318655428887E-06</v>
      </c>
      <c r="I128" s="78">
        <f t="shared" si="26"/>
        <v>1.8667377055626975E-06</v>
      </c>
    </row>
    <row r="129" spans="1:9" ht="12">
      <c r="A129" s="15">
        <v>500</v>
      </c>
      <c r="B129" s="83">
        <v>50</v>
      </c>
      <c r="C129" s="77">
        <f t="shared" si="27"/>
        <v>51</v>
      </c>
      <c r="D129" s="88">
        <f t="shared" si="23"/>
        <v>3.6678239993206105</v>
      </c>
      <c r="E129" s="77">
        <f t="shared" si="24"/>
        <v>3.7</v>
      </c>
      <c r="F129" s="84">
        <v>-13</v>
      </c>
      <c r="G129" s="84">
        <v>-12</v>
      </c>
      <c r="H129" s="77">
        <f t="shared" si="25"/>
        <v>9.263655584055253E-07</v>
      </c>
      <c r="I129" s="78">
        <f t="shared" si="26"/>
        <v>1.1662251420876085E-06</v>
      </c>
    </row>
    <row r="130" spans="1:9" ht="12">
      <c r="A130" s="81">
        <v>630</v>
      </c>
      <c r="B130" s="82">
        <v>51</v>
      </c>
      <c r="C130" s="77">
        <f t="shared" si="27"/>
        <v>52</v>
      </c>
      <c r="D130" s="88">
        <f t="shared" si="23"/>
        <v>2.497508916806389</v>
      </c>
      <c r="E130" s="77">
        <f t="shared" si="24"/>
        <v>2.5</v>
      </c>
      <c r="F130" s="77">
        <v>-12</v>
      </c>
      <c r="G130" s="77">
        <v>-11</v>
      </c>
      <c r="H130" s="77">
        <f t="shared" si="25"/>
        <v>7.075398280031472E-07</v>
      </c>
      <c r="I130" s="78">
        <f t="shared" si="26"/>
        <v>8.907398693296371E-07</v>
      </c>
    </row>
    <row r="131" spans="1:9" ht="12">
      <c r="A131" s="81">
        <v>800</v>
      </c>
      <c r="B131" s="82">
        <v>52</v>
      </c>
      <c r="C131" s="77">
        <f t="shared" si="27"/>
        <v>53</v>
      </c>
      <c r="D131" s="88">
        <f t="shared" si="23"/>
        <v>2.6261017366127035</v>
      </c>
      <c r="E131" s="77">
        <f t="shared" si="24"/>
        <v>2.6</v>
      </c>
      <c r="F131" s="77">
        <v>-11</v>
      </c>
      <c r="G131" s="77">
        <v>-9</v>
      </c>
      <c r="H131" s="77">
        <f t="shared" si="25"/>
        <v>7.28803036901196E-07</v>
      </c>
      <c r="I131" s="78">
        <f t="shared" si="26"/>
        <v>1.155074971829693E-06</v>
      </c>
    </row>
    <row r="132" spans="1:9" ht="12">
      <c r="A132" s="81">
        <v>1000</v>
      </c>
      <c r="B132" s="82">
        <v>53</v>
      </c>
      <c r="C132" s="77">
        <f t="shared" si="27"/>
        <v>54</v>
      </c>
      <c r="D132" s="88">
        <f t="shared" si="23"/>
        <v>2.0451201510910195</v>
      </c>
      <c r="E132" s="77">
        <f t="shared" si="24"/>
        <v>2</v>
      </c>
      <c r="F132" s="77">
        <v>-10</v>
      </c>
      <c r="G132" s="77">
        <v>-8</v>
      </c>
      <c r="H132" s="77">
        <f t="shared" si="25"/>
        <v>6.375467190380229E-07</v>
      </c>
      <c r="I132" s="78">
        <f t="shared" si="26"/>
        <v>1.0104434548792786E-06</v>
      </c>
    </row>
    <row r="133" spans="1:9" ht="12">
      <c r="A133" s="81">
        <v>1250</v>
      </c>
      <c r="B133" s="82">
        <v>54</v>
      </c>
      <c r="C133" s="77">
        <f t="shared" si="27"/>
        <v>55</v>
      </c>
      <c r="D133" s="88">
        <f t="shared" si="23"/>
        <v>6.561327796308468</v>
      </c>
      <c r="E133" s="77">
        <f t="shared" si="24"/>
        <v>6.6</v>
      </c>
      <c r="F133" s="77">
        <v>-9</v>
      </c>
      <c r="G133" s="77">
        <v>-9</v>
      </c>
      <c r="H133" s="77">
        <f t="shared" si="25"/>
        <v>1.8035690732872434E-06</v>
      </c>
      <c r="I133" s="78">
        <f t="shared" si="26"/>
        <v>1.8035690732872434E-06</v>
      </c>
    </row>
    <row r="134" spans="1:9" ht="12">
      <c r="A134" s="81">
        <v>1600</v>
      </c>
      <c r="B134" s="82">
        <v>54</v>
      </c>
      <c r="C134" s="77">
        <f t="shared" si="27"/>
        <v>55</v>
      </c>
      <c r="D134" s="88">
        <f t="shared" si="23"/>
        <v>1.8036983257410029</v>
      </c>
      <c r="E134" s="77">
        <f t="shared" si="24"/>
        <v>1.8</v>
      </c>
      <c r="F134" s="77">
        <v>-9</v>
      </c>
      <c r="G134" s="77">
        <v>-10</v>
      </c>
      <c r="H134" s="77">
        <f t="shared" si="25"/>
        <v>6.030729268688131E-07</v>
      </c>
      <c r="I134" s="78">
        <f t="shared" si="26"/>
        <v>4.790378534097096E-07</v>
      </c>
    </row>
    <row r="135" spans="1:9" ht="12">
      <c r="A135" s="81">
        <v>2000</v>
      </c>
      <c r="B135" s="82">
        <v>54</v>
      </c>
      <c r="C135" s="77">
        <f t="shared" si="27"/>
        <v>55</v>
      </c>
      <c r="D135" s="88">
        <f t="shared" si="23"/>
        <v>0.9124639904717213</v>
      </c>
      <c r="E135" s="77">
        <f t="shared" si="24"/>
        <v>0.9</v>
      </c>
      <c r="F135" s="77">
        <v>-9</v>
      </c>
      <c r="G135" s="77">
        <v>-11</v>
      </c>
      <c r="H135" s="77">
        <f t="shared" si="25"/>
        <v>4.911864741036796E-07</v>
      </c>
      <c r="I135" s="78">
        <f t="shared" si="26"/>
        <v>3.099177133450475E-07</v>
      </c>
    </row>
    <row r="136" spans="1:9" ht="12">
      <c r="A136" s="81">
        <v>2500</v>
      </c>
      <c r="B136" s="82">
        <v>54</v>
      </c>
      <c r="C136" s="77">
        <f t="shared" si="27"/>
        <v>55</v>
      </c>
      <c r="D136" s="88">
        <f t="shared" si="23"/>
        <v>0.2992861201492474</v>
      </c>
      <c r="E136" s="77">
        <f t="shared" si="24"/>
        <v>0.3</v>
      </c>
      <c r="F136" s="77">
        <v>-9</v>
      </c>
      <c r="G136" s="77">
        <v>-13</v>
      </c>
      <c r="H136" s="77">
        <f t="shared" si="25"/>
        <v>4.265094047410381E-07</v>
      </c>
      <c r="I136" s="78">
        <f t="shared" si="26"/>
        <v>1.6979645233591137E-07</v>
      </c>
    </row>
    <row r="137" spans="1:9" ht="12.75" thickBot="1">
      <c r="A137" s="81">
        <v>3150</v>
      </c>
      <c r="B137" s="82">
        <v>54</v>
      </c>
      <c r="C137" s="77">
        <f t="shared" si="27"/>
        <v>55</v>
      </c>
      <c r="D137" s="88">
        <f t="shared" si="23"/>
        <v>4.695799976911061</v>
      </c>
      <c r="E137" s="77">
        <f t="shared" si="24"/>
        <v>4.7</v>
      </c>
      <c r="F137" s="77">
        <v>-9</v>
      </c>
      <c r="G137" s="77">
        <v>-15</v>
      </c>
      <c r="H137" s="77">
        <f t="shared" si="25"/>
        <v>1.173761871266312E-06</v>
      </c>
      <c r="I137" s="78">
        <f t="shared" si="26"/>
        <v>2.9483565182571446E-07</v>
      </c>
    </row>
    <row r="138" spans="1:9" ht="12">
      <c r="A138" s="81"/>
      <c r="B138" s="82"/>
      <c r="C138" s="77"/>
      <c r="D138" s="77"/>
      <c r="E138" s="77"/>
      <c r="F138" s="62"/>
      <c r="G138" s="62"/>
      <c r="H138" s="86" t="s">
        <v>12</v>
      </c>
      <c r="I138" s="73" t="s">
        <v>13</v>
      </c>
    </row>
    <row r="139" spans="2:9" ht="12.75" thickBot="1">
      <c r="B139" s="68"/>
      <c r="C139" s="69"/>
      <c r="D139" s="69"/>
      <c r="E139" s="69"/>
      <c r="F139" s="69"/>
      <c r="G139" s="69"/>
      <c r="H139" s="68">
        <f>ROUND(-10*LOG(SUM(H122:H137)),0)-$J$31</f>
        <v>-2</v>
      </c>
      <c r="I139" s="87">
        <f>ROUND(-10*LOG(SUM(I122:I137)),0)-$J$31</f>
        <v>-4</v>
      </c>
    </row>
    <row r="141" ht="12.75" thickBot="1">
      <c r="A141" s="10" t="s">
        <v>52</v>
      </c>
    </row>
    <row r="142" spans="2:17" ht="12">
      <c r="B142" s="71" t="s">
        <v>49</v>
      </c>
      <c r="C142" s="72"/>
      <c r="D142" s="72"/>
      <c r="E142" s="73"/>
      <c r="H142" s="71" t="s">
        <v>50</v>
      </c>
      <c r="I142" s="72"/>
      <c r="J142" s="72"/>
      <c r="K142" s="73"/>
      <c r="N142" s="71" t="s">
        <v>51</v>
      </c>
      <c r="O142" s="72"/>
      <c r="P142" s="72"/>
      <c r="Q142" s="73"/>
    </row>
    <row r="143" spans="1:17" ht="12">
      <c r="A143" s="74" t="s">
        <v>2</v>
      </c>
      <c r="B143" s="77" t="s">
        <v>25</v>
      </c>
      <c r="C143" s="77" t="s">
        <v>26</v>
      </c>
      <c r="D143" s="77" t="s">
        <v>27</v>
      </c>
      <c r="E143" s="78" t="s">
        <v>28</v>
      </c>
      <c r="G143" s="74" t="s">
        <v>2</v>
      </c>
      <c r="H143" s="77" t="s">
        <v>25</v>
      </c>
      <c r="I143" s="77" t="s">
        <v>26</v>
      </c>
      <c r="J143" s="77" t="s">
        <v>27</v>
      </c>
      <c r="K143" s="78" t="s">
        <v>28</v>
      </c>
      <c r="M143" s="74" t="s">
        <v>2</v>
      </c>
      <c r="N143" s="77" t="s">
        <v>25</v>
      </c>
      <c r="O143" s="77" t="s">
        <v>26</v>
      </c>
      <c r="P143" s="77" t="s">
        <v>27</v>
      </c>
      <c r="Q143" s="78" t="s">
        <v>28</v>
      </c>
    </row>
    <row r="144" spans="1:17" ht="12">
      <c r="A144" s="89">
        <v>50</v>
      </c>
      <c r="B144" s="77">
        <v>-40</v>
      </c>
      <c r="C144" s="77">
        <v>-25</v>
      </c>
      <c r="D144" s="77">
        <f aca="true" t="shared" si="28" ref="D144:D162">10^((B144-H6)/10)</f>
        <v>4.967072476969108E-07</v>
      </c>
      <c r="E144" s="78">
        <f aca="true" t="shared" si="29" ref="E144:E162">10^((C144-H6)/10)</f>
        <v>1.5707262330356626E-05</v>
      </c>
      <c r="G144" s="89">
        <v>50</v>
      </c>
      <c r="H144" s="77">
        <v>-41</v>
      </c>
      <c r="I144" s="77">
        <v>-25</v>
      </c>
      <c r="J144" s="77">
        <f aca="true" t="shared" si="30" ref="J144:J164">10^((H144-H6)/10)</f>
        <v>3.9454859123784327E-07</v>
      </c>
      <c r="K144" s="78">
        <f aca="true" t="shared" si="31" ref="K144:K164">10^((I144-H6)/10)</f>
        <v>1.5707262330356626E-05</v>
      </c>
      <c r="M144" s="81">
        <v>100</v>
      </c>
      <c r="N144" s="77">
        <v>-30</v>
      </c>
      <c r="O144" s="77">
        <v>-20</v>
      </c>
      <c r="P144" s="77">
        <f aca="true" t="shared" si="32" ref="P144:P161">10^((N144-H9)/10)</f>
        <v>5.181072162157139E-08</v>
      </c>
      <c r="Q144" s="78">
        <f aca="true" t="shared" si="33" ref="Q144:Q161">10^((O144-H9)/10)</f>
        <v>5.181072162157135E-07</v>
      </c>
    </row>
    <row r="145" spans="1:17" ht="12">
      <c r="A145" s="89">
        <v>63</v>
      </c>
      <c r="B145" s="77">
        <v>-36</v>
      </c>
      <c r="C145" s="77">
        <v>-23</v>
      </c>
      <c r="D145" s="77">
        <f t="shared" si="28"/>
        <v>5.984169138272967E-05</v>
      </c>
      <c r="E145" s="78">
        <f t="shared" si="29"/>
        <v>0.0011939987167995847</v>
      </c>
      <c r="G145" s="89">
        <v>63</v>
      </c>
      <c r="H145" s="77">
        <v>-37</v>
      </c>
      <c r="I145" s="77">
        <v>-23</v>
      </c>
      <c r="J145" s="77">
        <f t="shared" si="30"/>
        <v>4.7533945078958865E-05</v>
      </c>
      <c r="K145" s="78">
        <f t="shared" si="31"/>
        <v>0.0011939987167995847</v>
      </c>
      <c r="M145" s="81">
        <v>125</v>
      </c>
      <c r="N145" s="77">
        <v>-27</v>
      </c>
      <c r="O145" s="77">
        <v>-20</v>
      </c>
      <c r="P145" s="77">
        <f t="shared" si="32"/>
        <v>7.965394548276334E-07</v>
      </c>
      <c r="Q145" s="78">
        <f t="shared" si="33"/>
        <v>3.992154058400367E-06</v>
      </c>
    </row>
    <row r="146" spans="1:17" ht="12">
      <c r="A146" s="89">
        <v>80</v>
      </c>
      <c r="B146" s="77">
        <v>-33</v>
      </c>
      <c r="C146" s="77">
        <v>-21</v>
      </c>
      <c r="D146" s="77">
        <f t="shared" si="28"/>
        <v>2.747434756085203E-06</v>
      </c>
      <c r="E146" s="78">
        <f t="shared" si="29"/>
        <v>4.3543906416505024E-05</v>
      </c>
      <c r="G146" s="89">
        <v>80</v>
      </c>
      <c r="H146" s="77">
        <v>-34</v>
      </c>
      <c r="I146" s="77">
        <v>-21</v>
      </c>
      <c r="J146" s="77">
        <f t="shared" si="30"/>
        <v>2.1823649998212944E-06</v>
      </c>
      <c r="K146" s="78">
        <f t="shared" si="31"/>
        <v>4.3543906416505024E-05</v>
      </c>
      <c r="M146" s="81">
        <v>160</v>
      </c>
      <c r="N146" s="77">
        <v>-24</v>
      </c>
      <c r="O146" s="77">
        <v>-18</v>
      </c>
      <c r="P146" s="77">
        <f t="shared" si="32"/>
        <v>2.7502416374802067E-07</v>
      </c>
      <c r="Q146" s="78">
        <f t="shared" si="33"/>
        <v>1.0948909166356637E-06</v>
      </c>
    </row>
    <row r="147" spans="1:17" ht="12">
      <c r="A147" s="81">
        <v>100</v>
      </c>
      <c r="B147" s="77">
        <v>-29</v>
      </c>
      <c r="C147" s="77">
        <v>-20</v>
      </c>
      <c r="D147" s="77">
        <f t="shared" si="28"/>
        <v>6.522583405278966E-08</v>
      </c>
      <c r="E147" s="78">
        <f t="shared" si="29"/>
        <v>5.181072162157135E-07</v>
      </c>
      <c r="G147" s="81">
        <v>100</v>
      </c>
      <c r="H147" s="77">
        <v>-30</v>
      </c>
      <c r="I147" s="77">
        <v>-20</v>
      </c>
      <c r="J147" s="77">
        <f t="shared" si="30"/>
        <v>5.181072162157139E-08</v>
      </c>
      <c r="K147" s="78">
        <f t="shared" si="31"/>
        <v>5.181072162157135E-07</v>
      </c>
      <c r="M147" s="81">
        <v>200</v>
      </c>
      <c r="N147" s="77">
        <v>-22</v>
      </c>
      <c r="O147" s="77">
        <v>-16</v>
      </c>
      <c r="P147" s="77">
        <f t="shared" si="32"/>
        <v>1.0371649187053193E-06</v>
      </c>
      <c r="Q147" s="78">
        <f t="shared" si="33"/>
        <v>4.1290279118312255E-06</v>
      </c>
    </row>
    <row r="148" spans="1:17" ht="12">
      <c r="A148" s="81">
        <v>125</v>
      </c>
      <c r="B148" s="77">
        <v>-26</v>
      </c>
      <c r="C148" s="77">
        <v>-20</v>
      </c>
      <c r="D148" s="77">
        <f t="shared" si="28"/>
        <v>1.0027837611791805E-06</v>
      </c>
      <c r="E148" s="78">
        <f t="shared" si="29"/>
        <v>3.992154058400367E-06</v>
      </c>
      <c r="G148" s="81">
        <v>125</v>
      </c>
      <c r="H148" s="77">
        <v>-27</v>
      </c>
      <c r="I148" s="77">
        <v>-20</v>
      </c>
      <c r="J148" s="77">
        <f t="shared" si="30"/>
        <v>7.965394548276334E-07</v>
      </c>
      <c r="K148" s="78">
        <f t="shared" si="31"/>
        <v>3.992154058400367E-06</v>
      </c>
      <c r="M148" s="81">
        <v>250</v>
      </c>
      <c r="N148" s="77">
        <v>-20</v>
      </c>
      <c r="O148" s="77">
        <v>-15</v>
      </c>
      <c r="P148" s="77">
        <f t="shared" si="32"/>
        <v>4.267094553660228E-07</v>
      </c>
      <c r="Q148" s="78">
        <f t="shared" si="33"/>
        <v>1.3493737780865885E-06</v>
      </c>
    </row>
    <row r="149" spans="1:17" ht="12">
      <c r="A149" s="81">
        <v>160</v>
      </c>
      <c r="B149" s="77">
        <v>-23</v>
      </c>
      <c r="C149" s="77">
        <v>-18</v>
      </c>
      <c r="D149" s="77">
        <f t="shared" si="28"/>
        <v>3.4623490859982364E-07</v>
      </c>
      <c r="E149" s="78">
        <f t="shared" si="29"/>
        <v>1.0948909166356637E-06</v>
      </c>
      <c r="G149" s="81">
        <v>160</v>
      </c>
      <c r="H149" s="77">
        <v>-24</v>
      </c>
      <c r="I149" s="77">
        <v>-18</v>
      </c>
      <c r="J149" s="77">
        <f t="shared" si="30"/>
        <v>2.7502416374802067E-07</v>
      </c>
      <c r="K149" s="78">
        <f t="shared" si="31"/>
        <v>1.0948909166356637E-06</v>
      </c>
      <c r="M149" s="81">
        <v>315</v>
      </c>
      <c r="N149" s="77">
        <v>-18</v>
      </c>
      <c r="O149" s="77">
        <v>-14</v>
      </c>
      <c r="P149" s="77">
        <f t="shared" si="32"/>
        <v>9.84755824856556E-07</v>
      </c>
      <c r="Q149" s="78">
        <f t="shared" si="33"/>
        <v>2.4735947948072117E-06</v>
      </c>
    </row>
    <row r="150" spans="1:17" ht="12">
      <c r="A150" s="81">
        <v>200</v>
      </c>
      <c r="B150" s="77">
        <v>-21</v>
      </c>
      <c r="C150" s="77">
        <v>-16</v>
      </c>
      <c r="D150" s="77">
        <f t="shared" si="28"/>
        <v>1.3057132723795569E-06</v>
      </c>
      <c r="E150" s="78">
        <f t="shared" si="29"/>
        <v>4.1290279118312255E-06</v>
      </c>
      <c r="G150" s="81">
        <v>200</v>
      </c>
      <c r="H150" s="77">
        <v>-22</v>
      </c>
      <c r="I150" s="77">
        <v>-16</v>
      </c>
      <c r="J150" s="77">
        <f t="shared" si="30"/>
        <v>1.0371649187053193E-06</v>
      </c>
      <c r="K150" s="78">
        <f t="shared" si="31"/>
        <v>4.1290279118312255E-06</v>
      </c>
      <c r="M150" s="81">
        <v>400</v>
      </c>
      <c r="N150" s="77">
        <v>-16</v>
      </c>
      <c r="O150" s="77">
        <v>-13</v>
      </c>
      <c r="P150" s="77">
        <f t="shared" si="32"/>
        <v>1.2050336172475926E-06</v>
      </c>
      <c r="Q150" s="78">
        <f t="shared" si="33"/>
        <v>2.4043581647647514E-06</v>
      </c>
    </row>
    <row r="151" spans="1:17" ht="12">
      <c r="A151" s="81">
        <v>250</v>
      </c>
      <c r="B151" s="77">
        <v>-19</v>
      </c>
      <c r="C151" s="77">
        <v>-15</v>
      </c>
      <c r="D151" s="77">
        <f t="shared" si="28"/>
        <v>5.371953768131355E-07</v>
      </c>
      <c r="E151" s="78">
        <f t="shared" si="29"/>
        <v>1.3493737780865885E-06</v>
      </c>
      <c r="G151" s="81">
        <v>250</v>
      </c>
      <c r="H151" s="77">
        <v>-20</v>
      </c>
      <c r="I151" s="77">
        <v>-15</v>
      </c>
      <c r="J151" s="77">
        <f t="shared" si="30"/>
        <v>4.267094553660228E-07</v>
      </c>
      <c r="K151" s="78">
        <f t="shared" si="31"/>
        <v>1.3493737780865885E-06</v>
      </c>
      <c r="M151" s="15">
        <v>500</v>
      </c>
      <c r="N151" s="84">
        <v>-14</v>
      </c>
      <c r="O151" s="84">
        <v>-12</v>
      </c>
      <c r="P151" s="77">
        <f t="shared" si="32"/>
        <v>9.477597545083128E-07</v>
      </c>
      <c r="Q151" s="78">
        <f t="shared" si="33"/>
        <v>1.502097983008841E-06</v>
      </c>
    </row>
    <row r="152" spans="1:17" ht="12">
      <c r="A152" s="81">
        <v>315</v>
      </c>
      <c r="B152" s="77">
        <v>-17</v>
      </c>
      <c r="C152" s="77">
        <v>-14</v>
      </c>
      <c r="D152" s="77">
        <f t="shared" si="28"/>
        <v>1.2397341323242456E-06</v>
      </c>
      <c r="E152" s="78">
        <f t="shared" si="29"/>
        <v>2.4735947948072117E-06</v>
      </c>
      <c r="G152" s="81">
        <v>315</v>
      </c>
      <c r="H152" s="77">
        <v>-18</v>
      </c>
      <c r="I152" s="77">
        <v>-14</v>
      </c>
      <c r="J152" s="77">
        <f t="shared" si="30"/>
        <v>9.84755824856556E-07</v>
      </c>
      <c r="K152" s="78">
        <f t="shared" si="31"/>
        <v>2.4735947948072117E-06</v>
      </c>
      <c r="M152" s="81">
        <v>630</v>
      </c>
      <c r="N152" s="77">
        <v>-13</v>
      </c>
      <c r="O152" s="77">
        <v>-11</v>
      </c>
      <c r="P152" s="77">
        <f t="shared" si="32"/>
        <v>7.238802949964217E-07</v>
      </c>
      <c r="Q152" s="78">
        <f t="shared" si="33"/>
        <v>1.1472729516965735E-06</v>
      </c>
    </row>
    <row r="153" spans="1:17" ht="12">
      <c r="A153" s="81">
        <v>400</v>
      </c>
      <c r="B153" s="77">
        <v>-15</v>
      </c>
      <c r="C153" s="77">
        <v>-13</v>
      </c>
      <c r="D153" s="77">
        <f t="shared" si="28"/>
        <v>1.5170474428192414E-06</v>
      </c>
      <c r="E153" s="78">
        <f t="shared" si="29"/>
        <v>2.4043581647647514E-06</v>
      </c>
      <c r="G153" s="81">
        <v>400</v>
      </c>
      <c r="H153" s="77">
        <v>-16</v>
      </c>
      <c r="I153" s="77">
        <v>-13</v>
      </c>
      <c r="J153" s="77">
        <f t="shared" si="30"/>
        <v>1.2050336172475926E-06</v>
      </c>
      <c r="K153" s="78">
        <f t="shared" si="31"/>
        <v>2.4043581647647514E-06</v>
      </c>
      <c r="M153" s="81">
        <v>800</v>
      </c>
      <c r="N153" s="77">
        <v>-12</v>
      </c>
      <c r="O153" s="77">
        <v>-9</v>
      </c>
      <c r="P153" s="77">
        <f t="shared" si="32"/>
        <v>7.456345727352905E-07</v>
      </c>
      <c r="Q153" s="78">
        <f t="shared" si="33"/>
        <v>1.4877365637166457E-06</v>
      </c>
    </row>
    <row r="154" spans="1:17" ht="12">
      <c r="A154" s="15">
        <v>500</v>
      </c>
      <c r="B154" s="84">
        <v>-13</v>
      </c>
      <c r="C154" s="84">
        <v>-12</v>
      </c>
      <c r="D154" s="77">
        <f t="shared" si="28"/>
        <v>1.1931588392263155E-06</v>
      </c>
      <c r="E154" s="78">
        <f t="shared" si="29"/>
        <v>1.502097983008841E-06</v>
      </c>
      <c r="G154" s="15">
        <v>500</v>
      </c>
      <c r="H154" s="84">
        <v>-14</v>
      </c>
      <c r="I154" s="84">
        <v>-12</v>
      </c>
      <c r="J154" s="77">
        <f t="shared" si="30"/>
        <v>9.477597545083128E-07</v>
      </c>
      <c r="K154" s="78">
        <f t="shared" si="31"/>
        <v>1.502097983008841E-06</v>
      </c>
      <c r="M154" s="81">
        <v>1000</v>
      </c>
      <c r="N154" s="77">
        <v>-11</v>
      </c>
      <c r="O154" s="77">
        <v>-8</v>
      </c>
      <c r="P154" s="77">
        <f t="shared" si="32"/>
        <v>6.522707115353963E-07</v>
      </c>
      <c r="Q154" s="78">
        <f t="shared" si="33"/>
        <v>1.3014511698845118E-06</v>
      </c>
    </row>
    <row r="155" spans="1:17" ht="12">
      <c r="A155" s="81">
        <v>630</v>
      </c>
      <c r="B155" s="77">
        <v>-12</v>
      </c>
      <c r="C155" s="77">
        <v>-11</v>
      </c>
      <c r="D155" s="77">
        <f t="shared" si="28"/>
        <v>9.113112984680543E-07</v>
      </c>
      <c r="E155" s="78">
        <f t="shared" si="29"/>
        <v>1.1472729516965735E-06</v>
      </c>
      <c r="G155" s="81">
        <v>630</v>
      </c>
      <c r="H155" s="77">
        <v>-13</v>
      </c>
      <c r="I155" s="77">
        <v>-11</v>
      </c>
      <c r="J155" s="77">
        <f t="shared" si="30"/>
        <v>7.238802949964217E-07</v>
      </c>
      <c r="K155" s="78">
        <f t="shared" si="31"/>
        <v>1.1472729516965735E-06</v>
      </c>
      <c r="M155" s="81">
        <v>1250</v>
      </c>
      <c r="N155" s="77">
        <v>-10</v>
      </c>
      <c r="O155" s="77">
        <v>-9</v>
      </c>
      <c r="P155" s="77">
        <f t="shared" si="32"/>
        <v>1.8452220795855825E-06</v>
      </c>
      <c r="Q155" s="78">
        <f t="shared" si="33"/>
        <v>2.322996966393971E-06</v>
      </c>
    </row>
    <row r="156" spans="1:17" ht="12">
      <c r="A156" s="81">
        <v>800</v>
      </c>
      <c r="B156" s="77">
        <v>-11</v>
      </c>
      <c r="C156" s="77">
        <v>-9</v>
      </c>
      <c r="D156" s="77">
        <f t="shared" si="28"/>
        <v>9.386983115287427E-07</v>
      </c>
      <c r="E156" s="78">
        <f t="shared" si="29"/>
        <v>1.4877365637166457E-06</v>
      </c>
      <c r="G156" s="81">
        <v>800</v>
      </c>
      <c r="H156" s="77">
        <v>-12</v>
      </c>
      <c r="I156" s="77">
        <v>-9</v>
      </c>
      <c r="J156" s="77">
        <f t="shared" si="30"/>
        <v>7.456345727352905E-07</v>
      </c>
      <c r="K156" s="78">
        <f t="shared" si="31"/>
        <v>1.4877365637166457E-06</v>
      </c>
      <c r="M156" s="81">
        <v>1600</v>
      </c>
      <c r="N156" s="77">
        <v>-10</v>
      </c>
      <c r="O156" s="77">
        <v>-10</v>
      </c>
      <c r="P156" s="77">
        <f t="shared" si="32"/>
        <v>6.170007551917053E-07</v>
      </c>
      <c r="Q156" s="78">
        <f t="shared" si="33"/>
        <v>6.170007551917053E-07</v>
      </c>
    </row>
    <row r="157" spans="1:17" ht="12">
      <c r="A157" s="81">
        <v>1000</v>
      </c>
      <c r="B157" s="77">
        <v>-10</v>
      </c>
      <c r="C157" s="77">
        <v>-8</v>
      </c>
      <c r="D157" s="77">
        <f t="shared" si="28"/>
        <v>8.21160174120974E-07</v>
      </c>
      <c r="E157" s="78">
        <f t="shared" si="29"/>
        <v>1.3014511698845118E-06</v>
      </c>
      <c r="G157" s="81">
        <v>1000</v>
      </c>
      <c r="H157" s="77">
        <v>-11</v>
      </c>
      <c r="I157" s="77">
        <v>-8</v>
      </c>
      <c r="J157" s="77">
        <f t="shared" si="30"/>
        <v>6.522707115353963E-07</v>
      </c>
      <c r="K157" s="78">
        <f t="shared" si="31"/>
        <v>1.3014511698845118E-06</v>
      </c>
      <c r="M157" s="81">
        <v>2000</v>
      </c>
      <c r="N157" s="77">
        <v>-10</v>
      </c>
      <c r="O157" s="77">
        <v>-11</v>
      </c>
      <c r="P157" s="77">
        <f t="shared" si="32"/>
        <v>5.025303109450431E-07</v>
      </c>
      <c r="Q157" s="78">
        <f t="shared" si="33"/>
        <v>3.9917401478842075E-07</v>
      </c>
    </row>
    <row r="158" spans="1:17" ht="12">
      <c r="A158" s="81">
        <v>1250</v>
      </c>
      <c r="B158" s="77">
        <v>-9</v>
      </c>
      <c r="C158" s="77">
        <v>-9</v>
      </c>
      <c r="D158" s="77">
        <f t="shared" si="28"/>
        <v>2.322996966393971E-06</v>
      </c>
      <c r="E158" s="78">
        <f t="shared" si="29"/>
        <v>2.322996966393971E-06</v>
      </c>
      <c r="G158" s="81">
        <v>1250</v>
      </c>
      <c r="H158" s="77">
        <v>-10</v>
      </c>
      <c r="I158" s="77">
        <v>-9</v>
      </c>
      <c r="J158" s="77">
        <f t="shared" si="30"/>
        <v>1.8452220795855825E-06</v>
      </c>
      <c r="K158" s="78">
        <f t="shared" si="31"/>
        <v>2.322996966393971E-06</v>
      </c>
      <c r="M158" s="81">
        <v>2500</v>
      </c>
      <c r="N158" s="77">
        <v>-10</v>
      </c>
      <c r="O158" s="77">
        <v>-13</v>
      </c>
      <c r="P158" s="77">
        <f t="shared" si="32"/>
        <v>4.363595397788944E-07</v>
      </c>
      <c r="Q158" s="78">
        <f t="shared" si="33"/>
        <v>2.1869783060865398E-07</v>
      </c>
    </row>
    <row r="159" spans="1:17" ht="12">
      <c r="A159" s="81">
        <v>1600</v>
      </c>
      <c r="B159" s="77">
        <v>-9</v>
      </c>
      <c r="C159" s="77">
        <v>-10</v>
      </c>
      <c r="D159" s="77">
        <f t="shared" si="28"/>
        <v>7.767579298070304E-07</v>
      </c>
      <c r="E159" s="78">
        <f t="shared" si="29"/>
        <v>6.170007551917053E-07</v>
      </c>
      <c r="G159" s="81">
        <v>1600</v>
      </c>
      <c r="H159" s="77">
        <v>-10</v>
      </c>
      <c r="I159" s="77">
        <v>-10</v>
      </c>
      <c r="J159" s="77">
        <f t="shared" si="30"/>
        <v>6.170007551917053E-07</v>
      </c>
      <c r="K159" s="78">
        <f t="shared" si="31"/>
        <v>6.170007551917053E-07</v>
      </c>
      <c r="M159" s="77">
        <v>3150</v>
      </c>
      <c r="N159" s="77">
        <v>-10</v>
      </c>
      <c r="O159" s="77">
        <v>-15</v>
      </c>
      <c r="P159" s="77">
        <f t="shared" si="32"/>
        <v>1.200869627404257E-06</v>
      </c>
      <c r="Q159" s="78">
        <f t="shared" si="33"/>
        <v>3.7974831955152114E-07</v>
      </c>
    </row>
    <row r="160" spans="1:17" ht="12">
      <c r="A160" s="81">
        <v>2000</v>
      </c>
      <c r="B160" s="77">
        <v>-9</v>
      </c>
      <c r="C160" s="77">
        <v>-11</v>
      </c>
      <c r="D160" s="77">
        <f t="shared" si="28"/>
        <v>6.326481786455398E-07</v>
      </c>
      <c r="E160" s="78">
        <f t="shared" si="29"/>
        <v>3.9917401478842075E-07</v>
      </c>
      <c r="G160" s="81">
        <v>2000</v>
      </c>
      <c r="H160" s="77">
        <v>-10</v>
      </c>
      <c r="I160" s="77">
        <v>-11</v>
      </c>
      <c r="J160" s="77">
        <f t="shared" si="30"/>
        <v>5.025303109450431E-07</v>
      </c>
      <c r="K160" s="78">
        <f t="shared" si="31"/>
        <v>3.9917401478842075E-07</v>
      </c>
      <c r="M160" s="77">
        <v>4000</v>
      </c>
      <c r="N160" s="77">
        <v>-10</v>
      </c>
      <c r="O160" s="77">
        <v>-16</v>
      </c>
      <c r="P160" s="77">
        <f t="shared" si="32"/>
        <v>7.071244610062283E-07</v>
      </c>
      <c r="Q160" s="78">
        <f t="shared" si="33"/>
        <v>1.7762163389900678E-07</v>
      </c>
    </row>
    <row r="161" spans="1:17" ht="12.75" thickBot="1">
      <c r="A161" s="81">
        <v>2500</v>
      </c>
      <c r="B161" s="77">
        <v>-9</v>
      </c>
      <c r="C161" s="77">
        <v>-13</v>
      </c>
      <c r="D161" s="77">
        <f t="shared" si="28"/>
        <v>5.493441133064574E-07</v>
      </c>
      <c r="E161" s="78">
        <f t="shared" si="29"/>
        <v>2.1869783060865398E-07</v>
      </c>
      <c r="G161" s="81">
        <v>2500</v>
      </c>
      <c r="H161" s="77">
        <v>-10</v>
      </c>
      <c r="I161" s="77">
        <v>-13</v>
      </c>
      <c r="J161" s="77">
        <f t="shared" si="30"/>
        <v>4.363595397788944E-07</v>
      </c>
      <c r="K161" s="78">
        <f t="shared" si="31"/>
        <v>2.1869783060865398E-07</v>
      </c>
      <c r="M161" s="77">
        <v>5000</v>
      </c>
      <c r="N161" s="77">
        <v>-10</v>
      </c>
      <c r="O161" s="77">
        <v>-18</v>
      </c>
      <c r="P161" s="77">
        <f t="shared" si="32"/>
        <v>5.37527698953624E-07</v>
      </c>
      <c r="Q161" s="78">
        <f t="shared" si="33"/>
        <v>8.51923990830883E-08</v>
      </c>
    </row>
    <row r="162" spans="1:17" ht="12.75" thickBot="1">
      <c r="A162" s="77">
        <v>3150</v>
      </c>
      <c r="B162" s="77">
        <v>-9</v>
      </c>
      <c r="C162" s="77">
        <v>-15</v>
      </c>
      <c r="D162" s="77">
        <f t="shared" si="28"/>
        <v>1.5118052901910108E-06</v>
      </c>
      <c r="E162" s="78">
        <f t="shared" si="29"/>
        <v>3.7974831955152114E-07</v>
      </c>
      <c r="G162" s="77">
        <v>3150</v>
      </c>
      <c r="H162" s="77">
        <v>-10</v>
      </c>
      <c r="I162" s="77">
        <v>-15</v>
      </c>
      <c r="J162" s="77">
        <f t="shared" si="30"/>
        <v>1.200869627404257E-06</v>
      </c>
      <c r="K162" s="78">
        <f t="shared" si="31"/>
        <v>3.7974831955152114E-07</v>
      </c>
      <c r="M162" s="62"/>
      <c r="N162" s="62"/>
      <c r="O162" s="62"/>
      <c r="P162" s="86" t="s">
        <v>12</v>
      </c>
      <c r="Q162" s="73" t="s">
        <v>13</v>
      </c>
    </row>
    <row r="163" spans="1:17" ht="12.75" thickBot="1">
      <c r="A163" s="62"/>
      <c r="B163" s="62"/>
      <c r="C163" s="62"/>
      <c r="D163" s="86" t="s">
        <v>12</v>
      </c>
      <c r="E163" s="73" t="s">
        <v>13</v>
      </c>
      <c r="G163" s="77">
        <v>4000</v>
      </c>
      <c r="H163" s="77">
        <v>-10</v>
      </c>
      <c r="I163" s="77">
        <v>-16</v>
      </c>
      <c r="J163" s="77">
        <f t="shared" si="30"/>
        <v>7.071244610062283E-07</v>
      </c>
      <c r="K163" s="78">
        <f t="shared" si="31"/>
        <v>1.7762163389900678E-07</v>
      </c>
      <c r="M163" s="62"/>
      <c r="N163" s="62"/>
      <c r="O163" s="62"/>
      <c r="P163" s="68">
        <f>ROUND(-10*LOG(SUM(P144:P161)),0)-D31</f>
        <v>49</v>
      </c>
      <c r="Q163" s="87">
        <f>ROUND(-10*LOG(SUM(Q144:Q161)),0)-D31</f>
        <v>46</v>
      </c>
    </row>
    <row r="164" spans="1:11" ht="12.75" thickBot="1">
      <c r="A164" s="62"/>
      <c r="B164" s="62"/>
      <c r="C164" s="62"/>
      <c r="D164" s="68">
        <f>ROUND(-10*LOG(SUM(D144:D162)),0)-D31</f>
        <v>41</v>
      </c>
      <c r="E164" s="87">
        <f>ROUND(-10*LOG(SUM(E144:E162)),0)-D31</f>
        <v>29</v>
      </c>
      <c r="G164" s="77">
        <v>5000</v>
      </c>
      <c r="H164" s="77">
        <v>-10</v>
      </c>
      <c r="I164" s="77">
        <v>-18</v>
      </c>
      <c r="J164" s="77">
        <f t="shared" si="30"/>
        <v>5.37527698953624E-07</v>
      </c>
      <c r="K164" s="78">
        <f t="shared" si="31"/>
        <v>8.51923990830883E-08</v>
      </c>
    </row>
    <row r="165" spans="8:11" ht="12">
      <c r="H165" s="62"/>
      <c r="I165" s="62"/>
      <c r="J165" s="86" t="s">
        <v>12</v>
      </c>
      <c r="K165" s="73" t="s">
        <v>13</v>
      </c>
    </row>
    <row r="166" spans="8:11" ht="12.75" thickBot="1">
      <c r="H166" s="62"/>
      <c r="I166" s="62"/>
      <c r="J166" s="68">
        <f>ROUND(-10*LOG(SUM(J144:J164)),0)-D31</f>
        <v>42</v>
      </c>
      <c r="K166" s="87">
        <f>ROUND(-10*LOG(SUM(K144:K164)),0)-D31</f>
        <v>29</v>
      </c>
    </row>
    <row r="168" ht="12.75" thickBot="1"/>
    <row r="169" spans="2:17" ht="12">
      <c r="B169" s="71" t="s">
        <v>61</v>
      </c>
      <c r="C169" s="72"/>
      <c r="D169" s="72"/>
      <c r="E169" s="73"/>
      <c r="H169" s="71" t="s">
        <v>62</v>
      </c>
      <c r="I169" s="72"/>
      <c r="J169" s="72"/>
      <c r="K169" s="73"/>
      <c r="N169" s="71" t="s">
        <v>63</v>
      </c>
      <c r="O169" s="72"/>
      <c r="P169" s="72"/>
      <c r="Q169" s="73"/>
    </row>
    <row r="170" spans="1:17" ht="12">
      <c r="A170" s="74" t="s">
        <v>2</v>
      </c>
      <c r="B170" s="77" t="s">
        <v>25</v>
      </c>
      <c r="C170" s="77" t="s">
        <v>26</v>
      </c>
      <c r="D170" s="77" t="s">
        <v>27</v>
      </c>
      <c r="E170" s="78" t="s">
        <v>28</v>
      </c>
      <c r="G170" s="74" t="s">
        <v>2</v>
      </c>
      <c r="H170" s="77" t="s">
        <v>25</v>
      </c>
      <c r="I170" s="77" t="s">
        <v>26</v>
      </c>
      <c r="J170" s="77" t="s">
        <v>27</v>
      </c>
      <c r="K170" s="78" t="s">
        <v>28</v>
      </c>
      <c r="M170" s="74" t="s">
        <v>2</v>
      </c>
      <c r="N170" s="77" t="s">
        <v>25</v>
      </c>
      <c r="O170" s="77" t="s">
        <v>26</v>
      </c>
      <c r="P170" s="77" t="s">
        <v>27</v>
      </c>
      <c r="Q170" s="78" t="s">
        <v>28</v>
      </c>
    </row>
    <row r="171" spans="1:17" ht="12">
      <c r="A171" s="89">
        <v>50</v>
      </c>
      <c r="B171" s="77">
        <v>-40</v>
      </c>
      <c r="C171" s="77">
        <v>-25</v>
      </c>
      <c r="D171" s="77">
        <f aca="true" t="shared" si="34" ref="D171:D189">10^((B171-G6)/10)</f>
        <v>9.332543007969917E-07</v>
      </c>
      <c r="E171" s="78">
        <f aca="true" t="shared" si="35" ref="E171:E189">10^((C171-G6)/10)</f>
        <v>2.9512092266663878E-05</v>
      </c>
      <c r="G171" s="89">
        <v>50</v>
      </c>
      <c r="H171" s="77">
        <v>-41</v>
      </c>
      <c r="I171" s="77">
        <v>-25</v>
      </c>
      <c r="J171" s="77">
        <f aca="true" t="shared" si="36" ref="J171:J191">10^((H171-G6)/10)</f>
        <v>7.413102413009161E-07</v>
      </c>
      <c r="K171" s="78">
        <f aca="true" t="shared" si="37" ref="K171:K191">10^((I171-G6)/10)</f>
        <v>2.9512092266663878E-05</v>
      </c>
      <c r="M171" s="81">
        <v>100</v>
      </c>
      <c r="N171" s="77">
        <v>-30</v>
      </c>
      <c r="O171" s="77">
        <v>-20</v>
      </c>
      <c r="P171" s="77">
        <f aca="true" t="shared" si="38" ref="P171:P188">10^((N171-G9)/10)</f>
        <v>1.5848931924611122E-07</v>
      </c>
      <c r="Q171" s="78">
        <f aca="true" t="shared" si="39" ref="Q171:Q188">10^((O171-G9)/10)</f>
        <v>1.5848931924611111E-06</v>
      </c>
    </row>
    <row r="172" spans="1:17" ht="12">
      <c r="A172" s="89">
        <v>63</v>
      </c>
      <c r="B172" s="77">
        <v>-36</v>
      </c>
      <c r="C172" s="77">
        <v>-23</v>
      </c>
      <c r="D172" s="77">
        <f t="shared" si="34"/>
        <v>0.00010964781961431837</v>
      </c>
      <c r="E172" s="78">
        <f t="shared" si="35"/>
        <v>0.00218776162394955</v>
      </c>
      <c r="G172" s="89">
        <v>63</v>
      </c>
      <c r="H172" s="77">
        <v>-37</v>
      </c>
      <c r="I172" s="77">
        <v>-23</v>
      </c>
      <c r="J172" s="77">
        <f t="shared" si="36"/>
        <v>8.709635899560788E-05</v>
      </c>
      <c r="K172" s="78">
        <f t="shared" si="37"/>
        <v>0.00218776162394955</v>
      </c>
      <c r="M172" s="81">
        <v>125</v>
      </c>
      <c r="N172" s="77">
        <v>-27</v>
      </c>
      <c r="O172" s="77">
        <v>-20</v>
      </c>
      <c r="P172" s="77">
        <f t="shared" si="38"/>
        <v>2.238721138568349E-06</v>
      </c>
      <c r="Q172" s="78">
        <f t="shared" si="39"/>
        <v>1.1220184543019686E-05</v>
      </c>
    </row>
    <row r="173" spans="1:17" ht="12">
      <c r="A173" s="89">
        <v>80</v>
      </c>
      <c r="B173" s="77">
        <v>-33</v>
      </c>
      <c r="C173" s="77">
        <v>-21</v>
      </c>
      <c r="D173" s="77">
        <f t="shared" si="34"/>
        <v>1.3182567385564076E-05</v>
      </c>
      <c r="E173" s="78">
        <f t="shared" si="35"/>
        <v>0.00020892961308540425</v>
      </c>
      <c r="G173" s="89">
        <v>80</v>
      </c>
      <c r="H173" s="77">
        <v>-34</v>
      </c>
      <c r="I173" s="77">
        <v>-21</v>
      </c>
      <c r="J173" s="77">
        <f t="shared" si="36"/>
        <v>1.0471285480509009E-05</v>
      </c>
      <c r="K173" s="78">
        <f t="shared" si="37"/>
        <v>0.00020892961308540425</v>
      </c>
      <c r="M173" s="81">
        <v>160</v>
      </c>
      <c r="N173" s="77">
        <v>-24</v>
      </c>
      <c r="O173" s="77">
        <v>-18</v>
      </c>
      <c r="P173" s="77">
        <f t="shared" si="38"/>
        <v>6.918309709189353E-07</v>
      </c>
      <c r="Q173" s="78">
        <f t="shared" si="39"/>
        <v>2.7542287033381612E-06</v>
      </c>
    </row>
    <row r="174" spans="1:17" ht="12">
      <c r="A174" s="81">
        <v>100</v>
      </c>
      <c r="B174" s="77">
        <v>-29</v>
      </c>
      <c r="C174" s="77">
        <v>-20</v>
      </c>
      <c r="D174" s="77">
        <f t="shared" si="34"/>
        <v>1.995262314968876E-07</v>
      </c>
      <c r="E174" s="78">
        <f t="shared" si="35"/>
        <v>1.5848931924611111E-06</v>
      </c>
      <c r="G174" s="81">
        <v>100</v>
      </c>
      <c r="H174" s="77">
        <v>-30</v>
      </c>
      <c r="I174" s="77">
        <v>-20</v>
      </c>
      <c r="J174" s="77">
        <f t="shared" si="36"/>
        <v>1.5848931924611122E-07</v>
      </c>
      <c r="K174" s="78">
        <f t="shared" si="37"/>
        <v>1.5848931924611111E-06</v>
      </c>
      <c r="M174" s="81">
        <v>200</v>
      </c>
      <c r="N174" s="77">
        <v>-22</v>
      </c>
      <c r="O174" s="77">
        <v>-16</v>
      </c>
      <c r="P174" s="77">
        <f t="shared" si="38"/>
        <v>2.818382931264458E-06</v>
      </c>
      <c r="Q174" s="78">
        <f t="shared" si="39"/>
        <v>1.1220184543019647E-05</v>
      </c>
    </row>
    <row r="175" spans="1:17" ht="12">
      <c r="A175" s="81">
        <v>125</v>
      </c>
      <c r="B175" s="77">
        <v>-26</v>
      </c>
      <c r="C175" s="77">
        <v>-20</v>
      </c>
      <c r="D175" s="77">
        <f t="shared" si="34"/>
        <v>2.818382931264463E-06</v>
      </c>
      <c r="E175" s="78">
        <f t="shared" si="35"/>
        <v>1.1220184543019686E-05</v>
      </c>
      <c r="G175" s="81">
        <v>125</v>
      </c>
      <c r="H175" s="77">
        <v>-27</v>
      </c>
      <c r="I175" s="77">
        <v>-20</v>
      </c>
      <c r="J175" s="77">
        <f t="shared" si="36"/>
        <v>2.238721138568349E-06</v>
      </c>
      <c r="K175" s="78">
        <f t="shared" si="37"/>
        <v>1.1220184543019686E-05</v>
      </c>
      <c r="M175" s="81">
        <v>250</v>
      </c>
      <c r="N175" s="77">
        <v>-20</v>
      </c>
      <c r="O175" s="77">
        <v>-15</v>
      </c>
      <c r="P175" s="77">
        <f t="shared" si="38"/>
        <v>1.2589254117941665E-06</v>
      </c>
      <c r="Q175" s="78">
        <f t="shared" si="39"/>
        <v>3.9810717055349725E-06</v>
      </c>
    </row>
    <row r="176" spans="1:17" ht="12">
      <c r="A176" s="81">
        <v>160</v>
      </c>
      <c r="B176" s="77">
        <v>-23</v>
      </c>
      <c r="C176" s="77">
        <v>-18</v>
      </c>
      <c r="D176" s="77">
        <f t="shared" si="34"/>
        <v>8.709635899560785E-07</v>
      </c>
      <c r="E176" s="78">
        <f t="shared" si="35"/>
        <v>2.7542287033381612E-06</v>
      </c>
      <c r="G176" s="81">
        <v>160</v>
      </c>
      <c r="H176" s="77">
        <v>-24</v>
      </c>
      <c r="I176" s="77">
        <v>-18</v>
      </c>
      <c r="J176" s="77">
        <f t="shared" si="36"/>
        <v>6.918309709189353E-07</v>
      </c>
      <c r="K176" s="78">
        <f t="shared" si="37"/>
        <v>2.7542287033381612E-06</v>
      </c>
      <c r="M176" s="81">
        <v>315</v>
      </c>
      <c r="N176" s="77">
        <v>-18</v>
      </c>
      <c r="O176" s="77">
        <v>-14</v>
      </c>
      <c r="P176" s="77">
        <f t="shared" si="38"/>
        <v>2.951209226666384E-06</v>
      </c>
      <c r="Q176" s="78">
        <f t="shared" si="39"/>
        <v>7.413102413009183E-06</v>
      </c>
    </row>
    <row r="177" spans="1:17" ht="12">
      <c r="A177" s="81">
        <v>200</v>
      </c>
      <c r="B177" s="77">
        <v>-21</v>
      </c>
      <c r="C177" s="77">
        <v>-16</v>
      </c>
      <c r="D177" s="77">
        <f t="shared" si="34"/>
        <v>3.5481338923357567E-06</v>
      </c>
      <c r="E177" s="78">
        <f t="shared" si="35"/>
        <v>1.1220184543019647E-05</v>
      </c>
      <c r="G177" s="81">
        <v>200</v>
      </c>
      <c r="H177" s="77">
        <v>-22</v>
      </c>
      <c r="I177" s="77">
        <v>-16</v>
      </c>
      <c r="J177" s="77">
        <f t="shared" si="36"/>
        <v>2.818382931264458E-06</v>
      </c>
      <c r="K177" s="78">
        <f t="shared" si="37"/>
        <v>1.1220184543019647E-05</v>
      </c>
      <c r="M177" s="81">
        <v>400</v>
      </c>
      <c r="N177" s="77">
        <v>-16</v>
      </c>
      <c r="O177" s="77">
        <v>-13</v>
      </c>
      <c r="P177" s="77">
        <f t="shared" si="38"/>
        <v>3.1622776601683716E-06</v>
      </c>
      <c r="Q177" s="78">
        <f t="shared" si="39"/>
        <v>6.309573444801909E-06</v>
      </c>
    </row>
    <row r="178" spans="1:17" ht="12">
      <c r="A178" s="81">
        <v>250</v>
      </c>
      <c r="B178" s="77">
        <v>-19</v>
      </c>
      <c r="C178" s="77">
        <v>-15</v>
      </c>
      <c r="D178" s="77">
        <f t="shared" si="34"/>
        <v>1.584893192461114E-06</v>
      </c>
      <c r="E178" s="78">
        <f t="shared" si="35"/>
        <v>3.9810717055349725E-06</v>
      </c>
      <c r="G178" s="81">
        <v>250</v>
      </c>
      <c r="H178" s="77">
        <v>-20</v>
      </c>
      <c r="I178" s="77">
        <v>-15</v>
      </c>
      <c r="J178" s="77">
        <f t="shared" si="36"/>
        <v>1.2589254117941665E-06</v>
      </c>
      <c r="K178" s="78">
        <f t="shared" si="37"/>
        <v>3.9810717055349725E-06</v>
      </c>
      <c r="M178" s="15">
        <v>500</v>
      </c>
      <c r="N178" s="84">
        <v>-14</v>
      </c>
      <c r="O178" s="84">
        <v>-12</v>
      </c>
      <c r="P178" s="77">
        <f t="shared" si="38"/>
        <v>2.398832919019487E-06</v>
      </c>
      <c r="Q178" s="78">
        <f t="shared" si="39"/>
        <v>3.8018939632056064E-06</v>
      </c>
    </row>
    <row r="179" spans="1:17" ht="12">
      <c r="A179" s="81">
        <v>315</v>
      </c>
      <c r="B179" s="77">
        <v>-17</v>
      </c>
      <c r="C179" s="77">
        <v>-14</v>
      </c>
      <c r="D179" s="77">
        <f t="shared" si="34"/>
        <v>3.7153522909717335E-06</v>
      </c>
      <c r="E179" s="78">
        <f t="shared" si="35"/>
        <v>7.413102413009183E-06</v>
      </c>
      <c r="G179" s="81">
        <v>315</v>
      </c>
      <c r="H179" s="77">
        <v>-18</v>
      </c>
      <c r="I179" s="77">
        <v>-14</v>
      </c>
      <c r="J179" s="77">
        <f t="shared" si="36"/>
        <v>2.951209226666384E-06</v>
      </c>
      <c r="K179" s="78">
        <f t="shared" si="37"/>
        <v>7.413102413009183E-06</v>
      </c>
      <c r="M179" s="81">
        <v>630</v>
      </c>
      <c r="N179" s="77">
        <v>-13</v>
      </c>
      <c r="O179" s="77">
        <v>-11</v>
      </c>
      <c r="P179" s="77">
        <f t="shared" si="38"/>
        <v>1.5848931924611111E-06</v>
      </c>
      <c r="Q179" s="78">
        <f t="shared" si="39"/>
        <v>2.5118864315095806E-06</v>
      </c>
    </row>
    <row r="180" spans="1:17" ht="12">
      <c r="A180" s="81">
        <v>400</v>
      </c>
      <c r="B180" s="77">
        <v>-15</v>
      </c>
      <c r="C180" s="77">
        <v>-13</v>
      </c>
      <c r="D180" s="77">
        <f t="shared" si="34"/>
        <v>3.981071705534966E-06</v>
      </c>
      <c r="E180" s="78">
        <f t="shared" si="35"/>
        <v>6.309573444801909E-06</v>
      </c>
      <c r="G180" s="81">
        <v>400</v>
      </c>
      <c r="H180" s="77">
        <v>-16</v>
      </c>
      <c r="I180" s="77">
        <v>-13</v>
      </c>
      <c r="J180" s="77">
        <f t="shared" si="36"/>
        <v>3.1622776601683716E-06</v>
      </c>
      <c r="K180" s="78">
        <f t="shared" si="37"/>
        <v>6.309573444801909E-06</v>
      </c>
      <c r="M180" s="81">
        <v>800</v>
      </c>
      <c r="N180" s="77">
        <v>-12</v>
      </c>
      <c r="O180" s="77">
        <v>-9</v>
      </c>
      <c r="P180" s="77">
        <f t="shared" si="38"/>
        <v>1.412537544622753E-06</v>
      </c>
      <c r="Q180" s="78">
        <f t="shared" si="39"/>
        <v>2.818382931264453E-06</v>
      </c>
    </row>
    <row r="181" spans="1:17" ht="12">
      <c r="A181" s="15">
        <v>500</v>
      </c>
      <c r="B181" s="84">
        <v>-13</v>
      </c>
      <c r="C181" s="84">
        <v>-12</v>
      </c>
      <c r="D181" s="77">
        <f t="shared" si="34"/>
        <v>3.0199517204020095E-06</v>
      </c>
      <c r="E181" s="78">
        <f t="shared" si="35"/>
        <v>3.8018939632056064E-06</v>
      </c>
      <c r="G181" s="15">
        <v>500</v>
      </c>
      <c r="H181" s="84">
        <v>-14</v>
      </c>
      <c r="I181" s="84">
        <v>-12</v>
      </c>
      <c r="J181" s="77">
        <f t="shared" si="36"/>
        <v>2.398832919019487E-06</v>
      </c>
      <c r="K181" s="78">
        <f t="shared" si="37"/>
        <v>3.8018939632056064E-06</v>
      </c>
      <c r="M181" s="81">
        <v>1000</v>
      </c>
      <c r="N181" s="77">
        <v>-11</v>
      </c>
      <c r="O181" s="77">
        <v>-8</v>
      </c>
      <c r="P181" s="77">
        <f t="shared" si="38"/>
        <v>1.1748975549395334E-06</v>
      </c>
      <c r="Q181" s="78">
        <f t="shared" si="39"/>
        <v>2.3442288153199273E-06</v>
      </c>
    </row>
    <row r="182" spans="1:17" ht="12">
      <c r="A182" s="81">
        <v>630</v>
      </c>
      <c r="B182" s="77">
        <v>-12</v>
      </c>
      <c r="C182" s="77">
        <v>-11</v>
      </c>
      <c r="D182" s="77">
        <f t="shared" si="34"/>
        <v>1.995262314968875E-06</v>
      </c>
      <c r="E182" s="78">
        <f t="shared" si="35"/>
        <v>2.5118864315095806E-06</v>
      </c>
      <c r="G182" s="81">
        <v>630</v>
      </c>
      <c r="H182" s="77">
        <v>-13</v>
      </c>
      <c r="I182" s="77">
        <v>-11</v>
      </c>
      <c r="J182" s="77">
        <f t="shared" si="36"/>
        <v>1.5848931924611111E-06</v>
      </c>
      <c r="K182" s="78">
        <f t="shared" si="37"/>
        <v>2.5118864315095806E-06</v>
      </c>
      <c r="M182" s="81">
        <v>1250</v>
      </c>
      <c r="N182" s="77">
        <v>-10</v>
      </c>
      <c r="O182" s="77">
        <v>-9</v>
      </c>
      <c r="P182" s="77">
        <f t="shared" si="38"/>
        <v>2.951209226666384E-06</v>
      </c>
      <c r="Q182" s="78">
        <f t="shared" si="39"/>
        <v>3.715352290971727E-06</v>
      </c>
    </row>
    <row r="183" spans="1:17" ht="12">
      <c r="A183" s="81">
        <v>800</v>
      </c>
      <c r="B183" s="77">
        <v>-11</v>
      </c>
      <c r="C183" s="77">
        <v>-9</v>
      </c>
      <c r="D183" s="77">
        <f t="shared" si="34"/>
        <v>1.7782794100389193E-06</v>
      </c>
      <c r="E183" s="78">
        <f t="shared" si="35"/>
        <v>2.818382931264453E-06</v>
      </c>
      <c r="G183" s="81">
        <v>800</v>
      </c>
      <c r="H183" s="77">
        <v>-12</v>
      </c>
      <c r="I183" s="77">
        <v>-9</v>
      </c>
      <c r="J183" s="77">
        <f t="shared" si="36"/>
        <v>1.412537544622753E-06</v>
      </c>
      <c r="K183" s="78">
        <f t="shared" si="37"/>
        <v>2.818382931264453E-06</v>
      </c>
      <c r="M183" s="81">
        <v>1600</v>
      </c>
      <c r="N183" s="77">
        <v>-10</v>
      </c>
      <c r="O183" s="77">
        <v>-10</v>
      </c>
      <c r="P183" s="77">
        <f t="shared" si="38"/>
        <v>9.772372209558077E-07</v>
      </c>
      <c r="Q183" s="78">
        <f t="shared" si="39"/>
        <v>9.772372209558077E-07</v>
      </c>
    </row>
    <row r="184" spans="1:17" ht="12">
      <c r="A184" s="81">
        <v>1000</v>
      </c>
      <c r="B184" s="77">
        <v>-10</v>
      </c>
      <c r="C184" s="77">
        <v>-8</v>
      </c>
      <c r="D184" s="77">
        <f t="shared" si="34"/>
        <v>1.4791083881682109E-06</v>
      </c>
      <c r="E184" s="78">
        <f t="shared" si="35"/>
        <v>2.3442288153199273E-06</v>
      </c>
      <c r="G184" s="81">
        <v>1000</v>
      </c>
      <c r="H184" s="77">
        <v>-11</v>
      </c>
      <c r="I184" s="77">
        <v>-8</v>
      </c>
      <c r="J184" s="77">
        <f t="shared" si="36"/>
        <v>1.1748975549395334E-06</v>
      </c>
      <c r="K184" s="78">
        <f t="shared" si="37"/>
        <v>2.3442288153199273E-06</v>
      </c>
      <c r="M184" s="81">
        <v>2000</v>
      </c>
      <c r="N184" s="77">
        <v>-10</v>
      </c>
      <c r="O184" s="77">
        <v>-11</v>
      </c>
      <c r="P184" s="77">
        <f t="shared" si="38"/>
        <v>7.413102413009188E-07</v>
      </c>
      <c r="Q184" s="78">
        <f t="shared" si="39"/>
        <v>5.888436553555896E-07</v>
      </c>
    </row>
    <row r="185" spans="1:17" ht="12">
      <c r="A185" s="81">
        <v>1250</v>
      </c>
      <c r="B185" s="77">
        <v>-9</v>
      </c>
      <c r="C185" s="77">
        <v>-9</v>
      </c>
      <c r="D185" s="77">
        <f t="shared" si="34"/>
        <v>3.715352290971727E-06</v>
      </c>
      <c r="E185" s="78">
        <f t="shared" si="35"/>
        <v>3.715352290971727E-06</v>
      </c>
      <c r="G185" s="81">
        <v>1250</v>
      </c>
      <c r="H185" s="77">
        <v>-10</v>
      </c>
      <c r="I185" s="77">
        <v>-9</v>
      </c>
      <c r="J185" s="77">
        <f t="shared" si="36"/>
        <v>2.951209226666384E-06</v>
      </c>
      <c r="K185" s="78">
        <f t="shared" si="37"/>
        <v>3.715352290971727E-06</v>
      </c>
      <c r="M185" s="81">
        <v>2500</v>
      </c>
      <c r="N185" s="77">
        <v>-10</v>
      </c>
      <c r="O185" s="77">
        <v>-13</v>
      </c>
      <c r="P185" s="77">
        <f t="shared" si="38"/>
        <v>6.165950018614815E-07</v>
      </c>
      <c r="Q185" s="78">
        <f t="shared" si="39"/>
        <v>3.090295432513585E-07</v>
      </c>
    </row>
    <row r="186" spans="1:17" ht="12">
      <c r="A186" s="81">
        <v>1600</v>
      </c>
      <c r="B186" s="77">
        <v>-9</v>
      </c>
      <c r="C186" s="77">
        <v>-10</v>
      </c>
      <c r="D186" s="77">
        <f t="shared" si="34"/>
        <v>1.2302687708123767E-06</v>
      </c>
      <c r="E186" s="78">
        <f t="shared" si="35"/>
        <v>9.772372209558077E-07</v>
      </c>
      <c r="G186" s="81">
        <v>1600</v>
      </c>
      <c r="H186" s="77">
        <v>-10</v>
      </c>
      <c r="I186" s="77">
        <v>-10</v>
      </c>
      <c r="J186" s="77">
        <f t="shared" si="36"/>
        <v>9.772372209558077E-07</v>
      </c>
      <c r="K186" s="78">
        <f t="shared" si="37"/>
        <v>9.772372209558077E-07</v>
      </c>
      <c r="M186" s="77">
        <v>3150</v>
      </c>
      <c r="N186" s="77">
        <v>-10</v>
      </c>
      <c r="O186" s="77">
        <v>-15</v>
      </c>
      <c r="P186" s="77">
        <f t="shared" si="38"/>
        <v>1.659586907437561E-06</v>
      </c>
      <c r="Q186" s="78">
        <f t="shared" si="39"/>
        <v>5.248074602497723E-07</v>
      </c>
    </row>
    <row r="187" spans="1:17" ht="12">
      <c r="A187" s="81">
        <v>2000</v>
      </c>
      <c r="B187" s="77">
        <v>-9</v>
      </c>
      <c r="C187" s="77">
        <v>-11</v>
      </c>
      <c r="D187" s="77">
        <f t="shared" si="34"/>
        <v>9.332543007969917E-07</v>
      </c>
      <c r="E187" s="78">
        <f t="shared" si="35"/>
        <v>5.888436553555896E-07</v>
      </c>
      <c r="G187" s="81">
        <v>2000</v>
      </c>
      <c r="H187" s="77">
        <v>-10</v>
      </c>
      <c r="I187" s="77">
        <v>-11</v>
      </c>
      <c r="J187" s="77">
        <f t="shared" si="36"/>
        <v>7.413102413009188E-07</v>
      </c>
      <c r="K187" s="78">
        <f t="shared" si="37"/>
        <v>5.888436553555896E-07</v>
      </c>
      <c r="M187" s="77">
        <v>4000</v>
      </c>
      <c r="N187" s="77">
        <v>-10</v>
      </c>
      <c r="O187" s="77">
        <v>-16</v>
      </c>
      <c r="P187" s="77">
        <f t="shared" si="38"/>
        <v>9.772372209558096E-07</v>
      </c>
      <c r="Q187" s="78">
        <f t="shared" si="39"/>
        <v>2.4547089156850283E-07</v>
      </c>
    </row>
    <row r="188" spans="1:17" ht="12.75" thickBot="1">
      <c r="A188" s="81">
        <v>2500</v>
      </c>
      <c r="B188" s="77">
        <v>-9</v>
      </c>
      <c r="C188" s="77">
        <v>-13</v>
      </c>
      <c r="D188" s="77">
        <f t="shared" si="34"/>
        <v>7.762471166286902E-07</v>
      </c>
      <c r="E188" s="78">
        <f t="shared" si="35"/>
        <v>3.090295432513585E-07</v>
      </c>
      <c r="G188" s="81">
        <v>2500</v>
      </c>
      <c r="H188" s="77">
        <v>-10</v>
      </c>
      <c r="I188" s="77">
        <v>-13</v>
      </c>
      <c r="J188" s="77">
        <f t="shared" si="36"/>
        <v>6.165950018614815E-07</v>
      </c>
      <c r="K188" s="78">
        <f t="shared" si="37"/>
        <v>3.090295432513585E-07</v>
      </c>
      <c r="M188" s="77">
        <v>5000</v>
      </c>
      <c r="N188" s="77">
        <v>-10</v>
      </c>
      <c r="O188" s="77">
        <v>-18</v>
      </c>
      <c r="P188" s="77">
        <f t="shared" si="38"/>
        <v>6.760829753919808E-07</v>
      </c>
      <c r="Q188" s="78">
        <f t="shared" si="39"/>
        <v>1.0715193052376018E-07</v>
      </c>
    </row>
    <row r="189" spans="1:17" ht="12.75" thickBot="1">
      <c r="A189" s="77">
        <v>3150</v>
      </c>
      <c r="B189" s="77">
        <v>-9</v>
      </c>
      <c r="C189" s="77">
        <v>-15</v>
      </c>
      <c r="D189" s="77">
        <f t="shared" si="34"/>
        <v>2.0892961308540377E-06</v>
      </c>
      <c r="E189" s="78">
        <f t="shared" si="35"/>
        <v>5.248074602497723E-07</v>
      </c>
      <c r="G189" s="77">
        <v>3150</v>
      </c>
      <c r="H189" s="77">
        <v>-10</v>
      </c>
      <c r="I189" s="77">
        <v>-15</v>
      </c>
      <c r="J189" s="77">
        <f t="shared" si="36"/>
        <v>1.659586907437561E-06</v>
      </c>
      <c r="K189" s="78">
        <f t="shared" si="37"/>
        <v>5.248074602497723E-07</v>
      </c>
      <c r="M189" s="62"/>
      <c r="N189" s="62"/>
      <c r="O189" s="62"/>
      <c r="P189" s="86" t="s">
        <v>12</v>
      </c>
      <c r="Q189" s="73" t="s">
        <v>13</v>
      </c>
    </row>
    <row r="190" spans="1:17" ht="12.75" thickBot="1">
      <c r="A190" s="62"/>
      <c r="B190" s="62"/>
      <c r="C190" s="62"/>
      <c r="D190" s="86" t="s">
        <v>12</v>
      </c>
      <c r="E190" s="73" t="s">
        <v>13</v>
      </c>
      <c r="G190" s="77">
        <v>4000</v>
      </c>
      <c r="H190" s="77">
        <v>-10</v>
      </c>
      <c r="I190" s="77">
        <v>-16</v>
      </c>
      <c r="J190" s="77">
        <f t="shared" si="36"/>
        <v>9.772372209558096E-07</v>
      </c>
      <c r="K190" s="78">
        <f t="shared" si="37"/>
        <v>2.4547089156850283E-07</v>
      </c>
      <c r="M190" s="62"/>
      <c r="N190" s="62"/>
      <c r="O190" s="62"/>
      <c r="P190" s="68">
        <f>ROUND(-10*LOG(SUM(P171:P188)),0)-F31</f>
        <v>45</v>
      </c>
      <c r="Q190" s="87">
        <f>ROUND(-10*LOG(SUM(Q171:Q188)),0)-F31</f>
        <v>42</v>
      </c>
    </row>
    <row r="191" spans="1:11" ht="12.75" thickBot="1">
      <c r="A191" s="62"/>
      <c r="B191" s="62"/>
      <c r="C191" s="62"/>
      <c r="D191" s="68">
        <f>ROUND(-10*LOG(SUM(D171:D189)),0)-F31</f>
        <v>38</v>
      </c>
      <c r="E191" s="87">
        <f>ROUND(-10*LOG(SUM(E171:E189)),0)-F31</f>
        <v>26</v>
      </c>
      <c r="G191" s="77">
        <v>5000</v>
      </c>
      <c r="H191" s="77">
        <v>-10</v>
      </c>
      <c r="I191" s="77">
        <v>-18</v>
      </c>
      <c r="J191" s="77">
        <f t="shared" si="36"/>
        <v>6.760829753919808E-07</v>
      </c>
      <c r="K191" s="78">
        <f t="shared" si="37"/>
        <v>1.0715193052376018E-07</v>
      </c>
    </row>
    <row r="192" spans="8:11" ht="12">
      <c r="H192" s="62"/>
      <c r="I192" s="62"/>
      <c r="J192" s="86" t="s">
        <v>12</v>
      </c>
      <c r="K192" s="73" t="s">
        <v>13</v>
      </c>
    </row>
    <row r="193" spans="8:11" ht="12.75" thickBot="1">
      <c r="H193" s="62"/>
      <c r="I193" s="62"/>
      <c r="J193" s="68">
        <f>ROUND(-10*LOG(SUM(J171:J191)),0)-F31</f>
        <v>39</v>
      </c>
      <c r="K193" s="87">
        <f>ROUND(-10*LOG(SUM(K171:K191)),0)-F31</f>
        <v>26</v>
      </c>
    </row>
    <row r="195" ht="12.75" thickBot="1"/>
    <row r="196" spans="2:17" ht="12">
      <c r="B196" s="71" t="s">
        <v>53</v>
      </c>
      <c r="C196" s="72"/>
      <c r="D196" s="72"/>
      <c r="E196" s="73"/>
      <c r="H196" s="71" t="s">
        <v>54</v>
      </c>
      <c r="I196" s="72"/>
      <c r="J196" s="72"/>
      <c r="K196" s="73"/>
      <c r="N196" s="71" t="s">
        <v>55</v>
      </c>
      <c r="O196" s="72"/>
      <c r="P196" s="72"/>
      <c r="Q196" s="73"/>
    </row>
    <row r="197" spans="1:17" ht="12">
      <c r="A197" s="74" t="s">
        <v>2</v>
      </c>
      <c r="B197" s="77" t="s">
        <v>25</v>
      </c>
      <c r="C197" s="77" t="s">
        <v>26</v>
      </c>
      <c r="D197" s="77" t="s">
        <v>27</v>
      </c>
      <c r="E197" s="78" t="s">
        <v>28</v>
      </c>
      <c r="G197" s="74" t="s">
        <v>2</v>
      </c>
      <c r="H197" s="77" t="s">
        <v>25</v>
      </c>
      <c r="I197" s="77" t="s">
        <v>26</v>
      </c>
      <c r="J197" s="77" t="s">
        <v>27</v>
      </c>
      <c r="K197" s="78" t="s">
        <v>28</v>
      </c>
      <c r="M197" s="74" t="s">
        <v>2</v>
      </c>
      <c r="N197" s="77" t="s">
        <v>25</v>
      </c>
      <c r="O197" s="77" t="s">
        <v>26</v>
      </c>
      <c r="P197" s="77" t="s">
        <v>27</v>
      </c>
      <c r="Q197" s="78" t="s">
        <v>28</v>
      </c>
    </row>
    <row r="198" spans="1:17" ht="12">
      <c r="A198" s="89">
        <v>50</v>
      </c>
      <c r="B198" s="77">
        <v>-40</v>
      </c>
      <c r="C198" s="77">
        <v>-25</v>
      </c>
      <c r="D198" s="77">
        <f aca="true" t="shared" si="40" ref="D198:D216">10^((B198-I6)/10)</f>
        <v>5.960486972362931E-07</v>
      </c>
      <c r="E198" s="78">
        <f aca="true" t="shared" si="41" ref="E198:E216">10^((C198-I6)/10)</f>
        <v>1.8848714796427956E-05</v>
      </c>
      <c r="G198" s="89">
        <v>50</v>
      </c>
      <c r="H198" s="77">
        <v>-41</v>
      </c>
      <c r="I198" s="77">
        <v>-25</v>
      </c>
      <c r="J198" s="77">
        <f aca="true" t="shared" si="42" ref="J198:J218">10^((H198-I6)/10)</f>
        <v>4.734583094854121E-07</v>
      </c>
      <c r="K198" s="78">
        <f aca="true" t="shared" si="43" ref="K198:K218">10^((I198-I6)/10)</f>
        <v>1.8848714796427956E-05</v>
      </c>
      <c r="M198" s="81">
        <v>100</v>
      </c>
      <c r="N198" s="77">
        <v>-30</v>
      </c>
      <c r="O198" s="77">
        <v>-20</v>
      </c>
      <c r="P198" s="77">
        <f aca="true" t="shared" si="44" ref="P198:P215">10^((N198-I9)/10)</f>
        <v>6.217286594588569E-08</v>
      </c>
      <c r="Q198" s="78">
        <f aca="true" t="shared" si="45" ref="Q198:Q215">10^((O198-I9)/10)</f>
        <v>6.217286594588553E-07</v>
      </c>
    </row>
    <row r="199" spans="1:17" ht="12">
      <c r="A199" s="89">
        <v>63</v>
      </c>
      <c r="B199" s="77">
        <v>-36</v>
      </c>
      <c r="C199" s="77">
        <v>-23</v>
      </c>
      <c r="D199" s="77">
        <f t="shared" si="40"/>
        <v>7.181002965927562E-05</v>
      </c>
      <c r="E199" s="78">
        <f t="shared" si="41"/>
        <v>0.0014327984601595033</v>
      </c>
      <c r="G199" s="89">
        <v>63</v>
      </c>
      <c r="H199" s="77">
        <v>-37</v>
      </c>
      <c r="I199" s="77">
        <v>-23</v>
      </c>
      <c r="J199" s="77">
        <f t="shared" si="42"/>
        <v>5.704073409475066E-05</v>
      </c>
      <c r="K199" s="78">
        <f t="shared" si="43"/>
        <v>0.0014327984601595033</v>
      </c>
      <c r="M199" s="81">
        <v>125</v>
      </c>
      <c r="N199" s="77">
        <v>-27</v>
      </c>
      <c r="O199" s="77">
        <v>-20</v>
      </c>
      <c r="P199" s="77">
        <f t="shared" si="44"/>
        <v>9.558473457931603E-07</v>
      </c>
      <c r="Q199" s="78">
        <f t="shared" si="45"/>
        <v>4.790584870080449E-06</v>
      </c>
    </row>
    <row r="200" spans="1:17" ht="12">
      <c r="A200" s="89">
        <v>80</v>
      </c>
      <c r="B200" s="77">
        <v>-33</v>
      </c>
      <c r="C200" s="77">
        <v>-21</v>
      </c>
      <c r="D200" s="77">
        <f t="shared" si="40"/>
        <v>3.296921707302239E-06</v>
      </c>
      <c r="E200" s="78">
        <f t="shared" si="41"/>
        <v>5.2252687699805956E-05</v>
      </c>
      <c r="G200" s="89">
        <v>80</v>
      </c>
      <c r="H200" s="77">
        <v>-34</v>
      </c>
      <c r="I200" s="77">
        <v>-21</v>
      </c>
      <c r="J200" s="77">
        <f t="shared" si="42"/>
        <v>2.618837999785554E-06</v>
      </c>
      <c r="K200" s="78">
        <f t="shared" si="43"/>
        <v>5.2252687699805956E-05</v>
      </c>
      <c r="M200" s="81">
        <v>160</v>
      </c>
      <c r="N200" s="77">
        <v>-24</v>
      </c>
      <c r="O200" s="77">
        <v>-18</v>
      </c>
      <c r="P200" s="77">
        <f t="shared" si="44"/>
        <v>3.300289964976249E-07</v>
      </c>
      <c r="Q200" s="78">
        <f t="shared" si="45"/>
        <v>1.3138690999627968E-06</v>
      </c>
    </row>
    <row r="201" spans="1:17" ht="12">
      <c r="A201" s="81">
        <v>100</v>
      </c>
      <c r="B201" s="77">
        <v>-29</v>
      </c>
      <c r="C201" s="77">
        <v>-20</v>
      </c>
      <c r="D201" s="77">
        <f t="shared" si="40"/>
        <v>7.827100086334761E-08</v>
      </c>
      <c r="E201" s="78">
        <f t="shared" si="41"/>
        <v>6.217286594588553E-07</v>
      </c>
      <c r="G201" s="81">
        <v>100</v>
      </c>
      <c r="H201" s="77">
        <v>-30</v>
      </c>
      <c r="I201" s="77">
        <v>-20</v>
      </c>
      <c r="J201" s="77">
        <f t="shared" si="42"/>
        <v>6.217286594588569E-08</v>
      </c>
      <c r="K201" s="78">
        <f t="shared" si="43"/>
        <v>6.217286594588553E-07</v>
      </c>
      <c r="M201" s="81">
        <v>200</v>
      </c>
      <c r="N201" s="77">
        <v>-22</v>
      </c>
      <c r="O201" s="77">
        <v>-16</v>
      </c>
      <c r="P201" s="77">
        <f t="shared" si="44"/>
        <v>1.2445979024463835E-06</v>
      </c>
      <c r="Q201" s="78">
        <f t="shared" si="45"/>
        <v>4.9548334941974715E-06</v>
      </c>
    </row>
    <row r="202" spans="1:17" ht="12">
      <c r="A202" s="81">
        <v>125</v>
      </c>
      <c r="B202" s="77">
        <v>-26</v>
      </c>
      <c r="C202" s="77">
        <v>-20</v>
      </c>
      <c r="D202" s="77">
        <f t="shared" si="40"/>
        <v>1.203340513415015E-06</v>
      </c>
      <c r="E202" s="78">
        <f t="shared" si="41"/>
        <v>4.790584870080449E-06</v>
      </c>
      <c r="G202" s="81">
        <v>125</v>
      </c>
      <c r="H202" s="77">
        <v>-27</v>
      </c>
      <c r="I202" s="77">
        <v>-20</v>
      </c>
      <c r="J202" s="77">
        <f t="shared" si="42"/>
        <v>9.558473457931603E-07</v>
      </c>
      <c r="K202" s="78">
        <f t="shared" si="43"/>
        <v>4.790584870080449E-06</v>
      </c>
      <c r="M202" s="81">
        <v>250</v>
      </c>
      <c r="N202" s="77">
        <v>-20</v>
      </c>
      <c r="O202" s="77">
        <v>-15</v>
      </c>
      <c r="P202" s="77">
        <f t="shared" si="44"/>
        <v>5.120513464392275E-07</v>
      </c>
      <c r="Q202" s="78">
        <f t="shared" si="45"/>
        <v>1.6192485337039094E-06</v>
      </c>
    </row>
    <row r="203" spans="1:17" ht="12">
      <c r="A203" s="81">
        <v>160</v>
      </c>
      <c r="B203" s="77">
        <v>-23</v>
      </c>
      <c r="C203" s="77">
        <v>-18</v>
      </c>
      <c r="D203" s="77">
        <f t="shared" si="40"/>
        <v>4.154818903197885E-07</v>
      </c>
      <c r="E203" s="78">
        <f t="shared" si="41"/>
        <v>1.3138690999627968E-06</v>
      </c>
      <c r="G203" s="81">
        <v>160</v>
      </c>
      <c r="H203" s="77">
        <v>-24</v>
      </c>
      <c r="I203" s="77">
        <v>-18</v>
      </c>
      <c r="J203" s="77">
        <f t="shared" si="42"/>
        <v>3.300289964976249E-07</v>
      </c>
      <c r="K203" s="78">
        <f t="shared" si="43"/>
        <v>1.3138690999627968E-06</v>
      </c>
      <c r="M203" s="81">
        <v>315</v>
      </c>
      <c r="N203" s="77">
        <v>-18</v>
      </c>
      <c r="O203" s="77">
        <v>-14</v>
      </c>
      <c r="P203" s="77">
        <f t="shared" si="44"/>
        <v>1.1817069898278655E-06</v>
      </c>
      <c r="Q203" s="78">
        <f t="shared" si="45"/>
        <v>2.968313753768649E-06</v>
      </c>
    </row>
    <row r="204" spans="1:17" ht="12">
      <c r="A204" s="81">
        <v>200</v>
      </c>
      <c r="B204" s="77">
        <v>-21</v>
      </c>
      <c r="C204" s="77">
        <v>-16</v>
      </c>
      <c r="D204" s="77">
        <f t="shared" si="40"/>
        <v>1.5668559268554687E-06</v>
      </c>
      <c r="E204" s="78">
        <f t="shared" si="41"/>
        <v>4.9548334941974715E-06</v>
      </c>
      <c r="G204" s="81">
        <v>200</v>
      </c>
      <c r="H204" s="77">
        <v>-22</v>
      </c>
      <c r="I204" s="77">
        <v>-16</v>
      </c>
      <c r="J204" s="77">
        <f t="shared" si="42"/>
        <v>1.2445979024463835E-06</v>
      </c>
      <c r="K204" s="78">
        <f t="shared" si="43"/>
        <v>4.9548334941974715E-06</v>
      </c>
      <c r="M204" s="81">
        <v>400</v>
      </c>
      <c r="N204" s="77">
        <v>-16</v>
      </c>
      <c r="O204" s="77">
        <v>-13</v>
      </c>
      <c r="P204" s="77">
        <f t="shared" si="44"/>
        <v>1.4460403406971088E-06</v>
      </c>
      <c r="Q204" s="78">
        <f t="shared" si="45"/>
        <v>2.8852297977177024E-06</v>
      </c>
    </row>
    <row r="205" spans="1:17" ht="12">
      <c r="A205" s="81">
        <v>250</v>
      </c>
      <c r="B205" s="77">
        <v>-19</v>
      </c>
      <c r="C205" s="77">
        <v>-15</v>
      </c>
      <c r="D205" s="77">
        <f t="shared" si="40"/>
        <v>6.446344521757628E-07</v>
      </c>
      <c r="E205" s="78">
        <f t="shared" si="41"/>
        <v>1.6192485337039094E-06</v>
      </c>
      <c r="G205" s="81">
        <v>250</v>
      </c>
      <c r="H205" s="77">
        <v>-20</v>
      </c>
      <c r="I205" s="77">
        <v>-15</v>
      </c>
      <c r="J205" s="77">
        <f t="shared" si="42"/>
        <v>5.120513464392275E-07</v>
      </c>
      <c r="K205" s="78">
        <f t="shared" si="43"/>
        <v>1.6192485337039094E-06</v>
      </c>
      <c r="M205" s="15">
        <v>500</v>
      </c>
      <c r="N205" s="84">
        <v>-14</v>
      </c>
      <c r="O205" s="84">
        <v>-12</v>
      </c>
      <c r="P205" s="77">
        <f t="shared" si="44"/>
        <v>1.1373117054099736E-06</v>
      </c>
      <c r="Q205" s="78">
        <f t="shared" si="45"/>
        <v>1.8025175796106064E-06</v>
      </c>
    </row>
    <row r="206" spans="1:17" ht="12">
      <c r="A206" s="81">
        <v>315</v>
      </c>
      <c r="B206" s="77">
        <v>-17</v>
      </c>
      <c r="C206" s="77">
        <v>-14</v>
      </c>
      <c r="D206" s="77">
        <f t="shared" si="40"/>
        <v>1.4876809587890954E-06</v>
      </c>
      <c r="E206" s="78">
        <f t="shared" si="41"/>
        <v>2.968313753768649E-06</v>
      </c>
      <c r="G206" s="81">
        <v>315</v>
      </c>
      <c r="H206" s="77">
        <v>-18</v>
      </c>
      <c r="I206" s="77">
        <v>-14</v>
      </c>
      <c r="J206" s="77">
        <f t="shared" si="42"/>
        <v>1.1817069898278655E-06</v>
      </c>
      <c r="K206" s="78">
        <f t="shared" si="43"/>
        <v>2.968313753768649E-06</v>
      </c>
      <c r="M206" s="81">
        <v>630</v>
      </c>
      <c r="N206" s="77">
        <v>-13</v>
      </c>
      <c r="O206" s="77">
        <v>-11</v>
      </c>
      <c r="P206" s="77">
        <f t="shared" si="44"/>
        <v>8.686563539957078E-07</v>
      </c>
      <c r="Q206" s="78">
        <f t="shared" si="45"/>
        <v>1.3767275420358884E-06</v>
      </c>
    </row>
    <row r="207" spans="1:17" ht="12">
      <c r="A207" s="81">
        <v>400</v>
      </c>
      <c r="B207" s="77">
        <v>-15</v>
      </c>
      <c r="C207" s="77">
        <v>-13</v>
      </c>
      <c r="D207" s="77">
        <f t="shared" si="40"/>
        <v>1.820456931383087E-06</v>
      </c>
      <c r="E207" s="78">
        <f t="shared" si="41"/>
        <v>2.8852297977177024E-06</v>
      </c>
      <c r="G207" s="81">
        <v>400</v>
      </c>
      <c r="H207" s="77">
        <v>-16</v>
      </c>
      <c r="I207" s="77">
        <v>-13</v>
      </c>
      <c r="J207" s="77">
        <f t="shared" si="42"/>
        <v>1.4460403406971088E-06</v>
      </c>
      <c r="K207" s="78">
        <f t="shared" si="43"/>
        <v>2.8852297977177024E-06</v>
      </c>
      <c r="M207" s="81">
        <v>800</v>
      </c>
      <c r="N207" s="77">
        <v>-12</v>
      </c>
      <c r="O207" s="77">
        <v>-9</v>
      </c>
      <c r="P207" s="77">
        <f t="shared" si="44"/>
        <v>8.947614872823473E-07</v>
      </c>
      <c r="Q207" s="78">
        <f t="shared" si="45"/>
        <v>1.785283876459972E-06</v>
      </c>
    </row>
    <row r="208" spans="1:17" ht="12">
      <c r="A208" s="15">
        <v>500</v>
      </c>
      <c r="B208" s="84">
        <v>-13</v>
      </c>
      <c r="C208" s="84">
        <v>-12</v>
      </c>
      <c r="D208" s="77">
        <f t="shared" si="40"/>
        <v>1.4317906070715763E-06</v>
      </c>
      <c r="E208" s="78">
        <f t="shared" si="41"/>
        <v>1.8025175796106064E-06</v>
      </c>
      <c r="G208" s="15">
        <v>500</v>
      </c>
      <c r="H208" s="84">
        <v>-14</v>
      </c>
      <c r="I208" s="84">
        <v>-12</v>
      </c>
      <c r="J208" s="77">
        <f t="shared" si="42"/>
        <v>1.1373117054099736E-06</v>
      </c>
      <c r="K208" s="78">
        <f t="shared" si="43"/>
        <v>1.8025175796106064E-06</v>
      </c>
      <c r="M208" s="81">
        <v>1000</v>
      </c>
      <c r="N208" s="77">
        <v>-11</v>
      </c>
      <c r="O208" s="77">
        <v>-8</v>
      </c>
      <c r="P208" s="77">
        <f t="shared" si="44"/>
        <v>7.827248538424744E-07</v>
      </c>
      <c r="Q208" s="78">
        <f t="shared" si="45"/>
        <v>1.5617414038614147E-06</v>
      </c>
    </row>
    <row r="209" spans="1:17" ht="12">
      <c r="A209" s="81">
        <v>630</v>
      </c>
      <c r="B209" s="77">
        <v>-12</v>
      </c>
      <c r="C209" s="77">
        <v>-11</v>
      </c>
      <c r="D209" s="77">
        <f t="shared" si="40"/>
        <v>1.0935735581616654E-06</v>
      </c>
      <c r="E209" s="78">
        <f t="shared" si="41"/>
        <v>1.3767275420358884E-06</v>
      </c>
      <c r="G209" s="81">
        <v>630</v>
      </c>
      <c r="H209" s="77">
        <v>-13</v>
      </c>
      <c r="I209" s="77">
        <v>-11</v>
      </c>
      <c r="J209" s="77">
        <f t="shared" si="42"/>
        <v>8.686563539957078E-07</v>
      </c>
      <c r="K209" s="78">
        <f t="shared" si="43"/>
        <v>1.3767275420358884E-06</v>
      </c>
      <c r="M209" s="81">
        <v>1250</v>
      </c>
      <c r="N209" s="77">
        <v>-10</v>
      </c>
      <c r="O209" s="77">
        <v>-9</v>
      </c>
      <c r="P209" s="77">
        <f t="shared" si="44"/>
        <v>2.2142664955027033E-06</v>
      </c>
      <c r="Q209" s="78">
        <f t="shared" si="45"/>
        <v>2.787596359672766E-06</v>
      </c>
    </row>
    <row r="210" spans="1:17" ht="12">
      <c r="A210" s="81">
        <v>800</v>
      </c>
      <c r="B210" s="77">
        <v>-11</v>
      </c>
      <c r="C210" s="77">
        <v>-9</v>
      </c>
      <c r="D210" s="77">
        <f t="shared" si="40"/>
        <v>1.1264379738344894E-06</v>
      </c>
      <c r="E210" s="78">
        <f t="shared" si="41"/>
        <v>1.785283876459972E-06</v>
      </c>
      <c r="G210" s="81">
        <v>800</v>
      </c>
      <c r="H210" s="77">
        <v>-12</v>
      </c>
      <c r="I210" s="77">
        <v>-9</v>
      </c>
      <c r="J210" s="77">
        <f t="shared" si="42"/>
        <v>8.947614872823473E-07</v>
      </c>
      <c r="K210" s="78">
        <f t="shared" si="43"/>
        <v>1.785283876459972E-06</v>
      </c>
      <c r="M210" s="81">
        <v>1600</v>
      </c>
      <c r="N210" s="77">
        <v>-10</v>
      </c>
      <c r="O210" s="77">
        <v>-10</v>
      </c>
      <c r="P210" s="77">
        <f t="shared" si="44"/>
        <v>7.404009062300466E-07</v>
      </c>
      <c r="Q210" s="78">
        <f t="shared" si="45"/>
        <v>7.404009062300466E-07</v>
      </c>
    </row>
    <row r="211" spans="1:17" ht="12">
      <c r="A211" s="81">
        <v>1000</v>
      </c>
      <c r="B211" s="77">
        <v>-10</v>
      </c>
      <c r="C211" s="77">
        <v>-8</v>
      </c>
      <c r="D211" s="77">
        <f t="shared" si="40"/>
        <v>9.853922089451672E-07</v>
      </c>
      <c r="E211" s="78">
        <f t="shared" si="41"/>
        <v>1.5617414038614147E-06</v>
      </c>
      <c r="G211" s="81">
        <v>1000</v>
      </c>
      <c r="H211" s="77">
        <v>-11</v>
      </c>
      <c r="I211" s="77">
        <v>-8</v>
      </c>
      <c r="J211" s="77">
        <f t="shared" si="42"/>
        <v>7.827248538424744E-07</v>
      </c>
      <c r="K211" s="78">
        <f t="shared" si="43"/>
        <v>1.5617414038614147E-06</v>
      </c>
      <c r="M211" s="81">
        <v>2000</v>
      </c>
      <c r="N211" s="77">
        <v>-10</v>
      </c>
      <c r="O211" s="77">
        <v>-11</v>
      </c>
      <c r="P211" s="77">
        <f t="shared" si="44"/>
        <v>6.030363731340519E-07</v>
      </c>
      <c r="Q211" s="78">
        <f t="shared" si="45"/>
        <v>4.79008817746105E-07</v>
      </c>
    </row>
    <row r="212" spans="1:17" ht="12">
      <c r="A212" s="81">
        <v>1250</v>
      </c>
      <c r="B212" s="77">
        <v>-9</v>
      </c>
      <c r="C212" s="77">
        <v>-9</v>
      </c>
      <c r="D212" s="77">
        <f t="shared" si="40"/>
        <v>2.787596359672766E-06</v>
      </c>
      <c r="E212" s="78">
        <f t="shared" si="41"/>
        <v>2.787596359672766E-06</v>
      </c>
      <c r="G212" s="81">
        <v>1250</v>
      </c>
      <c r="H212" s="77">
        <v>-10</v>
      </c>
      <c r="I212" s="77">
        <v>-9</v>
      </c>
      <c r="J212" s="77">
        <f t="shared" si="42"/>
        <v>2.2142664955027033E-06</v>
      </c>
      <c r="K212" s="78">
        <f t="shared" si="43"/>
        <v>2.787596359672766E-06</v>
      </c>
      <c r="M212" s="81">
        <v>2500</v>
      </c>
      <c r="N212" s="77">
        <v>-10</v>
      </c>
      <c r="O212" s="77">
        <v>-13</v>
      </c>
      <c r="P212" s="77">
        <f t="shared" si="44"/>
        <v>5.236314477346724E-07</v>
      </c>
      <c r="Q212" s="78">
        <f t="shared" si="45"/>
        <v>2.6243739673038395E-07</v>
      </c>
    </row>
    <row r="213" spans="1:17" ht="12">
      <c r="A213" s="81">
        <v>1600</v>
      </c>
      <c r="B213" s="77">
        <v>-9</v>
      </c>
      <c r="C213" s="77">
        <v>-10</v>
      </c>
      <c r="D213" s="77">
        <f t="shared" si="40"/>
        <v>9.321095157684367E-07</v>
      </c>
      <c r="E213" s="78">
        <f t="shared" si="41"/>
        <v>7.404009062300466E-07</v>
      </c>
      <c r="G213" s="81">
        <v>1600</v>
      </c>
      <c r="H213" s="77">
        <v>-10</v>
      </c>
      <c r="I213" s="77">
        <v>-10</v>
      </c>
      <c r="J213" s="77">
        <f t="shared" si="42"/>
        <v>7.404009062300466E-07</v>
      </c>
      <c r="K213" s="78">
        <f t="shared" si="43"/>
        <v>7.404009062300466E-07</v>
      </c>
      <c r="M213" s="77">
        <v>3150</v>
      </c>
      <c r="N213" s="77">
        <v>-10</v>
      </c>
      <c r="O213" s="77">
        <v>-15</v>
      </c>
      <c r="P213" s="77">
        <f t="shared" si="44"/>
        <v>1.441043552885106E-06</v>
      </c>
      <c r="Q213" s="78">
        <f t="shared" si="45"/>
        <v>4.556979834618247E-07</v>
      </c>
    </row>
    <row r="214" spans="1:17" ht="12">
      <c r="A214" s="81">
        <v>2000</v>
      </c>
      <c r="B214" s="77">
        <v>-9</v>
      </c>
      <c r="C214" s="77">
        <v>-11</v>
      </c>
      <c r="D214" s="77">
        <f t="shared" si="40"/>
        <v>7.591778143746479E-07</v>
      </c>
      <c r="E214" s="78">
        <f t="shared" si="41"/>
        <v>4.79008817746105E-07</v>
      </c>
      <c r="G214" s="81">
        <v>2000</v>
      </c>
      <c r="H214" s="77">
        <v>-10</v>
      </c>
      <c r="I214" s="77">
        <v>-11</v>
      </c>
      <c r="J214" s="77">
        <f t="shared" si="42"/>
        <v>6.030363731340519E-07</v>
      </c>
      <c r="K214" s="78">
        <f t="shared" si="43"/>
        <v>4.79008817746105E-07</v>
      </c>
      <c r="M214" s="77">
        <v>4000</v>
      </c>
      <c r="N214" s="77">
        <v>-10</v>
      </c>
      <c r="O214" s="77">
        <v>-16</v>
      </c>
      <c r="P214" s="77">
        <f t="shared" si="44"/>
        <v>8.485493532074727E-07</v>
      </c>
      <c r="Q214" s="78">
        <f t="shared" si="45"/>
        <v>2.1314596067880782E-07</v>
      </c>
    </row>
    <row r="215" spans="1:17" ht="12.75" thickBot="1">
      <c r="A215" s="81">
        <v>2500</v>
      </c>
      <c r="B215" s="77">
        <v>-9</v>
      </c>
      <c r="C215" s="77">
        <v>-13</v>
      </c>
      <c r="D215" s="77">
        <f t="shared" si="40"/>
        <v>6.592129359677478E-07</v>
      </c>
      <c r="E215" s="78">
        <f t="shared" si="41"/>
        <v>2.6243739673038395E-07</v>
      </c>
      <c r="G215" s="81">
        <v>2500</v>
      </c>
      <c r="H215" s="77">
        <v>-10</v>
      </c>
      <c r="I215" s="77">
        <v>-13</v>
      </c>
      <c r="J215" s="77">
        <f t="shared" si="42"/>
        <v>5.236314477346724E-07</v>
      </c>
      <c r="K215" s="78">
        <f t="shared" si="43"/>
        <v>2.6243739673038395E-07</v>
      </c>
      <c r="M215" s="77">
        <v>5000</v>
      </c>
      <c r="N215" s="77">
        <v>-10</v>
      </c>
      <c r="O215" s="77">
        <v>-18</v>
      </c>
      <c r="P215" s="77">
        <f t="shared" si="44"/>
        <v>6.450332387443491E-07</v>
      </c>
      <c r="Q215" s="78">
        <f t="shared" si="45"/>
        <v>1.0223087889970599E-07</v>
      </c>
    </row>
    <row r="216" spans="1:17" ht="12.75" thickBot="1">
      <c r="A216" s="77">
        <v>3150</v>
      </c>
      <c r="B216" s="77">
        <v>-9</v>
      </c>
      <c r="C216" s="77">
        <v>-15</v>
      </c>
      <c r="D216" s="77">
        <f t="shared" si="40"/>
        <v>1.8141663482292167E-06</v>
      </c>
      <c r="E216" s="78">
        <f t="shared" si="41"/>
        <v>4.556979834618247E-07</v>
      </c>
      <c r="G216" s="77">
        <v>3150</v>
      </c>
      <c r="H216" s="77">
        <v>-10</v>
      </c>
      <c r="I216" s="77">
        <v>-15</v>
      </c>
      <c r="J216" s="77">
        <f t="shared" si="42"/>
        <v>1.441043552885106E-06</v>
      </c>
      <c r="K216" s="78">
        <f t="shared" si="43"/>
        <v>4.556979834618247E-07</v>
      </c>
      <c r="M216" s="62"/>
      <c r="N216" s="62"/>
      <c r="O216" s="62"/>
      <c r="P216" s="86" t="s">
        <v>12</v>
      </c>
      <c r="Q216" s="73" t="s">
        <v>13</v>
      </c>
    </row>
    <row r="217" spans="1:17" ht="12.75" thickBot="1">
      <c r="A217" s="62"/>
      <c r="B217" s="62"/>
      <c r="C217" s="62"/>
      <c r="D217" s="86" t="s">
        <v>12</v>
      </c>
      <c r="E217" s="73" t="s">
        <v>13</v>
      </c>
      <c r="G217" s="77">
        <v>4000</v>
      </c>
      <c r="H217" s="77">
        <v>-10</v>
      </c>
      <c r="I217" s="77">
        <v>-16</v>
      </c>
      <c r="J217" s="77">
        <f t="shared" si="42"/>
        <v>8.485493532074727E-07</v>
      </c>
      <c r="K217" s="78">
        <f t="shared" si="43"/>
        <v>2.1314596067880782E-07</v>
      </c>
      <c r="M217" s="62"/>
      <c r="N217" s="62"/>
      <c r="O217" s="62"/>
      <c r="P217" s="68">
        <f>ROUND(-10*LOG(SUM(P198:P215)),0)-H31</f>
        <v>48</v>
      </c>
      <c r="Q217" s="87">
        <f>ROUND(-10*LOG(SUM(Q198:Q215)),0)-H31</f>
        <v>45</v>
      </c>
    </row>
    <row r="218" spans="1:11" ht="12.75" thickBot="1">
      <c r="A218" s="62"/>
      <c r="B218" s="62"/>
      <c r="C218" s="62"/>
      <c r="D218" s="68">
        <f>ROUND(-10*LOG(SUM(D198:D216)),0)-H31</f>
        <v>40</v>
      </c>
      <c r="E218" s="87">
        <f>ROUND(-10*LOG(SUM(E198:E216)),0)-H31</f>
        <v>28</v>
      </c>
      <c r="G218" s="77">
        <v>5000</v>
      </c>
      <c r="H218" s="77">
        <v>-10</v>
      </c>
      <c r="I218" s="77">
        <v>-18</v>
      </c>
      <c r="J218" s="77">
        <f t="shared" si="42"/>
        <v>6.450332387443491E-07</v>
      </c>
      <c r="K218" s="78">
        <f t="shared" si="43"/>
        <v>1.0223087889970599E-07</v>
      </c>
    </row>
    <row r="219" spans="8:11" ht="12">
      <c r="H219" s="62"/>
      <c r="I219" s="62"/>
      <c r="J219" s="86" t="s">
        <v>12</v>
      </c>
      <c r="K219" s="73" t="s">
        <v>13</v>
      </c>
    </row>
    <row r="220" spans="8:11" ht="12.75" thickBot="1">
      <c r="H220" s="62"/>
      <c r="I220" s="62"/>
      <c r="J220" s="68">
        <f>ROUND(-10*LOG(SUM(J198:J218)),0)-H31</f>
        <v>41</v>
      </c>
      <c r="K220" s="87">
        <f>ROUND(-10*LOG(SUM(K198:K218)),0)-H31</f>
        <v>28</v>
      </c>
    </row>
    <row r="222" ht="12.75" thickBot="1"/>
    <row r="223" spans="2:17" ht="12">
      <c r="B223" s="71" t="s">
        <v>56</v>
      </c>
      <c r="C223" s="72"/>
      <c r="D223" s="72"/>
      <c r="E223" s="73"/>
      <c r="H223" s="71" t="s">
        <v>57</v>
      </c>
      <c r="I223" s="72"/>
      <c r="J223" s="72"/>
      <c r="K223" s="73"/>
      <c r="N223" s="71" t="s">
        <v>58</v>
      </c>
      <c r="O223" s="72"/>
      <c r="P223" s="72"/>
      <c r="Q223" s="73"/>
    </row>
    <row r="224" spans="1:17" ht="12">
      <c r="A224" s="74" t="s">
        <v>2</v>
      </c>
      <c r="B224" s="77" t="s">
        <v>25</v>
      </c>
      <c r="C224" s="77" t="s">
        <v>26</v>
      </c>
      <c r="D224" s="77" t="s">
        <v>27</v>
      </c>
      <c r="E224" s="78" t="s">
        <v>28</v>
      </c>
      <c r="G224" s="74" t="s">
        <v>2</v>
      </c>
      <c r="H224" s="77" t="s">
        <v>25</v>
      </c>
      <c r="I224" s="77" t="s">
        <v>26</v>
      </c>
      <c r="J224" s="77" t="s">
        <v>27</v>
      </c>
      <c r="K224" s="78" t="s">
        <v>28</v>
      </c>
      <c r="M224" s="74" t="s">
        <v>2</v>
      </c>
      <c r="N224" s="77" t="s">
        <v>25</v>
      </c>
      <c r="O224" s="77" t="s">
        <v>26</v>
      </c>
      <c r="P224" s="77" t="s">
        <v>27</v>
      </c>
      <c r="Q224" s="78" t="s">
        <v>28</v>
      </c>
    </row>
    <row r="225" spans="1:17" ht="12">
      <c r="A225" s="89">
        <v>50</v>
      </c>
      <c r="B225" s="77">
        <v>-40</v>
      </c>
      <c r="C225" s="77">
        <v>-25</v>
      </c>
      <c r="D225" s="77">
        <f aca="true" t="shared" si="46" ref="D225:D243">10^((B225-J6)/10)</f>
        <v>3.856422730566075E-07</v>
      </c>
      <c r="E225" s="78">
        <f aca="true" t="shared" si="47" ref="E225:E243">10^((C225-J6)/10)</f>
        <v>1.219507944903464E-05</v>
      </c>
      <c r="G225" s="89">
        <v>50</v>
      </c>
      <c r="H225" s="77">
        <v>-41</v>
      </c>
      <c r="I225" s="77">
        <v>-25</v>
      </c>
      <c r="J225" s="77">
        <f aca="true" t="shared" si="48" ref="J225:J245">10^((H225-J6)/10)</f>
        <v>3.063265459921136E-07</v>
      </c>
      <c r="K225" s="78">
        <f aca="true" t="shared" si="49" ref="K225:K245">10^((I225-J6)/10)</f>
        <v>1.219507944903464E-05</v>
      </c>
      <c r="M225" s="81">
        <v>100</v>
      </c>
      <c r="N225" s="77">
        <v>-30</v>
      </c>
      <c r="O225" s="77">
        <v>-20</v>
      </c>
      <c r="P225" s="77">
        <f aca="true" t="shared" si="50" ref="P225:P242">10^((N225-J9)/10)</f>
        <v>4.022571554469826E-08</v>
      </c>
      <c r="Q225" s="78">
        <f aca="true" t="shared" si="51" ref="Q225:Q242">10^((O225-J9)/10)</f>
        <v>4.022571554469823E-07</v>
      </c>
    </row>
    <row r="226" spans="1:17" ht="12">
      <c r="A226" s="89">
        <v>63</v>
      </c>
      <c r="B226" s="77">
        <v>-36</v>
      </c>
      <c r="C226" s="77">
        <v>-23</v>
      </c>
      <c r="D226" s="77">
        <f t="shared" si="46"/>
        <v>4.646094051454172E-05</v>
      </c>
      <c r="E226" s="78">
        <f t="shared" si="47"/>
        <v>0.0009270176372667593</v>
      </c>
      <c r="G226" s="89">
        <v>63</v>
      </c>
      <c r="H226" s="77">
        <v>-37</v>
      </c>
      <c r="I226" s="77">
        <v>-23</v>
      </c>
      <c r="J226" s="77">
        <f t="shared" si="48"/>
        <v>3.6905236862545745E-05</v>
      </c>
      <c r="K226" s="78">
        <f t="shared" si="49"/>
        <v>0.0009270176372667593</v>
      </c>
      <c r="M226" s="81">
        <v>125</v>
      </c>
      <c r="N226" s="77">
        <v>-27</v>
      </c>
      <c r="O226" s="77">
        <v>-20</v>
      </c>
      <c r="P226" s="77">
        <f t="shared" si="50"/>
        <v>6.184312537481622E-07</v>
      </c>
      <c r="Q226" s="78">
        <f t="shared" si="51"/>
        <v>3.0994984925468667E-06</v>
      </c>
    </row>
    <row r="227" spans="1:17" ht="12">
      <c r="A227" s="89">
        <v>80</v>
      </c>
      <c r="B227" s="77">
        <v>-33</v>
      </c>
      <c r="C227" s="77">
        <v>-21</v>
      </c>
      <c r="D227" s="77">
        <f t="shared" si="46"/>
        <v>2.1331015186996905E-06</v>
      </c>
      <c r="E227" s="78">
        <f t="shared" si="47"/>
        <v>3.380738075815605E-05</v>
      </c>
      <c r="G227" s="89">
        <v>80</v>
      </c>
      <c r="H227" s="77">
        <v>-34</v>
      </c>
      <c r="I227" s="77">
        <v>-21</v>
      </c>
      <c r="J227" s="77">
        <f t="shared" si="48"/>
        <v>1.6943827638364078E-06</v>
      </c>
      <c r="K227" s="78">
        <f t="shared" si="49"/>
        <v>3.380738075815605E-05</v>
      </c>
      <c r="M227" s="81">
        <v>160</v>
      </c>
      <c r="N227" s="77">
        <v>-24</v>
      </c>
      <c r="O227" s="77">
        <v>-18</v>
      </c>
      <c r="P227" s="77">
        <f t="shared" si="50"/>
        <v>2.1352807744411602E-07</v>
      </c>
      <c r="Q227" s="78">
        <f t="shared" si="51"/>
        <v>8.500705874500489E-07</v>
      </c>
    </row>
    <row r="228" spans="1:17" ht="12">
      <c r="A228" s="81">
        <v>100</v>
      </c>
      <c r="B228" s="77">
        <v>-29</v>
      </c>
      <c r="C228" s="77">
        <v>-20</v>
      </c>
      <c r="D228" s="77">
        <f t="shared" si="46"/>
        <v>5.0641175506824245E-08</v>
      </c>
      <c r="E228" s="78">
        <f t="shared" si="47"/>
        <v>4.022571554469823E-07</v>
      </c>
      <c r="G228" s="81">
        <v>100</v>
      </c>
      <c r="H228" s="77">
        <v>-30</v>
      </c>
      <c r="I228" s="77">
        <v>-20</v>
      </c>
      <c r="J228" s="77">
        <f t="shared" si="48"/>
        <v>4.022571554469826E-08</v>
      </c>
      <c r="K228" s="78">
        <f t="shared" si="49"/>
        <v>4.022571554469823E-07</v>
      </c>
      <c r="M228" s="81">
        <v>200</v>
      </c>
      <c r="N228" s="77">
        <v>-22</v>
      </c>
      <c r="O228" s="77">
        <v>-16</v>
      </c>
      <c r="P228" s="77">
        <f t="shared" si="50"/>
        <v>8.052522660755595E-07</v>
      </c>
      <c r="Q228" s="78">
        <f t="shared" si="51"/>
        <v>3.2057670122913277E-06</v>
      </c>
    </row>
    <row r="229" spans="1:17" ht="12">
      <c r="A229" s="81">
        <v>125</v>
      </c>
      <c r="B229" s="77">
        <v>-26</v>
      </c>
      <c r="C229" s="77">
        <v>-20</v>
      </c>
      <c r="D229" s="77">
        <f t="shared" si="46"/>
        <v>7.785588207912874E-07</v>
      </c>
      <c r="E229" s="78">
        <f t="shared" si="47"/>
        <v>3.0994984925468667E-06</v>
      </c>
      <c r="G229" s="81">
        <v>125</v>
      </c>
      <c r="H229" s="77">
        <v>-27</v>
      </c>
      <c r="I229" s="77">
        <v>-20</v>
      </c>
      <c r="J229" s="77">
        <f t="shared" si="48"/>
        <v>6.184312537481622E-07</v>
      </c>
      <c r="K229" s="78">
        <f t="shared" si="49"/>
        <v>3.0994984925468667E-06</v>
      </c>
      <c r="M229" s="81">
        <v>250</v>
      </c>
      <c r="N229" s="77">
        <v>-20</v>
      </c>
      <c r="O229" s="77">
        <v>-15</v>
      </c>
      <c r="P229" s="77">
        <f t="shared" si="50"/>
        <v>3.3129616099846534E-07</v>
      </c>
      <c r="Q229" s="78">
        <f t="shared" si="51"/>
        <v>1.0476504488249923E-06</v>
      </c>
    </row>
    <row r="230" spans="1:17" ht="12">
      <c r="A230" s="81">
        <v>160</v>
      </c>
      <c r="B230" s="77">
        <v>-23</v>
      </c>
      <c r="C230" s="77">
        <v>-18</v>
      </c>
      <c r="D230" s="77">
        <f t="shared" si="46"/>
        <v>2.688159228259503E-07</v>
      </c>
      <c r="E230" s="78">
        <f t="shared" si="47"/>
        <v>8.500705874500489E-07</v>
      </c>
      <c r="G230" s="81">
        <v>160</v>
      </c>
      <c r="H230" s="77">
        <v>-24</v>
      </c>
      <c r="I230" s="77">
        <v>-18</v>
      </c>
      <c r="J230" s="77">
        <f t="shared" si="48"/>
        <v>2.1352807744411602E-07</v>
      </c>
      <c r="K230" s="78">
        <f t="shared" si="49"/>
        <v>8.500705874500489E-07</v>
      </c>
      <c r="M230" s="81">
        <v>315</v>
      </c>
      <c r="N230" s="77">
        <v>-18</v>
      </c>
      <c r="O230" s="77">
        <v>-14</v>
      </c>
      <c r="P230" s="77">
        <f t="shared" si="50"/>
        <v>7.645619758203071E-07</v>
      </c>
      <c r="Q230" s="78">
        <f t="shared" si="51"/>
        <v>1.9204928531111878E-06</v>
      </c>
    </row>
    <row r="231" spans="1:17" ht="12">
      <c r="A231" s="81">
        <v>200</v>
      </c>
      <c r="B231" s="77">
        <v>-21</v>
      </c>
      <c r="C231" s="77">
        <v>-16</v>
      </c>
      <c r="D231" s="77">
        <f t="shared" si="46"/>
        <v>1.013752540667359E-06</v>
      </c>
      <c r="E231" s="78">
        <f t="shared" si="47"/>
        <v>3.2057670122913277E-06</v>
      </c>
      <c r="G231" s="81">
        <v>200</v>
      </c>
      <c r="H231" s="77">
        <v>-22</v>
      </c>
      <c r="I231" s="77">
        <v>-16</v>
      </c>
      <c r="J231" s="77">
        <f t="shared" si="48"/>
        <v>8.052522660755595E-07</v>
      </c>
      <c r="K231" s="78">
        <f t="shared" si="49"/>
        <v>3.2057670122913277E-06</v>
      </c>
      <c r="M231" s="81">
        <v>400</v>
      </c>
      <c r="N231" s="77">
        <v>-16</v>
      </c>
      <c r="O231" s="77">
        <v>-13</v>
      </c>
      <c r="P231" s="77">
        <f t="shared" si="50"/>
        <v>9.355851065586892E-07</v>
      </c>
      <c r="Q231" s="78">
        <f t="shared" si="51"/>
        <v>1.8667377055626975E-06</v>
      </c>
    </row>
    <row r="232" spans="1:17" ht="12">
      <c r="A232" s="81">
        <v>250</v>
      </c>
      <c r="B232" s="77">
        <v>-19</v>
      </c>
      <c r="C232" s="77">
        <v>-15</v>
      </c>
      <c r="D232" s="77">
        <f t="shared" si="46"/>
        <v>4.1707715591081996E-07</v>
      </c>
      <c r="E232" s="78">
        <f t="shared" si="47"/>
        <v>1.0476504488249923E-06</v>
      </c>
      <c r="G232" s="81">
        <v>250</v>
      </c>
      <c r="H232" s="77">
        <v>-20</v>
      </c>
      <c r="I232" s="77">
        <v>-15</v>
      </c>
      <c r="J232" s="77">
        <f t="shared" si="48"/>
        <v>3.3129616099846534E-07</v>
      </c>
      <c r="K232" s="78">
        <f t="shared" si="49"/>
        <v>1.0476504488249923E-06</v>
      </c>
      <c r="M232" s="15">
        <v>500</v>
      </c>
      <c r="N232" s="84">
        <v>-14</v>
      </c>
      <c r="O232" s="84">
        <v>-12</v>
      </c>
      <c r="P232" s="77">
        <f t="shared" si="50"/>
        <v>7.35838318717635E-07</v>
      </c>
      <c r="Q232" s="78">
        <f t="shared" si="51"/>
        <v>1.1662251420876085E-06</v>
      </c>
    </row>
    <row r="233" spans="1:17" ht="12">
      <c r="A233" s="81">
        <v>315</v>
      </c>
      <c r="B233" s="77">
        <v>-17</v>
      </c>
      <c r="C233" s="77">
        <v>-14</v>
      </c>
      <c r="D233" s="77">
        <f t="shared" si="46"/>
        <v>9.62526500251743E-07</v>
      </c>
      <c r="E233" s="78">
        <f t="shared" si="47"/>
        <v>1.9204928531111878E-06</v>
      </c>
      <c r="G233" s="81">
        <v>315</v>
      </c>
      <c r="H233" s="77">
        <v>-18</v>
      </c>
      <c r="I233" s="77">
        <v>-14</v>
      </c>
      <c r="J233" s="77">
        <f t="shared" si="48"/>
        <v>7.645619758203071E-07</v>
      </c>
      <c r="K233" s="78">
        <f t="shared" si="49"/>
        <v>1.9204928531111878E-06</v>
      </c>
      <c r="M233" s="81">
        <v>630</v>
      </c>
      <c r="N233" s="77">
        <v>-13</v>
      </c>
      <c r="O233" s="77">
        <v>-11</v>
      </c>
      <c r="P233" s="77">
        <f t="shared" si="50"/>
        <v>5.620188625748623E-07</v>
      </c>
      <c r="Q233" s="78">
        <f t="shared" si="51"/>
        <v>8.907398693296371E-07</v>
      </c>
    </row>
    <row r="234" spans="1:17" ht="12">
      <c r="A234" s="81">
        <v>400</v>
      </c>
      <c r="B234" s="77">
        <v>-15</v>
      </c>
      <c r="C234" s="77">
        <v>-13</v>
      </c>
      <c r="D234" s="77">
        <f t="shared" si="46"/>
        <v>1.1778318655428887E-06</v>
      </c>
      <c r="E234" s="78">
        <f t="shared" si="47"/>
        <v>1.8667377055626975E-06</v>
      </c>
      <c r="G234" s="81">
        <v>400</v>
      </c>
      <c r="H234" s="77">
        <v>-16</v>
      </c>
      <c r="I234" s="77">
        <v>-13</v>
      </c>
      <c r="J234" s="77">
        <f t="shared" si="48"/>
        <v>9.355851065586892E-07</v>
      </c>
      <c r="K234" s="78">
        <f t="shared" si="49"/>
        <v>1.8667377055626975E-06</v>
      </c>
      <c r="M234" s="81">
        <v>800</v>
      </c>
      <c r="N234" s="77">
        <v>-12</v>
      </c>
      <c r="O234" s="77">
        <v>-9</v>
      </c>
      <c r="P234" s="77">
        <f t="shared" si="50"/>
        <v>5.789088297634229E-07</v>
      </c>
      <c r="Q234" s="78">
        <f t="shared" si="51"/>
        <v>1.155074971829693E-06</v>
      </c>
    </row>
    <row r="235" spans="1:17" ht="12">
      <c r="A235" s="15">
        <v>500</v>
      </c>
      <c r="B235" s="84">
        <v>-13</v>
      </c>
      <c r="C235" s="84">
        <v>-12</v>
      </c>
      <c r="D235" s="77">
        <f t="shared" si="46"/>
        <v>9.263655584055253E-07</v>
      </c>
      <c r="E235" s="78">
        <f t="shared" si="47"/>
        <v>1.1662251420876085E-06</v>
      </c>
      <c r="G235" s="15">
        <v>500</v>
      </c>
      <c r="H235" s="84">
        <v>-14</v>
      </c>
      <c r="I235" s="84">
        <v>-12</v>
      </c>
      <c r="J235" s="77">
        <f t="shared" si="48"/>
        <v>7.35838318717635E-07</v>
      </c>
      <c r="K235" s="78">
        <f t="shared" si="49"/>
        <v>1.1662251420876085E-06</v>
      </c>
      <c r="M235" s="81">
        <v>1000</v>
      </c>
      <c r="N235" s="77">
        <v>-11</v>
      </c>
      <c r="O235" s="77">
        <v>-8</v>
      </c>
      <c r="P235" s="77">
        <f t="shared" si="50"/>
        <v>5.064213598877289E-07</v>
      </c>
      <c r="Q235" s="78">
        <f t="shared" si="51"/>
        <v>1.0104434548792786E-06</v>
      </c>
    </row>
    <row r="236" spans="1:17" ht="12">
      <c r="A236" s="81">
        <v>630</v>
      </c>
      <c r="B236" s="77">
        <v>-12</v>
      </c>
      <c r="C236" s="77">
        <v>-11</v>
      </c>
      <c r="D236" s="77">
        <f t="shared" si="46"/>
        <v>7.075398280031472E-07</v>
      </c>
      <c r="E236" s="78">
        <f t="shared" si="47"/>
        <v>8.907398693296371E-07</v>
      </c>
      <c r="G236" s="81">
        <v>630</v>
      </c>
      <c r="H236" s="77">
        <v>-13</v>
      </c>
      <c r="I236" s="77">
        <v>-11</v>
      </c>
      <c r="J236" s="77">
        <f t="shared" si="48"/>
        <v>5.620188625748623E-07</v>
      </c>
      <c r="K236" s="78">
        <f t="shared" si="49"/>
        <v>8.907398693296371E-07</v>
      </c>
      <c r="M236" s="81">
        <v>1250</v>
      </c>
      <c r="N236" s="77">
        <v>-10</v>
      </c>
      <c r="O236" s="77">
        <v>-9</v>
      </c>
      <c r="P236" s="77">
        <f t="shared" si="50"/>
        <v>1.4326258381875631E-06</v>
      </c>
      <c r="Q236" s="78">
        <f t="shared" si="51"/>
        <v>1.8035690732872434E-06</v>
      </c>
    </row>
    <row r="237" spans="1:17" ht="12">
      <c r="A237" s="81">
        <v>800</v>
      </c>
      <c r="B237" s="77">
        <v>-11</v>
      </c>
      <c r="C237" s="77">
        <v>-9</v>
      </c>
      <c r="D237" s="77">
        <f t="shared" si="46"/>
        <v>7.28803036901196E-07</v>
      </c>
      <c r="E237" s="78">
        <f t="shared" si="47"/>
        <v>1.155074971829693E-06</v>
      </c>
      <c r="G237" s="81">
        <v>800</v>
      </c>
      <c r="H237" s="77">
        <v>-12</v>
      </c>
      <c r="I237" s="77">
        <v>-9</v>
      </c>
      <c r="J237" s="77">
        <f t="shared" si="48"/>
        <v>5.789088297634229E-07</v>
      </c>
      <c r="K237" s="78">
        <f t="shared" si="49"/>
        <v>1.155074971829693E-06</v>
      </c>
      <c r="M237" s="81">
        <v>1600</v>
      </c>
      <c r="N237" s="77">
        <v>-10</v>
      </c>
      <c r="O237" s="77">
        <v>-10</v>
      </c>
      <c r="P237" s="77">
        <f t="shared" si="50"/>
        <v>4.790378534097096E-07</v>
      </c>
      <c r="Q237" s="78">
        <f t="shared" si="51"/>
        <v>4.790378534097096E-07</v>
      </c>
    </row>
    <row r="238" spans="1:17" ht="12">
      <c r="A238" s="81">
        <v>1000</v>
      </c>
      <c r="B238" s="77">
        <v>-10</v>
      </c>
      <c r="C238" s="77">
        <v>-8</v>
      </c>
      <c r="D238" s="77">
        <f t="shared" si="46"/>
        <v>6.375467190380229E-07</v>
      </c>
      <c r="E238" s="78">
        <f t="shared" si="47"/>
        <v>1.0104434548792786E-06</v>
      </c>
      <c r="G238" s="81">
        <v>1000</v>
      </c>
      <c r="H238" s="77">
        <v>-11</v>
      </c>
      <c r="I238" s="77">
        <v>-8</v>
      </c>
      <c r="J238" s="77">
        <f t="shared" si="48"/>
        <v>5.064213598877289E-07</v>
      </c>
      <c r="K238" s="78">
        <f t="shared" si="49"/>
        <v>1.0104434548792786E-06</v>
      </c>
      <c r="M238" s="81">
        <v>2000</v>
      </c>
      <c r="N238" s="77">
        <v>-10</v>
      </c>
      <c r="O238" s="77">
        <v>-11</v>
      </c>
      <c r="P238" s="77">
        <f t="shared" si="50"/>
        <v>3.901632848952202E-07</v>
      </c>
      <c r="Q238" s="78">
        <f t="shared" si="51"/>
        <v>3.099177133450475E-07</v>
      </c>
    </row>
    <row r="239" spans="1:17" ht="12">
      <c r="A239" s="81">
        <v>1250</v>
      </c>
      <c r="B239" s="77">
        <v>-9</v>
      </c>
      <c r="C239" s="77">
        <v>-9</v>
      </c>
      <c r="D239" s="77">
        <f t="shared" si="46"/>
        <v>1.8035690732872434E-06</v>
      </c>
      <c r="E239" s="78">
        <f t="shared" si="47"/>
        <v>1.8035690732872434E-06</v>
      </c>
      <c r="G239" s="81">
        <v>1250</v>
      </c>
      <c r="H239" s="77">
        <v>-10</v>
      </c>
      <c r="I239" s="77">
        <v>-9</v>
      </c>
      <c r="J239" s="77">
        <f t="shared" si="48"/>
        <v>1.4326258381875631E-06</v>
      </c>
      <c r="K239" s="78">
        <f t="shared" si="49"/>
        <v>1.8035690732872434E-06</v>
      </c>
      <c r="M239" s="81">
        <v>2500</v>
      </c>
      <c r="N239" s="77">
        <v>-10</v>
      </c>
      <c r="O239" s="77">
        <v>-13</v>
      </c>
      <c r="P239" s="77">
        <f t="shared" si="50"/>
        <v>3.387884625612532E-07</v>
      </c>
      <c r="Q239" s="78">
        <f t="shared" si="51"/>
        <v>1.6979645233591137E-07</v>
      </c>
    </row>
    <row r="240" spans="1:17" ht="12">
      <c r="A240" s="81">
        <v>1600</v>
      </c>
      <c r="B240" s="77">
        <v>-9</v>
      </c>
      <c r="C240" s="77">
        <v>-10</v>
      </c>
      <c r="D240" s="77">
        <f t="shared" si="46"/>
        <v>6.030729268688131E-07</v>
      </c>
      <c r="E240" s="78">
        <f t="shared" si="47"/>
        <v>4.790378534097096E-07</v>
      </c>
      <c r="G240" s="81">
        <v>1600</v>
      </c>
      <c r="H240" s="77">
        <v>-10</v>
      </c>
      <c r="I240" s="77">
        <v>-10</v>
      </c>
      <c r="J240" s="77">
        <f t="shared" si="48"/>
        <v>4.790378534097096E-07</v>
      </c>
      <c r="K240" s="78">
        <f t="shared" si="49"/>
        <v>4.790378534097096E-07</v>
      </c>
      <c r="M240" s="77">
        <v>3150</v>
      </c>
      <c r="N240" s="77">
        <v>-10</v>
      </c>
      <c r="O240" s="77">
        <v>-15</v>
      </c>
      <c r="P240" s="77">
        <f t="shared" si="50"/>
        <v>9.323521951896399E-07</v>
      </c>
      <c r="Q240" s="78">
        <f t="shared" si="51"/>
        <v>2.9483565182571446E-07</v>
      </c>
    </row>
    <row r="241" spans="1:17" ht="12">
      <c r="A241" s="81">
        <v>2000</v>
      </c>
      <c r="B241" s="77">
        <v>-9</v>
      </c>
      <c r="C241" s="77">
        <v>-11</v>
      </c>
      <c r="D241" s="77">
        <f t="shared" si="46"/>
        <v>4.911864741036796E-07</v>
      </c>
      <c r="E241" s="78">
        <f t="shared" si="47"/>
        <v>3.099177133450475E-07</v>
      </c>
      <c r="G241" s="81">
        <v>2000</v>
      </c>
      <c r="H241" s="77">
        <v>-10</v>
      </c>
      <c r="I241" s="77">
        <v>-11</v>
      </c>
      <c r="J241" s="77">
        <f t="shared" si="48"/>
        <v>3.901632848952202E-07</v>
      </c>
      <c r="K241" s="78">
        <f t="shared" si="49"/>
        <v>3.099177133450475E-07</v>
      </c>
      <c r="M241" s="77">
        <v>4000</v>
      </c>
      <c r="N241" s="77">
        <v>-10</v>
      </c>
      <c r="O241" s="77">
        <v>-16</v>
      </c>
      <c r="P241" s="77">
        <f t="shared" si="50"/>
        <v>5.490096746942753E-07</v>
      </c>
      <c r="Q241" s="78">
        <f t="shared" si="51"/>
        <v>1.3790499526320368E-07</v>
      </c>
    </row>
    <row r="242" spans="1:17" ht="12.75" thickBot="1">
      <c r="A242" s="81">
        <v>2500</v>
      </c>
      <c r="B242" s="77">
        <v>-9</v>
      </c>
      <c r="C242" s="77">
        <v>-13</v>
      </c>
      <c r="D242" s="77">
        <f t="shared" si="46"/>
        <v>4.265094047410381E-07</v>
      </c>
      <c r="E242" s="78">
        <f t="shared" si="47"/>
        <v>1.6979645233591137E-07</v>
      </c>
      <c r="G242" s="81">
        <v>2500</v>
      </c>
      <c r="H242" s="77">
        <v>-10</v>
      </c>
      <c r="I242" s="77">
        <v>-13</v>
      </c>
      <c r="J242" s="77">
        <f t="shared" si="48"/>
        <v>3.387884625612532E-07</v>
      </c>
      <c r="K242" s="78">
        <f t="shared" si="49"/>
        <v>1.6979645233591137E-07</v>
      </c>
      <c r="M242" s="77">
        <v>5000</v>
      </c>
      <c r="N242" s="77">
        <v>-10</v>
      </c>
      <c r="O242" s="77">
        <v>-18</v>
      </c>
      <c r="P242" s="77">
        <f t="shared" si="50"/>
        <v>4.1733516999504947E-07</v>
      </c>
      <c r="Q242" s="78">
        <f t="shared" si="51"/>
        <v>6.614316698997559E-08</v>
      </c>
    </row>
    <row r="243" spans="1:17" ht="12.75" thickBot="1">
      <c r="A243" s="77">
        <v>3150</v>
      </c>
      <c r="B243" s="77">
        <v>-9</v>
      </c>
      <c r="C243" s="77">
        <v>-15</v>
      </c>
      <c r="D243" s="77">
        <f t="shared" si="46"/>
        <v>1.173761871266312E-06</v>
      </c>
      <c r="E243" s="78">
        <f t="shared" si="47"/>
        <v>2.9483565182571446E-07</v>
      </c>
      <c r="G243" s="77">
        <v>3150</v>
      </c>
      <c r="H243" s="77">
        <v>-10</v>
      </c>
      <c r="I243" s="77">
        <v>-15</v>
      </c>
      <c r="J243" s="77">
        <f t="shared" si="48"/>
        <v>9.323521951896399E-07</v>
      </c>
      <c r="K243" s="78">
        <f t="shared" si="49"/>
        <v>2.9483565182571446E-07</v>
      </c>
      <c r="M243" s="62"/>
      <c r="N243" s="62"/>
      <c r="O243" s="62"/>
      <c r="P243" s="86" t="s">
        <v>12</v>
      </c>
      <c r="Q243" s="73" t="s">
        <v>13</v>
      </c>
    </row>
    <row r="244" spans="1:17" ht="12.75" thickBot="1">
      <c r="A244" s="62"/>
      <c r="B244" s="62"/>
      <c r="C244" s="62"/>
      <c r="D244" s="86" t="s">
        <v>12</v>
      </c>
      <c r="E244" s="73" t="s">
        <v>13</v>
      </c>
      <c r="G244" s="77">
        <v>4000</v>
      </c>
      <c r="H244" s="77">
        <v>-10</v>
      </c>
      <c r="I244" s="77">
        <v>-16</v>
      </c>
      <c r="J244" s="77">
        <f t="shared" si="48"/>
        <v>5.490096746942753E-07</v>
      </c>
      <c r="K244" s="78">
        <f t="shared" si="49"/>
        <v>1.3790499526320368E-07</v>
      </c>
      <c r="M244" s="62"/>
      <c r="N244" s="62"/>
      <c r="O244" s="62"/>
      <c r="P244" s="68">
        <f>ROUND(-10*LOG(SUM(P225:P242)),0)-J31</f>
        <v>-1</v>
      </c>
      <c r="Q244" s="87">
        <f>ROUND(-10*LOG(SUM(Q225:Q242)),0)-J31</f>
        <v>-4</v>
      </c>
    </row>
    <row r="245" spans="1:11" ht="12.75" thickBot="1">
      <c r="A245" s="62"/>
      <c r="B245" s="62"/>
      <c r="C245" s="62"/>
      <c r="D245" s="68">
        <f>ROUND(-10*LOG(SUM(D225:D243)),0)-J31</f>
        <v>-9</v>
      </c>
      <c r="E245" s="87">
        <f>ROUND(-10*LOG(SUM(E225:E243)),0)-J31</f>
        <v>-21</v>
      </c>
      <c r="G245" s="77">
        <v>5000</v>
      </c>
      <c r="H245" s="77">
        <v>-10</v>
      </c>
      <c r="I245" s="77">
        <v>-18</v>
      </c>
      <c r="J245" s="77">
        <f t="shared" si="48"/>
        <v>4.1733516999504947E-07</v>
      </c>
      <c r="K245" s="78">
        <f t="shared" si="49"/>
        <v>6.614316698997559E-08</v>
      </c>
    </row>
    <row r="246" spans="8:11" ht="12">
      <c r="H246" s="62"/>
      <c r="I246" s="62"/>
      <c r="J246" s="86" t="s">
        <v>12</v>
      </c>
      <c r="K246" s="73" t="s">
        <v>13</v>
      </c>
    </row>
    <row r="247" spans="8:11" ht="12.75" thickBot="1">
      <c r="H247" s="62"/>
      <c r="I247" s="62"/>
      <c r="J247" s="68">
        <f>ROUND(-10*LOG(SUM(J225:J245)),0)-J31</f>
        <v>-8</v>
      </c>
      <c r="K247" s="87">
        <f>ROUND(-10*LOG(SUM(K225:K245)),0)-J31</f>
        <v>-21</v>
      </c>
    </row>
  </sheetData>
  <sheetProtection sheet="1" objects="1" scenarios="1"/>
  <conditionalFormatting sqref="H30">
    <cfRule type="cellIs" priority="1" dxfId="4" operator="equal" stopIfTrue="1">
      <formula>"NOISE"</formula>
    </cfRule>
  </conditionalFormatting>
  <conditionalFormatting sqref="G6:N29">
    <cfRule type="cellIs" priority="2" dxfId="4" operator="equal" stopIfTrue="1">
      <formula>"S/N"</formula>
    </cfRule>
  </conditionalFormatting>
  <conditionalFormatting sqref="B33 D34 F34 H34 J34">
    <cfRule type="cellIs" priority="3" dxfId="5" operator="greaterThan" stopIfTrue="1">
      <formula>32</formula>
    </cfRule>
  </conditionalFormatting>
  <conditionalFormatting sqref="B34">
    <cfRule type="cellIs" priority="4" dxfId="5" operator="greaterThan" stopIfTrue="1">
      <formula>8</formula>
    </cfRule>
  </conditionalFormatting>
  <printOptions/>
  <pageMargins left="0.75" right="0.75" top="1" bottom="1" header="0.5" footer="0.5"/>
  <pageSetup fitToHeight="1" fitToWidth="1" orientation="landscape" paperSize="9" scale="71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7:O67"/>
  <sheetViews>
    <sheetView tabSelected="1" zoomScale="107" zoomScaleNormal="107" workbookViewId="0" topLeftCell="A19">
      <selection activeCell="C65" sqref="C65:G65"/>
    </sheetView>
  </sheetViews>
  <sheetFormatPr defaultColWidth="9.00390625" defaultRowHeight="12"/>
  <cols>
    <col min="1" max="1" width="9.125" style="136" customWidth="1"/>
    <col min="2" max="2" width="18.125" style="136" customWidth="1"/>
    <col min="3" max="3" width="15.75390625" style="136" customWidth="1"/>
    <col min="4" max="5" width="5.25390625" style="136" customWidth="1"/>
    <col min="6" max="6" width="4.625" style="136" customWidth="1"/>
    <col min="7" max="7" width="12.875" style="136" customWidth="1"/>
    <col min="8" max="8" width="6.75390625" style="136" customWidth="1"/>
    <col min="9" max="9" width="3.125" style="136" bestFit="1" customWidth="1"/>
    <col min="10" max="10" width="17.75390625" style="136" customWidth="1"/>
    <col min="11" max="11" width="5.75390625" style="136" customWidth="1"/>
    <col min="12" max="12" width="3.125" style="136" bestFit="1" customWidth="1"/>
    <col min="13" max="13" width="14.25390625" style="136" customWidth="1"/>
    <col min="14" max="14" width="6.125" style="136" customWidth="1"/>
    <col min="15" max="15" width="8.75390625" style="136" customWidth="1"/>
    <col min="16" max="16384" width="9.125" style="136" customWidth="1"/>
  </cols>
  <sheetData>
    <row r="17" spans="2:13" ht="14.25"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</row>
    <row r="18" spans="2:15" ht="26.25" customHeight="1">
      <c r="B18" s="129" t="s">
        <v>133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1"/>
    </row>
    <row r="19" spans="2:15" ht="26.25" customHeight="1">
      <c r="B19" s="132" t="s">
        <v>134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4"/>
    </row>
    <row r="20" spans="2:15" ht="14.25">
      <c r="B20" s="137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9"/>
    </row>
    <row r="21" spans="2:15" s="143" customFormat="1" ht="21.75" customHeight="1">
      <c r="B21" s="140" t="s">
        <v>135</v>
      </c>
      <c r="C21" s="174"/>
      <c r="D21" s="174"/>
      <c r="E21" s="174"/>
      <c r="F21" s="174"/>
      <c r="G21" s="174"/>
      <c r="H21" s="141"/>
      <c r="I21" s="141"/>
      <c r="J21" s="141" t="s">
        <v>146</v>
      </c>
      <c r="K21" s="174"/>
      <c r="L21" s="174"/>
      <c r="M21" s="174"/>
      <c r="N21" s="141"/>
      <c r="O21" s="142"/>
    </row>
    <row r="22" spans="2:15" s="143" customFormat="1" ht="21.75" customHeight="1">
      <c r="B22" s="140" t="s">
        <v>136</v>
      </c>
      <c r="C22" s="175"/>
      <c r="D22" s="175"/>
      <c r="E22" s="175"/>
      <c r="F22" s="175"/>
      <c r="G22" s="175"/>
      <c r="H22" s="141"/>
      <c r="I22" s="141"/>
      <c r="J22" s="141"/>
      <c r="K22" s="141"/>
      <c r="L22" s="141"/>
      <c r="M22" s="141"/>
      <c r="N22" s="141"/>
      <c r="O22" s="142"/>
    </row>
    <row r="23" spans="2:15" s="143" customFormat="1" ht="21.75" customHeight="1">
      <c r="B23" s="140" t="s">
        <v>137</v>
      </c>
      <c r="C23" s="176"/>
      <c r="D23" s="141" t="s">
        <v>144</v>
      </c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2"/>
    </row>
    <row r="24" spans="2:15" s="143" customFormat="1" ht="21.75" customHeight="1">
      <c r="B24" s="140" t="s">
        <v>138</v>
      </c>
      <c r="C24" s="176"/>
      <c r="D24" s="141" t="s">
        <v>145</v>
      </c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2"/>
    </row>
    <row r="25" spans="2:15" s="143" customFormat="1" ht="21.75" customHeight="1">
      <c r="B25" s="144" t="s">
        <v>139</v>
      </c>
      <c r="C25" s="177"/>
      <c r="D25" s="145" t="s">
        <v>145</v>
      </c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6"/>
    </row>
    <row r="26" spans="2:15" ht="14.25">
      <c r="B26" s="137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9"/>
    </row>
    <row r="27" spans="2:15" ht="14.25">
      <c r="B27" s="147" t="s">
        <v>129</v>
      </c>
      <c r="C27" s="147" t="s">
        <v>34</v>
      </c>
      <c r="D27" s="148"/>
      <c r="E27" s="148"/>
      <c r="F27" s="149" t="s">
        <v>143</v>
      </c>
      <c r="G27" s="135"/>
      <c r="H27" s="135"/>
      <c r="I27" s="135"/>
      <c r="J27" s="135"/>
      <c r="K27" s="135"/>
      <c r="L27" s="135"/>
      <c r="M27" s="135"/>
      <c r="N27" s="135"/>
      <c r="O27" s="150"/>
    </row>
    <row r="28" spans="2:15" ht="14.25">
      <c r="B28" s="151" t="s">
        <v>140</v>
      </c>
      <c r="C28" s="151" t="s">
        <v>141</v>
      </c>
      <c r="D28" s="148"/>
      <c r="E28" s="148"/>
      <c r="F28" s="149"/>
      <c r="G28" s="135"/>
      <c r="H28" s="135"/>
      <c r="I28" s="135"/>
      <c r="J28" s="135"/>
      <c r="K28" s="135"/>
      <c r="L28" s="135"/>
      <c r="M28" s="135"/>
      <c r="N28" s="135"/>
      <c r="O28" s="150"/>
    </row>
    <row r="29" spans="2:15" ht="14.25">
      <c r="B29" s="152"/>
      <c r="C29" s="152" t="s">
        <v>142</v>
      </c>
      <c r="D29" s="153"/>
      <c r="E29" s="153"/>
      <c r="F29" s="149"/>
      <c r="G29" s="135"/>
      <c r="H29" s="135"/>
      <c r="I29" s="135"/>
      <c r="J29" s="135"/>
      <c r="K29" s="135"/>
      <c r="L29" s="135"/>
      <c r="M29" s="135"/>
      <c r="N29" s="135"/>
      <c r="O29" s="150"/>
    </row>
    <row r="30" spans="2:15" ht="15" customHeight="1">
      <c r="B30" s="154">
        <v>50</v>
      </c>
      <c r="C30" s="155">
        <f>RwSTC!J6</f>
        <v>24.13815365980431</v>
      </c>
      <c r="D30" s="156"/>
      <c r="E30" s="156"/>
      <c r="F30" s="149"/>
      <c r="G30" s="135"/>
      <c r="H30" s="135"/>
      <c r="I30" s="135"/>
      <c r="J30" s="135"/>
      <c r="K30" s="135"/>
      <c r="L30" s="135"/>
      <c r="M30" s="135"/>
      <c r="N30" s="135"/>
      <c r="O30" s="150"/>
    </row>
    <row r="31" spans="2:15" ht="15" customHeight="1">
      <c r="B31" s="157">
        <v>63</v>
      </c>
      <c r="C31" s="158">
        <f>RwSTC!J7</f>
        <v>7.329120029701067</v>
      </c>
      <c r="D31" s="156"/>
      <c r="E31" s="156"/>
      <c r="F31" s="149"/>
      <c r="G31" s="135"/>
      <c r="H31" s="135"/>
      <c r="I31" s="135"/>
      <c r="J31" s="135"/>
      <c r="K31" s="135"/>
      <c r="L31" s="135"/>
      <c r="M31" s="135"/>
      <c r="N31" s="135"/>
      <c r="O31" s="150"/>
    </row>
    <row r="32" spans="2:15" ht="15" customHeight="1">
      <c r="B32" s="159">
        <v>80</v>
      </c>
      <c r="C32" s="160">
        <f>RwSTC!J8</f>
        <v>23.70988475088815</v>
      </c>
      <c r="D32" s="156"/>
      <c r="E32" s="156"/>
      <c r="F32" s="149"/>
      <c r="G32" s="135"/>
      <c r="H32" s="135"/>
      <c r="I32" s="135"/>
      <c r="J32" s="135"/>
      <c r="K32" s="135"/>
      <c r="L32" s="135"/>
      <c r="M32" s="135"/>
      <c r="N32" s="135"/>
      <c r="O32" s="150"/>
    </row>
    <row r="33" spans="2:15" ht="15" customHeight="1">
      <c r="B33" s="161">
        <v>100</v>
      </c>
      <c r="C33" s="162">
        <f>RwSTC!J9</f>
        <v>43.954962218255744</v>
      </c>
      <c r="D33" s="156"/>
      <c r="E33" s="156"/>
      <c r="F33" s="149">
        <f>RwSTC!C122</f>
        <v>32</v>
      </c>
      <c r="G33" s="135"/>
      <c r="H33" s="135"/>
      <c r="I33" s="135"/>
      <c r="J33" s="135"/>
      <c r="K33" s="135"/>
      <c r="L33" s="135"/>
      <c r="M33" s="135"/>
      <c r="N33" s="135"/>
      <c r="O33" s="150"/>
    </row>
    <row r="34" spans="2:15" ht="15" customHeight="1">
      <c r="B34" s="161">
        <v>125</v>
      </c>
      <c r="C34" s="162">
        <f>RwSTC!J10</f>
        <v>35.08708570533164</v>
      </c>
      <c r="D34" s="156"/>
      <c r="E34" s="156"/>
      <c r="F34" s="149">
        <f>RwSTC!C123</f>
        <v>35</v>
      </c>
      <c r="G34" s="135"/>
      <c r="H34" s="135"/>
      <c r="I34" s="135"/>
      <c r="J34" s="135"/>
      <c r="K34" s="135"/>
      <c r="L34" s="135"/>
      <c r="M34" s="135"/>
      <c r="N34" s="135"/>
      <c r="O34" s="150"/>
    </row>
    <row r="35" spans="2:15" ht="15" customHeight="1">
      <c r="B35" s="161">
        <v>160</v>
      </c>
      <c r="C35" s="162">
        <f>RwSTC!J11</f>
        <v>42.70545010206612</v>
      </c>
      <c r="D35" s="156"/>
      <c r="E35" s="156"/>
      <c r="F35" s="149">
        <f>RwSTC!C124</f>
        <v>38</v>
      </c>
      <c r="G35" s="135"/>
      <c r="H35" s="135"/>
      <c r="I35" s="135"/>
      <c r="J35" s="135"/>
      <c r="K35" s="135"/>
      <c r="L35" s="135"/>
      <c r="M35" s="135"/>
      <c r="N35" s="135"/>
      <c r="O35" s="150"/>
    </row>
    <row r="36" spans="2:15" ht="15" customHeight="1">
      <c r="B36" s="163">
        <v>200</v>
      </c>
      <c r="C36" s="164">
        <f>RwSTC!J12</f>
        <v>38.94068044350275</v>
      </c>
      <c r="D36" s="156"/>
      <c r="E36" s="156"/>
      <c r="F36" s="149">
        <f>RwSTC!C125</f>
        <v>41</v>
      </c>
      <c r="G36" s="135"/>
      <c r="H36" s="135"/>
      <c r="I36" s="135"/>
      <c r="J36" s="135"/>
      <c r="K36" s="135"/>
      <c r="L36" s="135"/>
      <c r="M36" s="135"/>
      <c r="N36" s="135"/>
      <c r="O36" s="150"/>
    </row>
    <row r="37" spans="2:15" ht="15" customHeight="1">
      <c r="B37" s="161">
        <v>250</v>
      </c>
      <c r="C37" s="162">
        <f>RwSTC!J13</f>
        <v>44.797835966168094</v>
      </c>
      <c r="D37" s="156"/>
      <c r="E37" s="156"/>
      <c r="F37" s="149">
        <f>RwSTC!C126</f>
        <v>44</v>
      </c>
      <c r="G37" s="135"/>
      <c r="H37" s="135"/>
      <c r="I37" s="135"/>
      <c r="J37" s="135"/>
      <c r="K37" s="135"/>
      <c r="L37" s="135"/>
      <c r="M37" s="135"/>
      <c r="N37" s="135"/>
      <c r="O37" s="150"/>
    </row>
    <row r="38" spans="2:15" ht="15" customHeight="1">
      <c r="B38" s="165">
        <v>315</v>
      </c>
      <c r="C38" s="166">
        <f>RwSTC!J14</f>
        <v>43.16587304671754</v>
      </c>
      <c r="D38" s="156"/>
      <c r="E38" s="156"/>
      <c r="F38" s="149">
        <f>RwSTC!C127</f>
        <v>47</v>
      </c>
      <c r="G38" s="135"/>
      <c r="H38" s="135"/>
      <c r="I38" s="135"/>
      <c r="J38" s="135"/>
      <c r="K38" s="135"/>
      <c r="L38" s="135"/>
      <c r="M38" s="135"/>
      <c r="N38" s="135"/>
      <c r="O38" s="150"/>
    </row>
    <row r="39" spans="2:15" ht="15" customHeight="1">
      <c r="B39" s="161">
        <v>400</v>
      </c>
      <c r="C39" s="162">
        <f>RwSTC!J15</f>
        <v>44.28916700277655</v>
      </c>
      <c r="D39" s="156"/>
      <c r="E39" s="156"/>
      <c r="F39" s="149">
        <f>RwSTC!C128</f>
        <v>50</v>
      </c>
      <c r="G39" s="135"/>
      <c r="H39" s="135"/>
      <c r="I39" s="135"/>
      <c r="J39" s="135"/>
      <c r="K39" s="135"/>
      <c r="L39" s="135"/>
      <c r="M39" s="135"/>
      <c r="N39" s="135"/>
      <c r="O39" s="150"/>
    </row>
    <row r="40" spans="2:15" ht="15" customHeight="1">
      <c r="B40" s="161">
        <v>500</v>
      </c>
      <c r="C40" s="162">
        <f>RwSTC!J16</f>
        <v>47.33217600067939</v>
      </c>
      <c r="D40" s="156"/>
      <c r="E40" s="156"/>
      <c r="F40" s="149">
        <f>RwSTC!C129</f>
        <v>51</v>
      </c>
      <c r="G40" s="135"/>
      <c r="H40" s="135"/>
      <c r="I40" s="135"/>
      <c r="J40" s="135"/>
      <c r="K40" s="135"/>
      <c r="L40" s="135"/>
      <c r="M40" s="135"/>
      <c r="N40" s="135"/>
      <c r="O40" s="150"/>
    </row>
    <row r="41" spans="2:15" ht="15" customHeight="1">
      <c r="B41" s="161">
        <v>630</v>
      </c>
      <c r="C41" s="162">
        <f>RwSTC!J17</f>
        <v>49.50249108319361</v>
      </c>
      <c r="D41" s="156"/>
      <c r="E41" s="156"/>
      <c r="F41" s="149">
        <f>RwSTC!C130</f>
        <v>52</v>
      </c>
      <c r="G41" s="135"/>
      <c r="H41" s="135"/>
      <c r="I41" s="135"/>
      <c r="J41" s="135"/>
      <c r="K41" s="135"/>
      <c r="L41" s="135"/>
      <c r="M41" s="135"/>
      <c r="N41" s="135"/>
      <c r="O41" s="150"/>
    </row>
    <row r="42" spans="2:15" ht="15" customHeight="1">
      <c r="B42" s="163">
        <v>800</v>
      </c>
      <c r="C42" s="164">
        <f>RwSTC!J18</f>
        <v>50.3738982633873</v>
      </c>
      <c r="D42" s="156"/>
      <c r="E42" s="156"/>
      <c r="F42" s="149">
        <f>RwSTC!C131</f>
        <v>53</v>
      </c>
      <c r="G42" s="135"/>
      <c r="H42" s="135"/>
      <c r="I42" s="135"/>
      <c r="J42" s="135"/>
      <c r="K42" s="135"/>
      <c r="L42" s="135"/>
      <c r="M42" s="135"/>
      <c r="N42" s="135"/>
      <c r="O42" s="150"/>
    </row>
    <row r="43" spans="2:15" ht="15" customHeight="1">
      <c r="B43" s="161">
        <v>1000</v>
      </c>
      <c r="C43" s="162">
        <f>RwSTC!J19</f>
        <v>51.95487984890898</v>
      </c>
      <c r="D43" s="156"/>
      <c r="E43" s="156"/>
      <c r="F43" s="149">
        <f>RwSTC!C132</f>
        <v>54</v>
      </c>
      <c r="G43" s="135"/>
      <c r="H43" s="135"/>
      <c r="I43" s="135"/>
      <c r="J43" s="135"/>
      <c r="K43" s="135"/>
      <c r="L43" s="135"/>
      <c r="M43" s="135"/>
      <c r="N43" s="135"/>
      <c r="O43" s="150"/>
    </row>
    <row r="44" spans="2:15" ht="15" customHeight="1">
      <c r="B44" s="165">
        <v>1250</v>
      </c>
      <c r="C44" s="166">
        <f>RwSTC!J20</f>
        <v>48.43867220369153</v>
      </c>
      <c r="D44" s="156"/>
      <c r="E44" s="156"/>
      <c r="F44" s="149">
        <f>RwSTC!C133</f>
        <v>55</v>
      </c>
      <c r="G44" s="135"/>
      <c r="H44" s="135"/>
      <c r="I44" s="135"/>
      <c r="J44" s="135"/>
      <c r="K44" s="135"/>
      <c r="L44" s="135"/>
      <c r="M44" s="135"/>
      <c r="N44" s="135"/>
      <c r="O44" s="150"/>
    </row>
    <row r="45" spans="2:15" ht="15" customHeight="1">
      <c r="B45" s="161">
        <v>1600</v>
      </c>
      <c r="C45" s="162">
        <f>RwSTC!J21</f>
        <v>53.196301674259</v>
      </c>
      <c r="D45" s="156"/>
      <c r="E45" s="156"/>
      <c r="F45" s="149">
        <f>RwSTC!C134</f>
        <v>55</v>
      </c>
      <c r="G45" s="135"/>
      <c r="H45" s="135"/>
      <c r="I45" s="135"/>
      <c r="J45" s="135"/>
      <c r="K45" s="135"/>
      <c r="L45" s="135"/>
      <c r="M45" s="135"/>
      <c r="N45" s="135"/>
      <c r="O45" s="150"/>
    </row>
    <row r="46" spans="2:15" ht="15" customHeight="1">
      <c r="B46" s="161">
        <v>2000</v>
      </c>
      <c r="C46" s="162">
        <f>RwSTC!J22</f>
        <v>54.08753600952828</v>
      </c>
      <c r="D46" s="156"/>
      <c r="E46" s="156"/>
      <c r="F46" s="149">
        <f>RwSTC!C135</f>
        <v>55</v>
      </c>
      <c r="G46" s="135"/>
      <c r="H46" s="135"/>
      <c r="I46" s="135"/>
      <c r="J46" s="135"/>
      <c r="K46" s="135"/>
      <c r="L46" s="135"/>
      <c r="M46" s="135"/>
      <c r="N46" s="135"/>
      <c r="O46" s="150"/>
    </row>
    <row r="47" spans="2:15" ht="15" customHeight="1">
      <c r="B47" s="161">
        <v>2500</v>
      </c>
      <c r="C47" s="162">
        <f>RwSTC!J23</f>
        <v>54.70071387985075</v>
      </c>
      <c r="D47" s="156"/>
      <c r="E47" s="156"/>
      <c r="F47" s="149">
        <f>RwSTC!C136</f>
        <v>55</v>
      </c>
      <c r="G47" s="135"/>
      <c r="H47" s="135"/>
      <c r="I47" s="135"/>
      <c r="J47" s="135"/>
      <c r="K47" s="135"/>
      <c r="L47" s="135"/>
      <c r="M47" s="135"/>
      <c r="N47" s="135"/>
      <c r="O47" s="150"/>
    </row>
    <row r="48" spans="2:15" ht="15" customHeight="1">
      <c r="B48" s="163">
        <v>3150</v>
      </c>
      <c r="C48" s="164">
        <f>RwSTC!J24</f>
        <v>50.30420002308894</v>
      </c>
      <c r="D48" s="156"/>
      <c r="E48" s="156"/>
      <c r="F48" s="149">
        <f>RwSTC!C137</f>
        <v>55</v>
      </c>
      <c r="G48" s="135"/>
      <c r="H48" s="135"/>
      <c r="I48" s="135"/>
      <c r="J48" s="135"/>
      <c r="K48" s="135"/>
      <c r="L48" s="135"/>
      <c r="M48" s="135"/>
      <c r="N48" s="135"/>
      <c r="O48" s="150"/>
    </row>
    <row r="49" spans="2:15" ht="15" customHeight="1">
      <c r="B49" s="157">
        <v>4000</v>
      </c>
      <c r="C49" s="158">
        <f>RwSTC!J25</f>
        <v>52.604200023088936</v>
      </c>
      <c r="D49" s="156"/>
      <c r="E49" s="156"/>
      <c r="F49" s="149"/>
      <c r="G49" s="135"/>
      <c r="H49" s="135"/>
      <c r="I49" s="135"/>
      <c r="J49" s="135"/>
      <c r="K49" s="135"/>
      <c r="L49" s="135"/>
      <c r="M49" s="135"/>
      <c r="N49" s="135"/>
      <c r="O49" s="150"/>
    </row>
    <row r="50" spans="2:15" ht="15" customHeight="1">
      <c r="B50" s="159">
        <v>5000</v>
      </c>
      <c r="C50" s="160">
        <f>RwSTC!J26</f>
        <v>53.79515014542631</v>
      </c>
      <c r="D50" s="167"/>
      <c r="E50" s="167"/>
      <c r="F50" s="149"/>
      <c r="G50" s="135"/>
      <c r="H50" s="135"/>
      <c r="I50" s="135"/>
      <c r="J50" s="135"/>
      <c r="K50" s="135"/>
      <c r="L50" s="135"/>
      <c r="M50" s="135"/>
      <c r="N50" s="135"/>
      <c r="O50" s="150"/>
    </row>
    <row r="51" spans="2:15" ht="14.25">
      <c r="B51" s="168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50"/>
    </row>
    <row r="52" spans="2:15" ht="14.25">
      <c r="B52" s="168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50"/>
    </row>
    <row r="53" spans="2:15" ht="14.25">
      <c r="B53" s="168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50"/>
    </row>
    <row r="54" spans="2:15" ht="14.25">
      <c r="B54" s="168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50"/>
    </row>
    <row r="55" spans="2:15" ht="14.25">
      <c r="B55" s="168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50"/>
    </row>
    <row r="56" spans="2:15" ht="14.25">
      <c r="B56" s="168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50"/>
    </row>
    <row r="57" spans="2:15" ht="14.25">
      <c r="B57" s="168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50"/>
    </row>
    <row r="58" spans="2:15" ht="14.25">
      <c r="B58" s="169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1"/>
    </row>
    <row r="59" spans="2:15" ht="15.75" customHeight="1">
      <c r="B59" s="137" t="s">
        <v>147</v>
      </c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9"/>
    </row>
    <row r="60" spans="2:15" ht="15.75" customHeight="1">
      <c r="B60" s="168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50"/>
    </row>
    <row r="61" spans="2:15" ht="15.75" customHeight="1">
      <c r="B61" s="172" t="s">
        <v>148</v>
      </c>
      <c r="C61" s="173">
        <f>RwSTC!J31</f>
        <v>51</v>
      </c>
      <c r="D61" s="173">
        <f>RwSTC!J32</f>
        <v>-2</v>
      </c>
      <c r="E61" s="173">
        <f>RwSTC!J33</f>
        <v>-4</v>
      </c>
      <c r="F61" s="135" t="s">
        <v>64</v>
      </c>
      <c r="G61" s="135" t="s">
        <v>149</v>
      </c>
      <c r="H61" s="148">
        <f>RwSTC!J32</f>
        <v>-2</v>
      </c>
      <c r="I61" s="135" t="s">
        <v>64</v>
      </c>
      <c r="J61" s="135" t="s">
        <v>151</v>
      </c>
      <c r="K61" s="148">
        <f>RwSTC!J36</f>
        <v>-8</v>
      </c>
      <c r="L61" s="135" t="s">
        <v>64</v>
      </c>
      <c r="M61" s="135" t="s">
        <v>153</v>
      </c>
      <c r="N61" s="148">
        <f>RwSTC!J42</f>
        <v>-1</v>
      </c>
      <c r="O61" s="150" t="s">
        <v>64</v>
      </c>
    </row>
    <row r="62" spans="2:15" ht="15.75" customHeight="1">
      <c r="B62" s="168"/>
      <c r="C62" s="135"/>
      <c r="D62" s="135"/>
      <c r="E62" s="135"/>
      <c r="F62" s="135"/>
      <c r="G62" s="135" t="s">
        <v>150</v>
      </c>
      <c r="H62" s="148">
        <f>RwSTC!J33</f>
        <v>-4</v>
      </c>
      <c r="I62" s="135" t="s">
        <v>64</v>
      </c>
      <c r="J62" s="135" t="s">
        <v>152</v>
      </c>
      <c r="K62" s="148">
        <f>RwSTC!J37</f>
        <v>-21</v>
      </c>
      <c r="L62" s="135" t="s">
        <v>64</v>
      </c>
      <c r="M62" s="135" t="s">
        <v>154</v>
      </c>
      <c r="N62" s="148">
        <f>RwSTC!J43</f>
        <v>-4</v>
      </c>
      <c r="O62" s="150" t="s">
        <v>64</v>
      </c>
    </row>
    <row r="63" spans="2:15" ht="15.75" customHeight="1">
      <c r="B63" s="168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50"/>
    </row>
    <row r="64" spans="2:15" ht="15.75" customHeight="1">
      <c r="B64" s="169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1"/>
    </row>
    <row r="65" spans="2:15" ht="24.75" customHeight="1">
      <c r="B65" s="137" t="s">
        <v>155</v>
      </c>
      <c r="C65" s="178"/>
      <c r="D65" s="178"/>
      <c r="E65" s="178"/>
      <c r="F65" s="178"/>
      <c r="G65" s="178"/>
      <c r="H65" s="138"/>
      <c r="I65" s="138"/>
      <c r="J65" s="138" t="s">
        <v>157</v>
      </c>
      <c r="K65" s="178"/>
      <c r="L65" s="178"/>
      <c r="M65" s="178"/>
      <c r="N65" s="178"/>
      <c r="O65" s="179"/>
    </row>
    <row r="66" spans="2:15" ht="24.75" customHeight="1">
      <c r="B66" s="168" t="s">
        <v>156</v>
      </c>
      <c r="C66" s="178"/>
      <c r="D66" s="178"/>
      <c r="E66" s="178"/>
      <c r="F66" s="178"/>
      <c r="G66" s="178"/>
      <c r="H66" s="135"/>
      <c r="I66" s="135"/>
      <c r="J66" s="135" t="s">
        <v>158</v>
      </c>
      <c r="K66" s="178"/>
      <c r="L66" s="178"/>
      <c r="M66" s="178"/>
      <c r="N66" s="178"/>
      <c r="O66" s="179"/>
    </row>
    <row r="67" spans="2:15" ht="14.25">
      <c r="B67" s="169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1"/>
    </row>
  </sheetData>
  <sheetProtection password="ED97" sheet="1" objects="1" scenarios="1" selectLockedCells="1"/>
  <mergeCells count="9">
    <mergeCell ref="C66:G66"/>
    <mergeCell ref="K65:O65"/>
    <mergeCell ref="K66:O66"/>
    <mergeCell ref="B18:O18"/>
    <mergeCell ref="B19:O19"/>
    <mergeCell ref="K21:M21"/>
    <mergeCell ref="C21:G21"/>
    <mergeCell ref="C22:G22"/>
    <mergeCell ref="C65:G65"/>
  </mergeCells>
  <printOptions/>
  <pageMargins left="0.7" right="0.7" top="0.75" bottom="0.75" header="0.3" footer="0.3"/>
  <pageSetup fitToHeight="1" fitToWidth="1" horizontalDpi="600" verticalDpi="600" orientation="portrait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F9:AD55"/>
  <sheetViews>
    <sheetView zoomScalePageLayoutView="0" workbookViewId="0" topLeftCell="A1">
      <selection activeCell="P16" sqref="P16:Q38"/>
    </sheetView>
  </sheetViews>
  <sheetFormatPr defaultColWidth="9.00390625" defaultRowHeight="12"/>
  <sheetData>
    <row r="9" spans="6:29" ht="12">
      <c r="F9" t="s">
        <v>77</v>
      </c>
      <c r="I9" t="s">
        <v>77</v>
      </c>
      <c r="L9" t="s">
        <v>96</v>
      </c>
      <c r="P9" t="s">
        <v>97</v>
      </c>
      <c r="T9" t="s">
        <v>101</v>
      </c>
      <c r="W9" t="s">
        <v>103</v>
      </c>
      <c r="Z9" t="s">
        <v>96</v>
      </c>
      <c r="AC9" t="s">
        <v>101</v>
      </c>
    </row>
    <row r="10" spans="6:30" ht="12">
      <c r="F10" t="s">
        <v>78</v>
      </c>
      <c r="I10" t="s">
        <v>78</v>
      </c>
      <c r="J10">
        <v>1</v>
      </c>
      <c r="L10" t="s">
        <v>78</v>
      </c>
      <c r="M10">
        <v>1</v>
      </c>
      <c r="P10" t="s">
        <v>78</v>
      </c>
      <c r="Q10">
        <v>1</v>
      </c>
      <c r="T10" t="s">
        <v>78</v>
      </c>
      <c r="W10" t="s">
        <v>79</v>
      </c>
      <c r="X10">
        <v>19</v>
      </c>
      <c r="Z10" t="s">
        <v>79</v>
      </c>
      <c r="AA10">
        <v>18</v>
      </c>
      <c r="AC10" t="s">
        <v>79</v>
      </c>
      <c r="AD10">
        <v>78</v>
      </c>
    </row>
    <row r="11" spans="6:30" ht="12">
      <c r="F11" t="s">
        <v>79</v>
      </c>
      <c r="G11">
        <v>6</v>
      </c>
      <c r="I11" t="s">
        <v>79</v>
      </c>
      <c r="J11">
        <v>37</v>
      </c>
      <c r="L11" t="s">
        <v>79</v>
      </c>
      <c r="M11">
        <v>20</v>
      </c>
      <c r="P11" t="s">
        <v>79</v>
      </c>
      <c r="Q11">
        <v>35</v>
      </c>
      <c r="T11" t="s">
        <v>79</v>
      </c>
      <c r="U11">
        <v>6</v>
      </c>
      <c r="W11" t="s">
        <v>104</v>
      </c>
      <c r="X11" t="s">
        <v>105</v>
      </c>
      <c r="Z11" t="s">
        <v>104</v>
      </c>
      <c r="AA11" t="s">
        <v>105</v>
      </c>
      <c r="AC11" t="s">
        <v>104</v>
      </c>
      <c r="AD11" t="s">
        <v>105</v>
      </c>
    </row>
    <row r="12" spans="6:30" ht="12">
      <c r="F12" t="s">
        <v>80</v>
      </c>
      <c r="G12" s="94">
        <v>41558.470138888886</v>
      </c>
      <c r="I12" t="s">
        <v>80</v>
      </c>
      <c r="L12" t="s">
        <v>80</v>
      </c>
      <c r="P12" t="s">
        <v>80</v>
      </c>
      <c r="Q12" t="s">
        <v>98</v>
      </c>
      <c r="T12" t="s">
        <v>80</v>
      </c>
      <c r="U12" s="94">
        <v>41222.60288194445</v>
      </c>
      <c r="W12" t="s">
        <v>81</v>
      </c>
      <c r="X12" t="s">
        <v>106</v>
      </c>
      <c r="Z12" t="s">
        <v>81</v>
      </c>
      <c r="AA12" t="s">
        <v>119</v>
      </c>
      <c r="AC12" t="s">
        <v>81</v>
      </c>
      <c r="AD12" t="s">
        <v>119</v>
      </c>
    </row>
    <row r="13" spans="6:30" ht="12">
      <c r="F13" t="s">
        <v>81</v>
      </c>
      <c r="G13" t="s">
        <v>82</v>
      </c>
      <c r="I13" t="s">
        <v>81</v>
      </c>
      <c r="J13" t="s">
        <v>95</v>
      </c>
      <c r="L13" t="s">
        <v>81</v>
      </c>
      <c r="M13" t="s">
        <v>95</v>
      </c>
      <c r="P13" t="s">
        <v>81</v>
      </c>
      <c r="Q13" t="s">
        <v>99</v>
      </c>
      <c r="T13" t="s">
        <v>81</v>
      </c>
      <c r="U13" t="s">
        <v>102</v>
      </c>
      <c r="W13" t="s">
        <v>107</v>
      </c>
      <c r="X13" s="95">
        <v>41276</v>
      </c>
      <c r="Z13" t="s">
        <v>107</v>
      </c>
      <c r="AA13" s="95">
        <v>41276</v>
      </c>
      <c r="AC13" t="s">
        <v>107</v>
      </c>
      <c r="AD13" s="95">
        <v>41276</v>
      </c>
    </row>
    <row r="14" spans="6:30" ht="12">
      <c r="F14" t="s">
        <v>0</v>
      </c>
      <c r="I14" t="s">
        <v>0</v>
      </c>
      <c r="L14" t="s">
        <v>0</v>
      </c>
      <c r="P14" t="s">
        <v>0</v>
      </c>
      <c r="T14" t="s">
        <v>0</v>
      </c>
      <c r="U14" t="s">
        <v>84</v>
      </c>
      <c r="W14" t="s">
        <v>108</v>
      </c>
      <c r="X14" s="94">
        <v>41558.59033564815</v>
      </c>
      <c r="Z14" t="s">
        <v>108</v>
      </c>
      <c r="AA14" s="94">
        <v>41558.47862268519</v>
      </c>
      <c r="AC14" t="s">
        <v>108</v>
      </c>
      <c r="AD14" s="94">
        <v>41558.474178240744</v>
      </c>
    </row>
    <row r="15" spans="6:30" ht="12">
      <c r="F15" t="s">
        <v>83</v>
      </c>
      <c r="G15" t="s">
        <v>84</v>
      </c>
      <c r="I15" t="s">
        <v>83</v>
      </c>
      <c r="J15" t="s">
        <v>84</v>
      </c>
      <c r="L15" t="s">
        <v>83</v>
      </c>
      <c r="M15" t="s">
        <v>84</v>
      </c>
      <c r="P15" t="s">
        <v>83</v>
      </c>
      <c r="Q15" t="s">
        <v>84</v>
      </c>
      <c r="T15" t="s">
        <v>83</v>
      </c>
      <c r="W15" t="s">
        <v>109</v>
      </c>
      <c r="X15" t="s">
        <v>110</v>
      </c>
      <c r="Z15" t="s">
        <v>109</v>
      </c>
      <c r="AA15" t="s">
        <v>120</v>
      </c>
      <c r="AC15" t="s">
        <v>109</v>
      </c>
      <c r="AD15" t="s">
        <v>120</v>
      </c>
    </row>
    <row r="16" spans="6:29" ht="12">
      <c r="F16" t="s">
        <v>85</v>
      </c>
      <c r="G16" t="s">
        <v>64</v>
      </c>
      <c r="I16" t="s">
        <v>85</v>
      </c>
      <c r="J16" t="s">
        <v>64</v>
      </c>
      <c r="L16" t="s">
        <v>85</v>
      </c>
      <c r="M16" t="s">
        <v>64</v>
      </c>
      <c r="P16" t="s">
        <v>85</v>
      </c>
      <c r="Q16" t="s">
        <v>100</v>
      </c>
      <c r="T16" t="s">
        <v>85</v>
      </c>
      <c r="U16" t="s">
        <v>64</v>
      </c>
      <c r="W16" t="s">
        <v>111</v>
      </c>
      <c r="Z16" t="s">
        <v>111</v>
      </c>
      <c r="AC16" t="s">
        <v>111</v>
      </c>
    </row>
    <row r="17" spans="6:30" ht="12">
      <c r="F17">
        <v>50</v>
      </c>
      <c r="G17">
        <v>35.9</v>
      </c>
      <c r="I17">
        <v>50</v>
      </c>
      <c r="J17">
        <v>49.9</v>
      </c>
      <c r="L17">
        <v>50</v>
      </c>
      <c r="M17">
        <v>54.3</v>
      </c>
      <c r="O17">
        <f>M17-J17</f>
        <v>4.399999999999999</v>
      </c>
      <c r="P17">
        <v>50</v>
      </c>
      <c r="Q17">
        <v>21.66</v>
      </c>
      <c r="T17">
        <v>50</v>
      </c>
      <c r="U17">
        <v>63.6</v>
      </c>
      <c r="W17" t="s">
        <v>112</v>
      </c>
      <c r="X17">
        <v>1</v>
      </c>
      <c r="Z17" t="s">
        <v>112</v>
      </c>
      <c r="AA17">
        <v>1</v>
      </c>
      <c r="AC17" t="s">
        <v>112</v>
      </c>
      <c r="AD17">
        <v>1</v>
      </c>
    </row>
    <row r="18" spans="6:30" ht="12">
      <c r="F18">
        <v>63</v>
      </c>
      <c r="G18">
        <v>36.7</v>
      </c>
      <c r="I18">
        <v>63</v>
      </c>
      <c r="J18">
        <v>59.3</v>
      </c>
      <c r="L18">
        <v>63</v>
      </c>
      <c r="M18">
        <v>64</v>
      </c>
      <c r="O18">
        <f aca="true" t="shared" si="0" ref="O18:O38">M18-J18</f>
        <v>4.700000000000003</v>
      </c>
      <c r="P18">
        <v>63</v>
      </c>
      <c r="Q18">
        <v>26.46</v>
      </c>
      <c r="T18">
        <v>63</v>
      </c>
      <c r="U18">
        <v>56.7</v>
      </c>
      <c r="W18" t="s">
        <v>85</v>
      </c>
      <c r="X18" t="s">
        <v>64</v>
      </c>
      <c r="Z18" t="s">
        <v>85</v>
      </c>
      <c r="AA18" t="s">
        <v>64</v>
      </c>
      <c r="AC18" t="s">
        <v>85</v>
      </c>
      <c r="AD18" t="s">
        <v>64</v>
      </c>
    </row>
    <row r="19" spans="6:30" ht="12">
      <c r="F19">
        <v>80</v>
      </c>
      <c r="G19">
        <v>30.2</v>
      </c>
      <c r="I19">
        <v>80</v>
      </c>
      <c r="J19">
        <v>61.9</v>
      </c>
      <c r="L19">
        <v>80</v>
      </c>
      <c r="M19">
        <v>68</v>
      </c>
      <c r="O19">
        <f t="shared" si="0"/>
        <v>6.100000000000001</v>
      </c>
      <c r="P19">
        <v>80</v>
      </c>
      <c r="Q19">
        <v>0.56</v>
      </c>
      <c r="T19">
        <v>80</v>
      </c>
      <c r="U19">
        <v>66</v>
      </c>
      <c r="W19">
        <v>6.3</v>
      </c>
      <c r="X19">
        <v>57.2</v>
      </c>
      <c r="Z19">
        <v>6.3</v>
      </c>
      <c r="AA19">
        <v>41.9</v>
      </c>
      <c r="AC19">
        <v>6.3</v>
      </c>
      <c r="AD19">
        <v>40</v>
      </c>
    </row>
    <row r="20" spans="6:30" ht="12">
      <c r="F20">
        <v>100</v>
      </c>
      <c r="G20">
        <v>33.1</v>
      </c>
      <c r="I20">
        <v>100</v>
      </c>
      <c r="J20">
        <v>66.1</v>
      </c>
      <c r="L20">
        <v>100</v>
      </c>
      <c r="M20">
        <v>70.3</v>
      </c>
      <c r="O20">
        <f t="shared" si="0"/>
        <v>4.200000000000003</v>
      </c>
      <c r="P20">
        <v>100</v>
      </c>
      <c r="Q20">
        <v>0.67</v>
      </c>
      <c r="T20">
        <v>100</v>
      </c>
      <c r="U20">
        <v>69.4</v>
      </c>
      <c r="W20">
        <v>8</v>
      </c>
      <c r="X20">
        <v>65</v>
      </c>
      <c r="Z20">
        <v>8</v>
      </c>
      <c r="AA20">
        <v>44.8</v>
      </c>
      <c r="AC20">
        <v>8</v>
      </c>
      <c r="AD20">
        <v>43.7</v>
      </c>
    </row>
    <row r="21" spans="6:30" ht="12">
      <c r="F21">
        <v>125</v>
      </c>
      <c r="G21">
        <v>29.8</v>
      </c>
      <c r="I21">
        <v>125</v>
      </c>
      <c r="J21">
        <v>78.8</v>
      </c>
      <c r="L21">
        <v>125</v>
      </c>
      <c r="M21">
        <v>77.2</v>
      </c>
      <c r="O21">
        <f t="shared" si="0"/>
        <v>-1.5999999999999943</v>
      </c>
      <c r="P21">
        <v>125</v>
      </c>
      <c r="Q21">
        <v>1.42</v>
      </c>
      <c r="T21">
        <v>125</v>
      </c>
      <c r="U21">
        <v>75</v>
      </c>
      <c r="W21">
        <v>10</v>
      </c>
      <c r="X21">
        <v>68.6</v>
      </c>
      <c r="Z21">
        <v>10</v>
      </c>
      <c r="AA21">
        <v>43.1</v>
      </c>
      <c r="AC21">
        <v>10</v>
      </c>
      <c r="AD21">
        <v>42.3</v>
      </c>
    </row>
    <row r="22" spans="6:30" ht="12">
      <c r="F22">
        <v>160</v>
      </c>
      <c r="G22">
        <v>29.2</v>
      </c>
      <c r="I22">
        <v>160</v>
      </c>
      <c r="J22">
        <v>90.2</v>
      </c>
      <c r="L22">
        <v>160</v>
      </c>
      <c r="M22">
        <v>89.1</v>
      </c>
      <c r="O22">
        <f t="shared" si="0"/>
        <v>-1.1000000000000085</v>
      </c>
      <c r="P22">
        <v>160</v>
      </c>
      <c r="Q22">
        <v>1.21</v>
      </c>
      <c r="T22">
        <v>160</v>
      </c>
      <c r="U22">
        <v>73.1</v>
      </c>
      <c r="W22">
        <v>12.5</v>
      </c>
      <c r="X22">
        <v>62.8</v>
      </c>
      <c r="Z22">
        <v>12.5</v>
      </c>
      <c r="AA22">
        <v>38.1</v>
      </c>
      <c r="AC22">
        <v>12.5</v>
      </c>
      <c r="AD22">
        <v>37.5</v>
      </c>
    </row>
    <row r="23" spans="6:30" ht="12">
      <c r="F23">
        <v>200</v>
      </c>
      <c r="G23">
        <v>28.1</v>
      </c>
      <c r="I23">
        <v>200</v>
      </c>
      <c r="J23">
        <v>76.5</v>
      </c>
      <c r="L23">
        <v>200</v>
      </c>
      <c r="M23">
        <v>79.3</v>
      </c>
      <c r="O23">
        <f t="shared" si="0"/>
        <v>2.799999999999997</v>
      </c>
      <c r="P23">
        <v>200</v>
      </c>
      <c r="Q23">
        <v>1.67</v>
      </c>
      <c r="T23">
        <v>200</v>
      </c>
      <c r="U23">
        <v>79.5</v>
      </c>
      <c r="W23">
        <v>16</v>
      </c>
      <c r="X23">
        <v>67.1</v>
      </c>
      <c r="Z23">
        <v>16</v>
      </c>
      <c r="AA23">
        <v>36.8</v>
      </c>
      <c r="AC23">
        <v>16</v>
      </c>
      <c r="AD23">
        <v>35.9</v>
      </c>
    </row>
    <row r="24" spans="6:30" ht="12">
      <c r="F24">
        <v>250</v>
      </c>
      <c r="G24">
        <v>27.5</v>
      </c>
      <c r="I24">
        <v>250</v>
      </c>
      <c r="J24">
        <v>77.4</v>
      </c>
      <c r="L24">
        <v>250</v>
      </c>
      <c r="M24">
        <v>79.6</v>
      </c>
      <c r="O24">
        <f t="shared" si="0"/>
        <v>2.1999999999999886</v>
      </c>
      <c r="P24">
        <v>250</v>
      </c>
      <c r="Q24">
        <v>2.54</v>
      </c>
      <c r="T24">
        <v>250</v>
      </c>
      <c r="U24">
        <v>80.7</v>
      </c>
      <c r="W24">
        <v>20</v>
      </c>
      <c r="X24">
        <v>70.8</v>
      </c>
      <c r="Z24">
        <v>20</v>
      </c>
      <c r="AA24">
        <v>35.2</v>
      </c>
      <c r="AC24">
        <v>20</v>
      </c>
      <c r="AD24">
        <v>35</v>
      </c>
    </row>
    <row r="25" spans="6:30" ht="12">
      <c r="F25">
        <v>315</v>
      </c>
      <c r="G25">
        <v>24.6</v>
      </c>
      <c r="I25">
        <v>315</v>
      </c>
      <c r="J25">
        <v>81.9</v>
      </c>
      <c r="L25">
        <v>315</v>
      </c>
      <c r="M25">
        <v>83.1</v>
      </c>
      <c r="O25">
        <f t="shared" si="0"/>
        <v>1.1999999999999886</v>
      </c>
      <c r="P25">
        <v>315</v>
      </c>
      <c r="Q25">
        <v>2.82</v>
      </c>
      <c r="T25">
        <v>315</v>
      </c>
      <c r="U25">
        <v>81.7</v>
      </c>
      <c r="W25">
        <v>25</v>
      </c>
      <c r="X25">
        <v>68.3</v>
      </c>
      <c r="Z25">
        <v>25</v>
      </c>
      <c r="AA25">
        <v>36.9</v>
      </c>
      <c r="AC25">
        <v>25</v>
      </c>
      <c r="AD25">
        <v>39.1</v>
      </c>
    </row>
    <row r="26" spans="6:30" ht="12">
      <c r="F26">
        <v>400</v>
      </c>
      <c r="G26">
        <v>23.8</v>
      </c>
      <c r="I26">
        <v>400</v>
      </c>
      <c r="J26">
        <v>72.9</v>
      </c>
      <c r="L26">
        <v>400</v>
      </c>
      <c r="M26">
        <v>74.8</v>
      </c>
      <c r="O26">
        <f t="shared" si="0"/>
        <v>1.8999999999999915</v>
      </c>
      <c r="P26">
        <v>400</v>
      </c>
      <c r="Q26">
        <v>2.56</v>
      </c>
      <c r="T26">
        <v>400</v>
      </c>
      <c r="U26">
        <v>82.2</v>
      </c>
      <c r="W26">
        <v>31.5</v>
      </c>
      <c r="X26">
        <v>70.4</v>
      </c>
      <c r="Z26">
        <v>31.5</v>
      </c>
      <c r="AA26">
        <v>33.9</v>
      </c>
      <c r="AC26">
        <v>31.5</v>
      </c>
      <c r="AD26">
        <v>35.8</v>
      </c>
    </row>
    <row r="27" spans="6:30" ht="12">
      <c r="F27">
        <v>500</v>
      </c>
      <c r="G27">
        <v>21.8</v>
      </c>
      <c r="I27">
        <v>500</v>
      </c>
      <c r="J27">
        <v>80.8</v>
      </c>
      <c r="L27">
        <v>500</v>
      </c>
      <c r="M27">
        <v>83</v>
      </c>
      <c r="O27">
        <f t="shared" si="0"/>
        <v>2.200000000000003</v>
      </c>
      <c r="P27">
        <v>500</v>
      </c>
      <c r="Q27">
        <v>2.29</v>
      </c>
      <c r="T27">
        <v>500</v>
      </c>
      <c r="U27">
        <v>84.3</v>
      </c>
      <c r="W27">
        <v>40</v>
      </c>
      <c r="X27">
        <v>88.3</v>
      </c>
      <c r="Z27">
        <v>40</v>
      </c>
      <c r="AA27">
        <v>45.9</v>
      </c>
      <c r="AC27">
        <v>40</v>
      </c>
      <c r="AD27">
        <v>46.3</v>
      </c>
    </row>
    <row r="28" spans="6:30" ht="12">
      <c r="F28">
        <v>630</v>
      </c>
      <c r="G28">
        <v>20.6</v>
      </c>
      <c r="I28">
        <v>630</v>
      </c>
      <c r="J28">
        <v>72.1</v>
      </c>
      <c r="L28">
        <v>630</v>
      </c>
      <c r="M28">
        <v>73.8</v>
      </c>
      <c r="O28">
        <f t="shared" si="0"/>
        <v>1.7000000000000028</v>
      </c>
      <c r="P28">
        <v>630</v>
      </c>
      <c r="Q28">
        <v>1.91</v>
      </c>
      <c r="T28">
        <v>630</v>
      </c>
      <c r="U28">
        <v>82.7</v>
      </c>
      <c r="W28">
        <v>50</v>
      </c>
      <c r="X28">
        <v>95.9</v>
      </c>
      <c r="Z28">
        <v>50</v>
      </c>
      <c r="AA28">
        <v>54.2</v>
      </c>
      <c r="AC28">
        <v>50</v>
      </c>
      <c r="AD28">
        <v>50</v>
      </c>
    </row>
    <row r="29" spans="6:30" ht="12">
      <c r="F29">
        <v>800</v>
      </c>
      <c r="G29">
        <v>22.2</v>
      </c>
      <c r="I29">
        <v>800</v>
      </c>
      <c r="J29">
        <v>77.8</v>
      </c>
      <c r="L29">
        <v>800</v>
      </c>
      <c r="M29">
        <v>79.3</v>
      </c>
      <c r="O29">
        <f t="shared" si="0"/>
        <v>1.5</v>
      </c>
      <c r="P29">
        <v>800</v>
      </c>
      <c r="Q29">
        <v>2.08</v>
      </c>
      <c r="T29">
        <v>800</v>
      </c>
      <c r="U29">
        <v>84.2</v>
      </c>
      <c r="W29">
        <v>63</v>
      </c>
      <c r="X29">
        <v>105.9</v>
      </c>
      <c r="Z29">
        <v>63</v>
      </c>
      <c r="AA29">
        <v>63.9</v>
      </c>
      <c r="AC29">
        <v>63</v>
      </c>
      <c r="AD29">
        <v>58.8</v>
      </c>
    </row>
    <row r="30" spans="6:30" ht="12">
      <c r="F30" t="s">
        <v>86</v>
      </c>
      <c r="G30">
        <v>24.5</v>
      </c>
      <c r="I30" t="s">
        <v>86</v>
      </c>
      <c r="J30">
        <v>77.4</v>
      </c>
      <c r="L30" t="s">
        <v>86</v>
      </c>
      <c r="M30">
        <v>78.5</v>
      </c>
      <c r="O30">
        <f t="shared" si="0"/>
        <v>1.0999999999999943</v>
      </c>
      <c r="P30" t="s">
        <v>86</v>
      </c>
      <c r="Q30">
        <v>2.42</v>
      </c>
      <c r="T30" t="s">
        <v>86</v>
      </c>
      <c r="U30">
        <v>86.5</v>
      </c>
      <c r="W30">
        <v>80</v>
      </c>
      <c r="X30">
        <v>104.5</v>
      </c>
      <c r="Z30">
        <v>80</v>
      </c>
      <c r="AA30">
        <v>67.9</v>
      </c>
      <c r="AC30">
        <v>80</v>
      </c>
      <c r="AD30">
        <v>61.3</v>
      </c>
    </row>
    <row r="31" spans="6:30" ht="12">
      <c r="F31" t="s">
        <v>87</v>
      </c>
      <c r="G31">
        <v>27.5</v>
      </c>
      <c r="I31" t="s">
        <v>87</v>
      </c>
      <c r="J31">
        <v>80.7</v>
      </c>
      <c r="L31" t="s">
        <v>87</v>
      </c>
      <c r="M31">
        <v>81.8</v>
      </c>
      <c r="O31">
        <f t="shared" si="0"/>
        <v>1.0999999999999943</v>
      </c>
      <c r="P31" t="s">
        <v>87</v>
      </c>
      <c r="Q31">
        <v>2.56</v>
      </c>
      <c r="T31" t="s">
        <v>87</v>
      </c>
      <c r="U31">
        <v>89.8</v>
      </c>
      <c r="W31">
        <v>100</v>
      </c>
      <c r="X31">
        <v>106.6</v>
      </c>
      <c r="Z31">
        <v>100</v>
      </c>
      <c r="AA31">
        <v>70.2</v>
      </c>
      <c r="AC31">
        <v>100</v>
      </c>
      <c r="AD31">
        <v>65.3</v>
      </c>
    </row>
    <row r="32" spans="6:30" ht="12">
      <c r="F32" t="s">
        <v>88</v>
      </c>
      <c r="G32">
        <v>28.4</v>
      </c>
      <c r="I32" t="s">
        <v>88</v>
      </c>
      <c r="J32">
        <v>82.4</v>
      </c>
      <c r="L32" t="s">
        <v>88</v>
      </c>
      <c r="M32">
        <v>82.8</v>
      </c>
      <c r="O32">
        <f t="shared" si="0"/>
        <v>0.3999999999999915</v>
      </c>
      <c r="P32" t="s">
        <v>88</v>
      </c>
      <c r="Q32">
        <v>2.43</v>
      </c>
      <c r="T32" t="s">
        <v>88</v>
      </c>
      <c r="U32">
        <v>93.8</v>
      </c>
      <c r="W32">
        <v>125</v>
      </c>
      <c r="X32">
        <v>114.2</v>
      </c>
      <c r="Z32">
        <v>125</v>
      </c>
      <c r="AA32">
        <v>77</v>
      </c>
      <c r="AC32">
        <v>125</v>
      </c>
      <c r="AD32">
        <v>78.2</v>
      </c>
    </row>
    <row r="33" spans="6:30" ht="12">
      <c r="F33" t="s">
        <v>89</v>
      </c>
      <c r="G33">
        <v>19.7</v>
      </c>
      <c r="I33" t="s">
        <v>89</v>
      </c>
      <c r="J33">
        <v>72.5</v>
      </c>
      <c r="L33" t="s">
        <v>89</v>
      </c>
      <c r="M33">
        <v>72.6</v>
      </c>
      <c r="O33">
        <f t="shared" si="0"/>
        <v>0.09999999999999432</v>
      </c>
      <c r="P33" t="s">
        <v>89</v>
      </c>
      <c r="Q33">
        <v>2.42</v>
      </c>
      <c r="T33" t="s">
        <v>89</v>
      </c>
      <c r="U33">
        <v>92.1</v>
      </c>
      <c r="W33">
        <v>160</v>
      </c>
      <c r="X33">
        <v>123</v>
      </c>
      <c r="Z33">
        <v>160</v>
      </c>
      <c r="AA33">
        <v>88.8</v>
      </c>
      <c r="AC33">
        <v>160</v>
      </c>
      <c r="AD33">
        <v>88.9</v>
      </c>
    </row>
    <row r="34" spans="6:30" ht="12">
      <c r="F34" t="s">
        <v>90</v>
      </c>
      <c r="G34">
        <v>13.5</v>
      </c>
      <c r="I34" t="s">
        <v>90</v>
      </c>
      <c r="J34">
        <v>63.3</v>
      </c>
      <c r="L34" t="s">
        <v>90</v>
      </c>
      <c r="M34">
        <v>63.9</v>
      </c>
      <c r="O34">
        <f t="shared" si="0"/>
        <v>0.6000000000000014</v>
      </c>
      <c r="P34" t="s">
        <v>90</v>
      </c>
      <c r="Q34">
        <v>2.32</v>
      </c>
      <c r="T34" t="s">
        <v>90</v>
      </c>
      <c r="U34">
        <v>85.8</v>
      </c>
      <c r="W34">
        <v>200</v>
      </c>
      <c r="X34">
        <v>110.9</v>
      </c>
      <c r="Z34">
        <v>200</v>
      </c>
      <c r="AA34">
        <v>78.9</v>
      </c>
      <c r="AC34">
        <v>200</v>
      </c>
      <c r="AD34">
        <v>76.9</v>
      </c>
    </row>
    <row r="35" spans="6:30" ht="12">
      <c r="F35" t="s">
        <v>91</v>
      </c>
      <c r="G35">
        <v>11.1</v>
      </c>
      <c r="I35" t="s">
        <v>91</v>
      </c>
      <c r="J35">
        <v>55</v>
      </c>
      <c r="L35" t="s">
        <v>91</v>
      </c>
      <c r="M35">
        <v>55.7</v>
      </c>
      <c r="O35">
        <f t="shared" si="0"/>
        <v>0.7000000000000028</v>
      </c>
      <c r="P35" t="s">
        <v>91</v>
      </c>
      <c r="Q35">
        <v>2.13</v>
      </c>
      <c r="T35" t="s">
        <v>91</v>
      </c>
      <c r="U35">
        <v>79.4</v>
      </c>
      <c r="W35">
        <v>250</v>
      </c>
      <c r="X35">
        <v>105.4</v>
      </c>
      <c r="Z35">
        <v>250</v>
      </c>
      <c r="AA35">
        <v>79.5</v>
      </c>
      <c r="AC35">
        <v>250</v>
      </c>
      <c r="AD35">
        <v>77.8</v>
      </c>
    </row>
    <row r="36" spans="6:30" ht="12">
      <c r="F36" t="s">
        <v>92</v>
      </c>
      <c r="G36">
        <v>10.3</v>
      </c>
      <c r="I36" t="s">
        <v>92</v>
      </c>
      <c r="J36">
        <v>52.6</v>
      </c>
      <c r="L36" t="s">
        <v>92</v>
      </c>
      <c r="M36">
        <v>53.6</v>
      </c>
      <c r="O36">
        <f t="shared" si="0"/>
        <v>1</v>
      </c>
      <c r="P36" t="s">
        <v>92</v>
      </c>
      <c r="Q36">
        <v>1.89</v>
      </c>
      <c r="T36" t="s">
        <v>92</v>
      </c>
      <c r="U36">
        <v>71.4</v>
      </c>
      <c r="W36">
        <v>315</v>
      </c>
      <c r="X36">
        <v>108.5</v>
      </c>
      <c r="Z36">
        <v>315</v>
      </c>
      <c r="AA36">
        <v>83</v>
      </c>
      <c r="AC36">
        <v>315</v>
      </c>
      <c r="AD36">
        <v>81.7</v>
      </c>
    </row>
    <row r="37" spans="6:30" ht="12">
      <c r="F37" t="s">
        <v>93</v>
      </c>
      <c r="G37">
        <v>10.1</v>
      </c>
      <c r="I37" t="s">
        <v>93</v>
      </c>
      <c r="J37">
        <v>48.3</v>
      </c>
      <c r="L37" t="s">
        <v>93</v>
      </c>
      <c r="M37">
        <v>49.3</v>
      </c>
      <c r="O37">
        <f t="shared" si="0"/>
        <v>1</v>
      </c>
      <c r="P37" t="s">
        <v>93</v>
      </c>
      <c r="Q37">
        <v>1.6</v>
      </c>
      <c r="T37" t="s">
        <v>93</v>
      </c>
      <c r="U37">
        <v>68.9</v>
      </c>
      <c r="W37">
        <v>400</v>
      </c>
      <c r="X37">
        <v>107.9</v>
      </c>
      <c r="Z37">
        <v>400</v>
      </c>
      <c r="AA37">
        <v>74.7</v>
      </c>
      <c r="AC37">
        <v>400</v>
      </c>
      <c r="AD37">
        <v>73.3</v>
      </c>
    </row>
    <row r="38" spans="6:30" ht="12">
      <c r="F38" t="s">
        <v>94</v>
      </c>
      <c r="G38">
        <v>34.3</v>
      </c>
      <c r="I38" t="s">
        <v>94</v>
      </c>
      <c r="J38">
        <v>88.2</v>
      </c>
      <c r="L38" t="s">
        <v>94</v>
      </c>
      <c r="M38">
        <v>89.1</v>
      </c>
      <c r="O38">
        <f t="shared" si="0"/>
        <v>0.8999999999999915</v>
      </c>
      <c r="T38" t="s">
        <v>94</v>
      </c>
      <c r="U38">
        <v>99</v>
      </c>
      <c r="W38">
        <v>500</v>
      </c>
      <c r="X38">
        <v>118.4</v>
      </c>
      <c r="Z38">
        <v>500</v>
      </c>
      <c r="AA38">
        <v>82.8</v>
      </c>
      <c r="AC38">
        <v>500</v>
      </c>
      <c r="AD38">
        <v>81.2</v>
      </c>
    </row>
    <row r="39" spans="23:30" ht="12">
      <c r="W39">
        <v>630</v>
      </c>
      <c r="X39">
        <v>115.9</v>
      </c>
      <c r="Z39">
        <v>630</v>
      </c>
      <c r="AA39">
        <v>73.7</v>
      </c>
      <c r="AC39">
        <v>630</v>
      </c>
      <c r="AD39">
        <v>72.4</v>
      </c>
    </row>
    <row r="40" spans="23:30" ht="12">
      <c r="W40">
        <v>800</v>
      </c>
      <c r="X40">
        <v>117.2</v>
      </c>
      <c r="Z40">
        <v>800</v>
      </c>
      <c r="AA40">
        <v>79.3</v>
      </c>
      <c r="AC40">
        <v>800</v>
      </c>
      <c r="AD40">
        <v>78.2</v>
      </c>
    </row>
    <row r="41" spans="23:30" ht="12">
      <c r="W41" t="s">
        <v>86</v>
      </c>
      <c r="X41">
        <v>115.5</v>
      </c>
      <c r="Z41" t="s">
        <v>86</v>
      </c>
      <c r="AA41">
        <v>78.4</v>
      </c>
      <c r="AC41" t="s">
        <v>86</v>
      </c>
      <c r="AD41">
        <v>77.6</v>
      </c>
    </row>
    <row r="42" spans="23:30" ht="12">
      <c r="W42" t="s">
        <v>87</v>
      </c>
      <c r="X42">
        <v>119.1</v>
      </c>
      <c r="Z42" t="s">
        <v>87</v>
      </c>
      <c r="AA42">
        <v>81.8</v>
      </c>
      <c r="AC42" t="s">
        <v>87</v>
      </c>
      <c r="AD42">
        <v>81</v>
      </c>
    </row>
    <row r="43" spans="23:30" ht="12">
      <c r="W43" t="s">
        <v>88</v>
      </c>
      <c r="X43">
        <v>124.2</v>
      </c>
      <c r="Z43" t="s">
        <v>88</v>
      </c>
      <c r="AA43">
        <v>82.7</v>
      </c>
      <c r="AC43" t="s">
        <v>88</v>
      </c>
      <c r="AD43">
        <v>82.5</v>
      </c>
    </row>
    <row r="44" spans="23:30" ht="12">
      <c r="W44" t="s">
        <v>89</v>
      </c>
      <c r="X44">
        <v>121.5</v>
      </c>
      <c r="Z44" t="s">
        <v>89</v>
      </c>
      <c r="AA44">
        <v>72.6</v>
      </c>
      <c r="AC44" t="s">
        <v>89</v>
      </c>
      <c r="AD44">
        <v>72.5</v>
      </c>
    </row>
    <row r="45" spans="23:30" ht="12">
      <c r="W45" t="s">
        <v>90</v>
      </c>
      <c r="X45">
        <v>113.2</v>
      </c>
      <c r="Z45" t="s">
        <v>90</v>
      </c>
      <c r="AA45">
        <v>63.9</v>
      </c>
      <c r="AC45" t="s">
        <v>90</v>
      </c>
      <c r="AD45">
        <v>63.4</v>
      </c>
    </row>
    <row r="46" spans="23:30" ht="12">
      <c r="W46" t="s">
        <v>91</v>
      </c>
      <c r="X46">
        <v>102.7</v>
      </c>
      <c r="Z46" t="s">
        <v>91</v>
      </c>
      <c r="AA46">
        <v>55.6</v>
      </c>
      <c r="AC46" t="s">
        <v>91</v>
      </c>
      <c r="AD46">
        <v>55.2</v>
      </c>
    </row>
    <row r="47" spans="23:30" ht="12">
      <c r="W47" t="s">
        <v>92</v>
      </c>
      <c r="X47">
        <v>95.1</v>
      </c>
      <c r="Z47" t="s">
        <v>92</v>
      </c>
      <c r="AA47">
        <v>53.6</v>
      </c>
      <c r="AC47" t="s">
        <v>92</v>
      </c>
      <c r="AD47">
        <v>52.9</v>
      </c>
    </row>
    <row r="48" spans="23:30" ht="12">
      <c r="W48" t="s">
        <v>93</v>
      </c>
      <c r="X48">
        <v>76.8</v>
      </c>
      <c r="Z48" t="s">
        <v>93</v>
      </c>
      <c r="AA48">
        <v>49.3</v>
      </c>
      <c r="AC48" t="s">
        <v>93</v>
      </c>
      <c r="AD48">
        <v>48.6</v>
      </c>
    </row>
    <row r="49" spans="23:30" ht="12">
      <c r="W49" t="s">
        <v>113</v>
      </c>
      <c r="X49">
        <v>79.4</v>
      </c>
      <c r="Z49" t="s">
        <v>113</v>
      </c>
      <c r="AA49">
        <v>40.9</v>
      </c>
      <c r="AC49" t="s">
        <v>113</v>
      </c>
      <c r="AD49">
        <v>39.7</v>
      </c>
    </row>
    <row r="50" spans="23:30" ht="12">
      <c r="W50" t="s">
        <v>114</v>
      </c>
      <c r="X50">
        <v>93.2</v>
      </c>
      <c r="Z50" t="s">
        <v>114</v>
      </c>
      <c r="AA50">
        <v>37.4</v>
      </c>
      <c r="AC50" t="s">
        <v>114</v>
      </c>
      <c r="AD50">
        <v>36.1</v>
      </c>
    </row>
    <row r="51" spans="23:30" ht="12">
      <c r="W51" t="s">
        <v>115</v>
      </c>
      <c r="X51">
        <v>102.7</v>
      </c>
      <c r="Z51" t="s">
        <v>115</v>
      </c>
      <c r="AA51">
        <v>35</v>
      </c>
      <c r="AC51" t="s">
        <v>115</v>
      </c>
      <c r="AD51">
        <v>33.7</v>
      </c>
    </row>
    <row r="52" spans="23:30" ht="12">
      <c r="W52" t="s">
        <v>116</v>
      </c>
      <c r="X52">
        <v>86.6</v>
      </c>
      <c r="Z52" t="s">
        <v>116</v>
      </c>
      <c r="AA52">
        <v>29.8</v>
      </c>
      <c r="AC52" t="s">
        <v>116</v>
      </c>
      <c r="AD52">
        <v>28.2</v>
      </c>
    </row>
    <row r="53" spans="23:30" ht="12">
      <c r="W53" t="s">
        <v>117</v>
      </c>
      <c r="X53">
        <v>77.2</v>
      </c>
      <c r="Z53" t="s">
        <v>117</v>
      </c>
      <c r="AA53">
        <v>14.5</v>
      </c>
      <c r="AC53" t="s">
        <v>117</v>
      </c>
      <c r="AD53">
        <v>14.8</v>
      </c>
    </row>
    <row r="54" spans="23:30" ht="12">
      <c r="W54" t="s">
        <v>118</v>
      </c>
      <c r="X54">
        <v>66.9</v>
      </c>
      <c r="Z54" t="s">
        <v>118</v>
      </c>
      <c r="AA54">
        <v>13.8</v>
      </c>
      <c r="AC54" t="s">
        <v>118</v>
      </c>
      <c r="AD54">
        <v>11.7</v>
      </c>
    </row>
    <row r="55" spans="23:30" ht="12">
      <c r="W55" t="s">
        <v>94</v>
      </c>
      <c r="X55">
        <v>129</v>
      </c>
      <c r="Z55" t="s">
        <v>94</v>
      </c>
      <c r="AA55">
        <v>89</v>
      </c>
      <c r="AC55" t="s">
        <v>94</v>
      </c>
      <c r="AD55">
        <v>88.3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USyd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Manager</dc:creator>
  <cp:keywords/>
  <dc:description/>
  <cp:lastModifiedBy>Poomchai P</cp:lastModifiedBy>
  <cp:lastPrinted>2018-11-30T14:01:52Z</cp:lastPrinted>
  <dcterms:created xsi:type="dcterms:W3CDTF">2001-05-01T02:37:10Z</dcterms:created>
  <dcterms:modified xsi:type="dcterms:W3CDTF">2018-11-30T14:21:13Z</dcterms:modified>
  <cp:category/>
  <cp:version/>
  <cp:contentType/>
  <cp:contentStatus/>
</cp:coreProperties>
</file>