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mDio\Dropbox\TOMBALL\2015\"/>
    </mc:Choice>
  </mc:AlternateContent>
  <bookViews>
    <workbookView xWindow="24360" yWindow="0" windowWidth="26835" windowHeight="26595" tabRatio="947" activeTab="4"/>
  </bookViews>
  <sheets>
    <sheet name="RSVP" sheetId="41" r:id="rId1"/>
    <sheet name="General" sheetId="1" r:id="rId2"/>
    <sheet name="Stats Blank" sheetId="2" r:id="rId3"/>
    <sheet name="Records" sheetId="39" r:id="rId4"/>
    <sheet name="Awards" sheetId="34" r:id="rId5"/>
    <sheet name="2015v2014" sheetId="36" r:id="rId6"/>
    <sheet name="Advanced" sheetId="40" r:id="rId7"/>
    <sheet name="Overall - Totals" sheetId="3" r:id="rId8"/>
    <sheet name="Overall - Avgs" sheetId="10" r:id="rId9"/>
    <sheet name="Overall Team Stats" sheetId="6" r:id="rId10"/>
    <sheet name="RR - Totals" sheetId="4" r:id="rId11"/>
    <sheet name="RR - Avgs" sheetId="9" r:id="rId12"/>
    <sheet name="RR Team Stats" sheetId="7" r:id="rId13"/>
    <sheet name="Playoff - Totals" sheetId="5" r:id="rId14"/>
    <sheet name="Playoff - Avgs" sheetId="11" r:id="rId15"/>
    <sheet name="Playoff Team Stats" sheetId="8" r:id="rId16"/>
    <sheet name="1-TZB-DUNX" sheetId="25" r:id="rId17"/>
    <sheet name="2-BM-GSA" sheetId="26" r:id="rId18"/>
    <sheet name="3-DUNX-NTO" sheetId="29" r:id="rId19"/>
    <sheet name="4-UNT-TZB" sheetId="14" r:id="rId20"/>
    <sheet name="5-NTO-GSA" sheetId="31" r:id="rId21"/>
    <sheet name="6-BM-UNT" sheetId="30" r:id="rId22"/>
    <sheet name="7-GSA-DUNX" sheetId="15" r:id="rId23"/>
    <sheet name="8-TZB-BM" sheetId="12" r:id="rId24"/>
    <sheet name="9-NTO-UNT" sheetId="27" r:id="rId25"/>
    <sheet name="10-GSA-TZB" sheetId="28" r:id="rId26"/>
    <sheet name="11-BM-DUNX" sheetId="16" r:id="rId27"/>
    <sheet name="12-UNT-GSA" sheetId="13" r:id="rId28"/>
    <sheet name="13-TZB-NTO" sheetId="23" r:id="rId29"/>
    <sheet name="14-DUNX-UNT" sheetId="17" r:id="rId30"/>
    <sheet name="15-NTO-BM" sheetId="24" r:id="rId31"/>
    <sheet name="Q1-BM-NTO" sheetId="18" r:id="rId32"/>
    <sheet name="S1-NTO-TZB" sheetId="20" r:id="rId33"/>
    <sheet name="Q2-GSA-UNT" sheetId="19" r:id="rId34"/>
    <sheet name="S2-UNT-DUNX" sheetId="21" r:id="rId35"/>
    <sheet name="Finals-NTO-DUNX" sheetId="22" r:id="rId36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9" i="40" l="1"/>
  <c r="S15" i="40"/>
  <c r="G37" i="3" l="1"/>
  <c r="G37" i="10" s="1"/>
  <c r="E37" i="3"/>
  <c r="E37" i="10" s="1"/>
  <c r="C37" i="3"/>
  <c r="C37" i="10" s="1"/>
  <c r="B37" i="3"/>
  <c r="J36" i="3"/>
  <c r="J36" i="10" s="1"/>
  <c r="F36" i="3"/>
  <c r="F36" i="10" s="1"/>
  <c r="J35" i="3"/>
  <c r="J35" i="10" s="1"/>
  <c r="C35" i="3"/>
  <c r="C35" i="10" s="1"/>
  <c r="E34" i="3"/>
  <c r="E34" i="10" s="1"/>
  <c r="C34" i="3"/>
  <c r="C34" i="10" s="1"/>
  <c r="C37" i="11"/>
  <c r="J36" i="11"/>
  <c r="I36" i="11"/>
  <c r="G36" i="11"/>
  <c r="J35" i="11"/>
  <c r="B35" i="5"/>
  <c r="D35" i="5" s="1"/>
  <c r="C35" i="5"/>
  <c r="C35" i="11" s="1"/>
  <c r="E35" i="5"/>
  <c r="E35" i="11" s="1"/>
  <c r="F35" i="5"/>
  <c r="F35" i="3" s="1"/>
  <c r="F35" i="10" s="1"/>
  <c r="G35" i="5"/>
  <c r="G35" i="11" s="1"/>
  <c r="H35" i="5"/>
  <c r="H35" i="11" s="1"/>
  <c r="I35" i="5"/>
  <c r="I35" i="3" s="1"/>
  <c r="I35" i="10" s="1"/>
  <c r="J35" i="5"/>
  <c r="B36" i="5"/>
  <c r="C36" i="5"/>
  <c r="C36" i="3" s="1"/>
  <c r="C36" i="10" s="1"/>
  <c r="E36" i="5"/>
  <c r="E36" i="11" s="1"/>
  <c r="F36" i="5"/>
  <c r="G36" i="5"/>
  <c r="G36" i="3" s="1"/>
  <c r="G36" i="10" s="1"/>
  <c r="H36" i="5"/>
  <c r="H36" i="3" s="1"/>
  <c r="H36" i="10" s="1"/>
  <c r="I36" i="5"/>
  <c r="I36" i="3" s="1"/>
  <c r="I36" i="10" s="1"/>
  <c r="J36" i="5"/>
  <c r="B37" i="5"/>
  <c r="C37" i="5"/>
  <c r="E37" i="5"/>
  <c r="E37" i="11" s="1"/>
  <c r="F37" i="5"/>
  <c r="F37" i="3" s="1"/>
  <c r="F37" i="10" s="1"/>
  <c r="G37" i="5"/>
  <c r="G37" i="11" s="1"/>
  <c r="H37" i="5"/>
  <c r="H37" i="3" s="1"/>
  <c r="H37" i="10" s="1"/>
  <c r="I37" i="5"/>
  <c r="I37" i="11" s="1"/>
  <c r="J37" i="5"/>
  <c r="J37" i="3" s="1"/>
  <c r="J37" i="10" s="1"/>
  <c r="F34" i="5"/>
  <c r="F34" i="3" s="1"/>
  <c r="F34" i="10" s="1"/>
  <c r="G34" i="5"/>
  <c r="H34" i="5"/>
  <c r="H34" i="11" s="1"/>
  <c r="I34" i="5"/>
  <c r="I34" i="11" s="1"/>
  <c r="J34" i="5"/>
  <c r="J34" i="3" s="1"/>
  <c r="J34" i="10" s="1"/>
  <c r="E34" i="5"/>
  <c r="E34" i="11" s="1"/>
  <c r="C34" i="5"/>
  <c r="B34" i="5"/>
  <c r="B24" i="8" s="1"/>
  <c r="B29" i="5"/>
  <c r="C29" i="5"/>
  <c r="C29" i="3" s="1"/>
  <c r="C29" i="10" s="1"/>
  <c r="E29" i="5"/>
  <c r="E29" i="3" s="1"/>
  <c r="E29" i="10" s="1"/>
  <c r="F29" i="5"/>
  <c r="F29" i="3" s="1"/>
  <c r="F29" i="10" s="1"/>
  <c r="G29" i="5"/>
  <c r="G29" i="3" s="1"/>
  <c r="G29" i="10" s="1"/>
  <c r="H29" i="5"/>
  <c r="H29" i="3" s="1"/>
  <c r="H29" i="10" s="1"/>
  <c r="I29" i="5"/>
  <c r="I29" i="11" s="1"/>
  <c r="J29" i="5"/>
  <c r="J29" i="11" s="1"/>
  <c r="B30" i="5"/>
  <c r="B30" i="11" s="1"/>
  <c r="C30" i="5"/>
  <c r="C30" i="11" s="1"/>
  <c r="E30" i="5"/>
  <c r="E30" i="11" s="1"/>
  <c r="F30" i="5"/>
  <c r="F30" i="11" s="1"/>
  <c r="G30" i="5"/>
  <c r="G30" i="3" s="1"/>
  <c r="G30" i="10" s="1"/>
  <c r="H30" i="5"/>
  <c r="H30" i="11" s="1"/>
  <c r="I30" i="5"/>
  <c r="I30" i="3" s="1"/>
  <c r="I30" i="10" s="1"/>
  <c r="J30" i="5"/>
  <c r="J30" i="3" s="1"/>
  <c r="J30" i="10" s="1"/>
  <c r="B31" i="5"/>
  <c r="B31" i="3" s="1"/>
  <c r="B31" i="10" s="1"/>
  <c r="C31" i="5"/>
  <c r="C31" i="3" s="1"/>
  <c r="C31" i="10" s="1"/>
  <c r="E31" i="5"/>
  <c r="E31" i="3" s="1"/>
  <c r="E31" i="10" s="1"/>
  <c r="F31" i="5"/>
  <c r="F31" i="3" s="1"/>
  <c r="F31" i="10" s="1"/>
  <c r="G31" i="5"/>
  <c r="G31" i="11" s="1"/>
  <c r="H31" i="5"/>
  <c r="H31" i="11" s="1"/>
  <c r="I31" i="5"/>
  <c r="I31" i="11" s="1"/>
  <c r="J31" i="5"/>
  <c r="J31" i="11" s="1"/>
  <c r="F28" i="5"/>
  <c r="G28" i="5"/>
  <c r="H28" i="5"/>
  <c r="H28" i="11" s="1"/>
  <c r="I28" i="5"/>
  <c r="I28" i="11" s="1"/>
  <c r="J28" i="5"/>
  <c r="J28" i="3" s="1"/>
  <c r="J28" i="10" s="1"/>
  <c r="E28" i="5"/>
  <c r="E28" i="11" s="1"/>
  <c r="C28" i="5"/>
  <c r="C28" i="11" s="1"/>
  <c r="B28" i="5"/>
  <c r="B23" i="5"/>
  <c r="C23" i="5"/>
  <c r="C23" i="11" s="1"/>
  <c r="E23" i="5"/>
  <c r="E23" i="3" s="1"/>
  <c r="E23" i="10" s="1"/>
  <c r="F23" i="5"/>
  <c r="F23" i="3" s="1"/>
  <c r="F23" i="10" s="1"/>
  <c r="G23" i="5"/>
  <c r="G23" i="3" s="1"/>
  <c r="G23" i="10" s="1"/>
  <c r="H23" i="5"/>
  <c r="H23" i="11" s="1"/>
  <c r="I23" i="5"/>
  <c r="I23" i="11" s="1"/>
  <c r="J23" i="5"/>
  <c r="J23" i="11" s="1"/>
  <c r="B24" i="5"/>
  <c r="C24" i="5"/>
  <c r="C24" i="3" s="1"/>
  <c r="C24" i="10" s="1"/>
  <c r="E24" i="5"/>
  <c r="E24" i="11" s="1"/>
  <c r="F24" i="5"/>
  <c r="F24" i="3" s="1"/>
  <c r="F24" i="10" s="1"/>
  <c r="G24" i="5"/>
  <c r="G24" i="11" s="1"/>
  <c r="H24" i="5"/>
  <c r="H24" i="3" s="1"/>
  <c r="H24" i="10" s="1"/>
  <c r="I24" i="5"/>
  <c r="I24" i="11" s="1"/>
  <c r="J24" i="5"/>
  <c r="J24" i="11" s="1"/>
  <c r="B25" i="5"/>
  <c r="B25" i="3" s="1"/>
  <c r="C25" i="5"/>
  <c r="C25" i="11" s="1"/>
  <c r="E25" i="5"/>
  <c r="E25" i="3" s="1"/>
  <c r="E25" i="10" s="1"/>
  <c r="F25" i="5"/>
  <c r="F25" i="11" s="1"/>
  <c r="G25" i="5"/>
  <c r="G25" i="3" s="1"/>
  <c r="G25" i="10" s="1"/>
  <c r="H25" i="5"/>
  <c r="H25" i="3" s="1"/>
  <c r="H25" i="10" s="1"/>
  <c r="I25" i="5"/>
  <c r="I25" i="11" s="1"/>
  <c r="J25" i="5"/>
  <c r="J25" i="11" s="1"/>
  <c r="F22" i="5"/>
  <c r="G22" i="5"/>
  <c r="G22" i="3" s="1"/>
  <c r="G22" i="10" s="1"/>
  <c r="H22" i="5"/>
  <c r="H22" i="11" s="1"/>
  <c r="I22" i="5"/>
  <c r="I22" i="11" s="1"/>
  <c r="J22" i="5"/>
  <c r="J22" i="3" s="1"/>
  <c r="J22" i="10" s="1"/>
  <c r="E22" i="5"/>
  <c r="E22" i="11" s="1"/>
  <c r="C22" i="5"/>
  <c r="C22" i="3" s="1"/>
  <c r="C22" i="10" s="1"/>
  <c r="B22" i="5"/>
  <c r="B22" i="11" s="1"/>
  <c r="B17" i="5"/>
  <c r="B17" i="3" s="1"/>
  <c r="C17" i="5"/>
  <c r="C17" i="11" s="1"/>
  <c r="E17" i="5"/>
  <c r="E17" i="3" s="1"/>
  <c r="E17" i="10" s="1"/>
  <c r="F17" i="5"/>
  <c r="F17" i="11" s="1"/>
  <c r="G17" i="5"/>
  <c r="G17" i="3" s="1"/>
  <c r="G17" i="10" s="1"/>
  <c r="H17" i="5"/>
  <c r="H17" i="11" s="1"/>
  <c r="I17" i="5"/>
  <c r="I17" i="3" s="1"/>
  <c r="I17" i="10" s="1"/>
  <c r="J17" i="5"/>
  <c r="J17" i="3" s="1"/>
  <c r="J17" i="10" s="1"/>
  <c r="B18" i="5"/>
  <c r="C18" i="5"/>
  <c r="C18" i="11" s="1"/>
  <c r="E18" i="5"/>
  <c r="E18" i="3" s="1"/>
  <c r="E18" i="10" s="1"/>
  <c r="F18" i="5"/>
  <c r="F18" i="11" s="1"/>
  <c r="G18" i="5"/>
  <c r="G18" i="3" s="1"/>
  <c r="G18" i="10" s="1"/>
  <c r="H18" i="5"/>
  <c r="H18" i="11" s="1"/>
  <c r="I18" i="5"/>
  <c r="I18" i="3" s="1"/>
  <c r="I18" i="10" s="1"/>
  <c r="J18" i="5"/>
  <c r="J18" i="3" s="1"/>
  <c r="J18" i="10" s="1"/>
  <c r="B19" i="5"/>
  <c r="B19" i="3" s="1"/>
  <c r="B19" i="10" s="1"/>
  <c r="C19" i="5"/>
  <c r="C19" i="3" s="1"/>
  <c r="C19" i="10" s="1"/>
  <c r="E19" i="5"/>
  <c r="E19" i="11" s="1"/>
  <c r="F19" i="5"/>
  <c r="F19" i="3" s="1"/>
  <c r="F19" i="10" s="1"/>
  <c r="G19" i="5"/>
  <c r="G19" i="3" s="1"/>
  <c r="G19" i="10" s="1"/>
  <c r="H19" i="5"/>
  <c r="H19" i="3" s="1"/>
  <c r="H19" i="10" s="1"/>
  <c r="I19" i="5"/>
  <c r="I19" i="11" s="1"/>
  <c r="J19" i="5"/>
  <c r="J19" i="11" s="1"/>
  <c r="F16" i="5"/>
  <c r="G16" i="5"/>
  <c r="G16" i="11" s="1"/>
  <c r="H16" i="5"/>
  <c r="H16" i="3" s="1"/>
  <c r="H16" i="10" s="1"/>
  <c r="I16" i="5"/>
  <c r="I16" i="3" s="1"/>
  <c r="I16" i="10" s="1"/>
  <c r="J16" i="5"/>
  <c r="J16" i="3" s="1"/>
  <c r="J16" i="10" s="1"/>
  <c r="E16" i="5"/>
  <c r="E16" i="11" s="1"/>
  <c r="C16" i="5"/>
  <c r="C16" i="3" s="1"/>
  <c r="C16" i="10" s="1"/>
  <c r="B16" i="5"/>
  <c r="B16" i="3" s="1"/>
  <c r="B11" i="5"/>
  <c r="C11" i="5"/>
  <c r="C11" i="11" s="1"/>
  <c r="E11" i="5"/>
  <c r="E11" i="3" s="1"/>
  <c r="E11" i="10" s="1"/>
  <c r="F11" i="5"/>
  <c r="F11" i="3" s="1"/>
  <c r="F11" i="10" s="1"/>
  <c r="G11" i="5"/>
  <c r="G11" i="11" s="1"/>
  <c r="H11" i="5"/>
  <c r="H11" i="11" s="1"/>
  <c r="I11" i="5"/>
  <c r="I11" i="3" s="1"/>
  <c r="I11" i="10" s="1"/>
  <c r="J11" i="5"/>
  <c r="J11" i="3" s="1"/>
  <c r="J11" i="10" s="1"/>
  <c r="B12" i="5"/>
  <c r="B12" i="11" s="1"/>
  <c r="C12" i="5"/>
  <c r="C12" i="3" s="1"/>
  <c r="C12" i="10" s="1"/>
  <c r="E12" i="5"/>
  <c r="E12" i="11" s="1"/>
  <c r="F12" i="5"/>
  <c r="F12" i="3" s="1"/>
  <c r="F12" i="10" s="1"/>
  <c r="G12" i="5"/>
  <c r="G12" i="3" s="1"/>
  <c r="G12" i="10" s="1"/>
  <c r="H12" i="5"/>
  <c r="H12" i="3" s="1"/>
  <c r="H12" i="10" s="1"/>
  <c r="I12" i="5"/>
  <c r="I12" i="11" s="1"/>
  <c r="J12" i="5"/>
  <c r="J12" i="11" s="1"/>
  <c r="B13" i="5"/>
  <c r="C13" i="5"/>
  <c r="C13" i="11" s="1"/>
  <c r="E13" i="5"/>
  <c r="E13" i="3" s="1"/>
  <c r="E13" i="10" s="1"/>
  <c r="F13" i="5"/>
  <c r="F13" i="3" s="1"/>
  <c r="F13" i="10" s="1"/>
  <c r="G13" i="5"/>
  <c r="G13" i="11" s="1"/>
  <c r="H13" i="5"/>
  <c r="H13" i="3" s="1"/>
  <c r="H13" i="10" s="1"/>
  <c r="I13" i="5"/>
  <c r="I13" i="3" s="1"/>
  <c r="I13" i="10" s="1"/>
  <c r="J13" i="5"/>
  <c r="J13" i="11" s="1"/>
  <c r="F10" i="5"/>
  <c r="F10" i="3" s="1"/>
  <c r="F10" i="10" s="1"/>
  <c r="G10" i="5"/>
  <c r="G10" i="3" s="1"/>
  <c r="G10" i="10" s="1"/>
  <c r="H10" i="5"/>
  <c r="H10" i="3" s="1"/>
  <c r="H10" i="10" s="1"/>
  <c r="I10" i="5"/>
  <c r="I10" i="11" s="1"/>
  <c r="J10" i="5"/>
  <c r="E10" i="5"/>
  <c r="E10" i="3" s="1"/>
  <c r="E10" i="10" s="1"/>
  <c r="C10" i="5"/>
  <c r="C10" i="3" s="1"/>
  <c r="C10" i="10" s="1"/>
  <c r="B10" i="5"/>
  <c r="B10" i="3" s="1"/>
  <c r="B5" i="5"/>
  <c r="C5" i="5"/>
  <c r="C5" i="11" s="1"/>
  <c r="E5" i="5"/>
  <c r="E5" i="11" s="1"/>
  <c r="F5" i="5"/>
  <c r="F5" i="11" s="1"/>
  <c r="G5" i="5"/>
  <c r="G5" i="3" s="1"/>
  <c r="G5" i="10" s="1"/>
  <c r="H5" i="5"/>
  <c r="H5" i="11" s="1"/>
  <c r="I5" i="5"/>
  <c r="I5" i="11" s="1"/>
  <c r="J5" i="5"/>
  <c r="J5" i="3" s="1"/>
  <c r="J5" i="10" s="1"/>
  <c r="B6" i="5"/>
  <c r="C6" i="5"/>
  <c r="C6" i="3" s="1"/>
  <c r="C6" i="10" s="1"/>
  <c r="E6" i="5"/>
  <c r="E6" i="3" s="1"/>
  <c r="E6" i="10" s="1"/>
  <c r="F6" i="5"/>
  <c r="F6" i="3" s="1"/>
  <c r="F6" i="10" s="1"/>
  <c r="G6" i="5"/>
  <c r="G6" i="11" s="1"/>
  <c r="H6" i="5"/>
  <c r="H6" i="11" s="1"/>
  <c r="I6" i="5"/>
  <c r="I6" i="3" s="1"/>
  <c r="I6" i="10" s="1"/>
  <c r="J6" i="5"/>
  <c r="J6" i="3" s="1"/>
  <c r="J6" i="10" s="1"/>
  <c r="B7" i="5"/>
  <c r="B7" i="11" s="1"/>
  <c r="C7" i="5"/>
  <c r="C7" i="11" s="1"/>
  <c r="E7" i="5"/>
  <c r="E7" i="3" s="1"/>
  <c r="E7" i="10" s="1"/>
  <c r="F7" i="5"/>
  <c r="F7" i="3" s="1"/>
  <c r="F7" i="10" s="1"/>
  <c r="G7" i="5"/>
  <c r="G7" i="11" s="1"/>
  <c r="H7" i="5"/>
  <c r="H7" i="11" s="1"/>
  <c r="I7" i="5"/>
  <c r="I7" i="3" s="1"/>
  <c r="I7" i="10" s="1"/>
  <c r="J7" i="5"/>
  <c r="J7" i="3" s="1"/>
  <c r="J7" i="10" s="1"/>
  <c r="F4" i="5"/>
  <c r="F4" i="11" s="1"/>
  <c r="G4" i="5"/>
  <c r="G4" i="11" s="1"/>
  <c r="H4" i="5"/>
  <c r="H4" i="11" s="1"/>
  <c r="I4" i="5"/>
  <c r="I4" i="3" s="1"/>
  <c r="I4" i="10" s="1"/>
  <c r="J4" i="5"/>
  <c r="E4" i="5"/>
  <c r="E4" i="11" s="1"/>
  <c r="C4" i="5"/>
  <c r="C4" i="3" s="1"/>
  <c r="C4" i="10" s="1"/>
  <c r="B4" i="5"/>
  <c r="B4" i="3" s="1"/>
  <c r="B4" i="10" s="1"/>
  <c r="J18" i="22"/>
  <c r="I18" i="22"/>
  <c r="H18" i="22"/>
  <c r="G18" i="22"/>
  <c r="F18" i="22"/>
  <c r="E18" i="22"/>
  <c r="C18" i="22"/>
  <c r="B18" i="22"/>
  <c r="K17" i="22"/>
  <c r="D17" i="22"/>
  <c r="K16" i="22"/>
  <c r="D16" i="22"/>
  <c r="K15" i="22"/>
  <c r="D15" i="22"/>
  <c r="K14" i="22"/>
  <c r="D14" i="22"/>
  <c r="J10" i="22"/>
  <c r="I10" i="22"/>
  <c r="H10" i="22"/>
  <c r="G10" i="22"/>
  <c r="F10" i="22"/>
  <c r="E10" i="22"/>
  <c r="C10" i="22"/>
  <c r="B10" i="22"/>
  <c r="K9" i="22"/>
  <c r="D9" i="22"/>
  <c r="K8" i="22"/>
  <c r="K7" i="22"/>
  <c r="D7" i="22"/>
  <c r="K6" i="22"/>
  <c r="D6" i="22"/>
  <c r="J18" i="21"/>
  <c r="I18" i="21"/>
  <c r="H18" i="21"/>
  <c r="G18" i="21"/>
  <c r="F18" i="21"/>
  <c r="E18" i="21"/>
  <c r="C18" i="21"/>
  <c r="B18" i="21"/>
  <c r="K17" i="21"/>
  <c r="D17" i="21"/>
  <c r="K16" i="21"/>
  <c r="D16" i="21"/>
  <c r="K15" i="21"/>
  <c r="D15" i="21"/>
  <c r="K14" i="21"/>
  <c r="D14" i="21"/>
  <c r="J10" i="21"/>
  <c r="I10" i="21"/>
  <c r="H10" i="21"/>
  <c r="G10" i="21"/>
  <c r="F10" i="21"/>
  <c r="E10" i="21"/>
  <c r="C10" i="21"/>
  <c r="B10" i="21"/>
  <c r="D10" i="21" s="1"/>
  <c r="K9" i="21"/>
  <c r="D9" i="21"/>
  <c r="K8" i="21"/>
  <c r="K7" i="21"/>
  <c r="D7" i="21"/>
  <c r="K6" i="21"/>
  <c r="D6" i="21"/>
  <c r="J18" i="19"/>
  <c r="O8" i="8" s="1"/>
  <c r="I18" i="19"/>
  <c r="H18" i="19"/>
  <c r="G18" i="19"/>
  <c r="F18" i="19"/>
  <c r="E18" i="19"/>
  <c r="C18" i="19"/>
  <c r="M8" i="8" s="1"/>
  <c r="B18" i="19"/>
  <c r="L8" i="8" s="1"/>
  <c r="K17" i="19"/>
  <c r="D17" i="19"/>
  <c r="K16" i="19"/>
  <c r="D16" i="19"/>
  <c r="K15" i="19"/>
  <c r="D15" i="19"/>
  <c r="K14" i="19"/>
  <c r="D14" i="19"/>
  <c r="J10" i="19"/>
  <c r="I10" i="19"/>
  <c r="H10" i="19"/>
  <c r="G10" i="19"/>
  <c r="F10" i="19"/>
  <c r="E10" i="19"/>
  <c r="C10" i="19"/>
  <c r="B10" i="19"/>
  <c r="K9" i="19"/>
  <c r="D9" i="19"/>
  <c r="K8" i="19"/>
  <c r="K7" i="19"/>
  <c r="D7" i="19"/>
  <c r="K6" i="19"/>
  <c r="D6" i="19"/>
  <c r="J18" i="20"/>
  <c r="I18" i="20"/>
  <c r="H18" i="20"/>
  <c r="G18" i="20"/>
  <c r="F18" i="20"/>
  <c r="E18" i="20"/>
  <c r="C18" i="20"/>
  <c r="B18" i="20"/>
  <c r="K17" i="20"/>
  <c r="D17" i="20"/>
  <c r="K16" i="20"/>
  <c r="D16" i="20"/>
  <c r="K15" i="20"/>
  <c r="D15" i="20"/>
  <c r="K14" i="20"/>
  <c r="D14" i="20"/>
  <c r="J10" i="20"/>
  <c r="O20" i="8" s="1"/>
  <c r="I10" i="20"/>
  <c r="H10" i="20"/>
  <c r="G10" i="20"/>
  <c r="F10" i="20"/>
  <c r="E10" i="20"/>
  <c r="C10" i="20"/>
  <c r="M20" i="8" s="1"/>
  <c r="B10" i="20"/>
  <c r="L20" i="8" s="1"/>
  <c r="K9" i="20"/>
  <c r="D9" i="20"/>
  <c r="K8" i="20"/>
  <c r="D8" i="20"/>
  <c r="K7" i="20"/>
  <c r="D7" i="20"/>
  <c r="K6" i="20"/>
  <c r="D6" i="20"/>
  <c r="J18" i="18"/>
  <c r="O24" i="8" s="1"/>
  <c r="I18" i="18"/>
  <c r="H18" i="18"/>
  <c r="G18" i="18"/>
  <c r="F18" i="18"/>
  <c r="E18" i="18"/>
  <c r="C18" i="18"/>
  <c r="M24" i="8" s="1"/>
  <c r="B18" i="18"/>
  <c r="K17" i="18"/>
  <c r="D17" i="18"/>
  <c r="K16" i="18"/>
  <c r="D16" i="18"/>
  <c r="K15" i="18"/>
  <c r="D15" i="18"/>
  <c r="K14" i="18"/>
  <c r="D14" i="18"/>
  <c r="J10" i="18"/>
  <c r="I10" i="18"/>
  <c r="H10" i="18"/>
  <c r="G10" i="18"/>
  <c r="F10" i="18"/>
  <c r="E10" i="18"/>
  <c r="C10" i="18"/>
  <c r="B10" i="18"/>
  <c r="K9" i="18"/>
  <c r="D9" i="18"/>
  <c r="K8" i="18"/>
  <c r="D8" i="18"/>
  <c r="K7" i="18"/>
  <c r="D7" i="18"/>
  <c r="K6" i="18"/>
  <c r="D6" i="18"/>
  <c r="O12" i="8" l="1"/>
  <c r="E13" i="11"/>
  <c r="D11" i="5"/>
  <c r="F23" i="11"/>
  <c r="I17" i="11"/>
  <c r="J17" i="11"/>
  <c r="B17" i="11"/>
  <c r="D17" i="11" s="1"/>
  <c r="C19" i="11"/>
  <c r="C23" i="3"/>
  <c r="C23" i="10" s="1"/>
  <c r="F18" i="3"/>
  <c r="F18" i="10" s="1"/>
  <c r="G17" i="11"/>
  <c r="H7" i="3"/>
  <c r="H7" i="10" s="1"/>
  <c r="I4" i="11"/>
  <c r="J11" i="11"/>
  <c r="J13" i="3"/>
  <c r="J13" i="10" s="1"/>
  <c r="F11" i="11"/>
  <c r="J8" i="8"/>
  <c r="J9" i="8" s="1"/>
  <c r="E11" i="11"/>
  <c r="H13" i="11"/>
  <c r="J12" i="3"/>
  <c r="J12" i="10" s="1"/>
  <c r="F13" i="11"/>
  <c r="G13" i="3"/>
  <c r="G13" i="10" s="1"/>
  <c r="C7" i="3"/>
  <c r="C7" i="10" s="1"/>
  <c r="C11" i="3"/>
  <c r="C11" i="10" s="1"/>
  <c r="C13" i="3"/>
  <c r="C13" i="10" s="1"/>
  <c r="J29" i="3"/>
  <c r="J29" i="10" s="1"/>
  <c r="F30" i="3"/>
  <c r="F30" i="10" s="1"/>
  <c r="F29" i="11"/>
  <c r="H31" i="3"/>
  <c r="H31" i="10" s="1"/>
  <c r="J31" i="3"/>
  <c r="J31" i="10" s="1"/>
  <c r="J19" i="3"/>
  <c r="J19" i="10" s="1"/>
  <c r="J6" i="11"/>
  <c r="J30" i="11"/>
  <c r="J18" i="11"/>
  <c r="J23" i="3"/>
  <c r="J23" i="10" s="1"/>
  <c r="O16" i="8"/>
  <c r="O17" i="8" s="1"/>
  <c r="J4" i="8"/>
  <c r="J5" i="8" s="1"/>
  <c r="J20" i="8"/>
  <c r="J20" i="6" s="1"/>
  <c r="J21" i="6" s="1"/>
  <c r="O8" i="6"/>
  <c r="O9" i="6" s="1"/>
  <c r="O9" i="8"/>
  <c r="O25" i="8"/>
  <c r="O24" i="6"/>
  <c r="O25" i="6" s="1"/>
  <c r="O4" i="8"/>
  <c r="O5" i="8" s="1"/>
  <c r="J28" i="11"/>
  <c r="J16" i="11"/>
  <c r="K18" i="22"/>
  <c r="K18" i="21"/>
  <c r="J12" i="8"/>
  <c r="J25" i="3"/>
  <c r="J25" i="10" s="1"/>
  <c r="J37" i="11"/>
  <c r="J7" i="11"/>
  <c r="J24" i="3"/>
  <c r="J24" i="10" s="1"/>
  <c r="J5" i="11"/>
  <c r="O21" i="8"/>
  <c r="O20" i="6"/>
  <c r="O21" i="6" s="1"/>
  <c r="O12" i="6"/>
  <c r="O13" i="6" s="1"/>
  <c r="O13" i="8"/>
  <c r="K10" i="22"/>
  <c r="J22" i="11"/>
  <c r="J16" i="8"/>
  <c r="K10" i="21"/>
  <c r="J34" i="11"/>
  <c r="J10" i="11"/>
  <c r="J24" i="8"/>
  <c r="K10" i="20"/>
  <c r="J4" i="3"/>
  <c r="J4" i="10" s="1"/>
  <c r="J10" i="3"/>
  <c r="J10" i="10" s="1"/>
  <c r="J4" i="11"/>
  <c r="I31" i="3"/>
  <c r="I31" i="10" s="1"/>
  <c r="I19" i="3"/>
  <c r="I19" i="10" s="1"/>
  <c r="I18" i="11"/>
  <c r="I6" i="11"/>
  <c r="I30" i="11"/>
  <c r="I24" i="3"/>
  <c r="I24" i="10" s="1"/>
  <c r="I29" i="3"/>
  <c r="I29" i="10" s="1"/>
  <c r="I5" i="3"/>
  <c r="I5" i="10" s="1"/>
  <c r="I28" i="3"/>
  <c r="I28" i="10" s="1"/>
  <c r="I16" i="11"/>
  <c r="I20" i="8"/>
  <c r="I12" i="8"/>
  <c r="I7" i="11"/>
  <c r="I37" i="3"/>
  <c r="I37" i="10" s="1"/>
  <c r="I25" i="3"/>
  <c r="I25" i="10" s="1"/>
  <c r="I13" i="11"/>
  <c r="I12" i="3"/>
  <c r="I12" i="10" s="1"/>
  <c r="I35" i="11"/>
  <c r="I23" i="3"/>
  <c r="I23" i="10" s="1"/>
  <c r="I24" i="8"/>
  <c r="I24" i="6" s="1"/>
  <c r="I25" i="6" s="1"/>
  <c r="I4" i="8"/>
  <c r="I5" i="8" s="1"/>
  <c r="I11" i="11"/>
  <c r="I8" i="8"/>
  <c r="I9" i="8" s="1"/>
  <c r="I34" i="3"/>
  <c r="I34" i="10" s="1"/>
  <c r="I22" i="3"/>
  <c r="I22" i="10" s="1"/>
  <c r="I10" i="3"/>
  <c r="I10" i="10" s="1"/>
  <c r="I16" i="8"/>
  <c r="H19" i="11"/>
  <c r="H25" i="11"/>
  <c r="H18" i="3"/>
  <c r="H18" i="10" s="1"/>
  <c r="H30" i="3"/>
  <c r="H30" i="10" s="1"/>
  <c r="H17" i="3"/>
  <c r="H17" i="10" s="1"/>
  <c r="H29" i="11"/>
  <c r="H16" i="11"/>
  <c r="H20" i="8"/>
  <c r="H12" i="8"/>
  <c r="H28" i="3"/>
  <c r="H28" i="10" s="1"/>
  <c r="H6" i="3"/>
  <c r="H6" i="10" s="1"/>
  <c r="H12" i="11"/>
  <c r="H36" i="11"/>
  <c r="H37" i="11"/>
  <c r="H24" i="11"/>
  <c r="H35" i="3"/>
  <c r="H35" i="10" s="1"/>
  <c r="H11" i="3"/>
  <c r="H11" i="10" s="1"/>
  <c r="H5" i="3"/>
  <c r="H5" i="10" s="1"/>
  <c r="H23" i="3"/>
  <c r="H23" i="10" s="1"/>
  <c r="H10" i="11"/>
  <c r="H24" i="8"/>
  <c r="H34" i="3"/>
  <c r="H34" i="10" s="1"/>
  <c r="H4" i="8"/>
  <c r="H16" i="8"/>
  <c r="H4" i="3"/>
  <c r="H4" i="10" s="1"/>
  <c r="H22" i="3"/>
  <c r="H22" i="10" s="1"/>
  <c r="H8" i="8"/>
  <c r="G7" i="3"/>
  <c r="G7" i="10" s="1"/>
  <c r="G31" i="3"/>
  <c r="G31" i="10" s="1"/>
  <c r="G25" i="11"/>
  <c r="G19" i="11"/>
  <c r="K18" i="20"/>
  <c r="G18" i="11"/>
  <c r="G30" i="11"/>
  <c r="G24" i="3"/>
  <c r="G24" i="10" s="1"/>
  <c r="G29" i="11"/>
  <c r="G5" i="11"/>
  <c r="G20" i="8"/>
  <c r="G21" i="8" s="1"/>
  <c r="G28" i="11"/>
  <c r="G16" i="3"/>
  <c r="G16" i="10" s="1"/>
  <c r="G22" i="11"/>
  <c r="G28" i="3"/>
  <c r="G28" i="10" s="1"/>
  <c r="G12" i="8"/>
  <c r="G6" i="3"/>
  <c r="G6" i="10" s="1"/>
  <c r="G12" i="11"/>
  <c r="G8" i="8"/>
  <c r="G9" i="8" s="1"/>
  <c r="G16" i="8"/>
  <c r="G17" i="8" s="1"/>
  <c r="G24" i="8"/>
  <c r="G24" i="6" s="1"/>
  <c r="G23" i="11"/>
  <c r="G11" i="3"/>
  <c r="G11" i="10" s="1"/>
  <c r="G35" i="3"/>
  <c r="G35" i="10" s="1"/>
  <c r="G10" i="11"/>
  <c r="G4" i="8"/>
  <c r="G4" i="3"/>
  <c r="G4" i="10" s="1"/>
  <c r="G34" i="11"/>
  <c r="G34" i="3"/>
  <c r="G34" i="10" s="1"/>
  <c r="F31" i="11"/>
  <c r="F7" i="11"/>
  <c r="F19" i="11"/>
  <c r="F20" i="8"/>
  <c r="F20" i="6" s="1"/>
  <c r="F21" i="6" s="1"/>
  <c r="F17" i="3"/>
  <c r="F17" i="10" s="1"/>
  <c r="F12" i="8"/>
  <c r="F13" i="8" s="1"/>
  <c r="F5" i="3"/>
  <c r="F5" i="10" s="1"/>
  <c r="F28" i="11"/>
  <c r="F28" i="3"/>
  <c r="F28" i="10" s="1"/>
  <c r="F16" i="3"/>
  <c r="F16" i="10" s="1"/>
  <c r="F16" i="11"/>
  <c r="F37" i="11"/>
  <c r="F25" i="3"/>
  <c r="F25" i="10" s="1"/>
  <c r="F24" i="8"/>
  <c r="F24" i="6" s="1"/>
  <c r="F25" i="6" s="1"/>
  <c r="F36" i="11"/>
  <c r="F6" i="11"/>
  <c r="F24" i="11"/>
  <c r="F12" i="11"/>
  <c r="F4" i="8"/>
  <c r="F4" i="6" s="1"/>
  <c r="F16" i="8"/>
  <c r="F17" i="8" s="1"/>
  <c r="F35" i="11"/>
  <c r="F4" i="3"/>
  <c r="F4" i="10" s="1"/>
  <c r="F34" i="11"/>
  <c r="F25" i="8"/>
  <c r="F10" i="11"/>
  <c r="F22" i="11"/>
  <c r="F22" i="3"/>
  <c r="F22" i="10" s="1"/>
  <c r="F8" i="8"/>
  <c r="E7" i="11"/>
  <c r="E31" i="11"/>
  <c r="E19" i="3"/>
  <c r="E19" i="10" s="1"/>
  <c r="E30" i="3"/>
  <c r="E30" i="10" s="1"/>
  <c r="E18" i="11"/>
  <c r="E24" i="3"/>
  <c r="E24" i="10" s="1"/>
  <c r="E29" i="11"/>
  <c r="E17" i="11"/>
  <c r="E23" i="11"/>
  <c r="E16" i="3"/>
  <c r="E16" i="10" s="1"/>
  <c r="E28" i="3"/>
  <c r="E28" i="10" s="1"/>
  <c r="E12" i="8"/>
  <c r="E4" i="3"/>
  <c r="E4" i="10" s="1"/>
  <c r="E20" i="8"/>
  <c r="E25" i="11"/>
  <c r="E12" i="3"/>
  <c r="E12" i="10" s="1"/>
  <c r="E36" i="3"/>
  <c r="E36" i="10" s="1"/>
  <c r="E6" i="11"/>
  <c r="E4" i="8"/>
  <c r="E5" i="8" s="1"/>
  <c r="E8" i="8"/>
  <c r="E8" i="6" s="1"/>
  <c r="E9" i="6" s="1"/>
  <c r="E16" i="8"/>
  <c r="E35" i="3"/>
  <c r="E35" i="10" s="1"/>
  <c r="E5" i="3"/>
  <c r="E5" i="10" s="1"/>
  <c r="E10" i="11"/>
  <c r="E24" i="8"/>
  <c r="E22" i="3"/>
  <c r="E22" i="10" s="1"/>
  <c r="C31" i="11"/>
  <c r="D19" i="10"/>
  <c r="D31" i="10"/>
  <c r="C25" i="3"/>
  <c r="C25" i="10" s="1"/>
  <c r="C18" i="3"/>
  <c r="C18" i="10" s="1"/>
  <c r="D18" i="18"/>
  <c r="D18" i="20"/>
  <c r="D18" i="5"/>
  <c r="D30" i="11"/>
  <c r="C30" i="3"/>
  <c r="C30" i="10" s="1"/>
  <c r="D18" i="21"/>
  <c r="C20" i="8"/>
  <c r="C21" i="8" s="1"/>
  <c r="C29" i="11"/>
  <c r="C5" i="3"/>
  <c r="C5" i="10" s="1"/>
  <c r="M4" i="8"/>
  <c r="M4" i="6" s="1"/>
  <c r="D5" i="5"/>
  <c r="D17" i="5"/>
  <c r="D23" i="5"/>
  <c r="D29" i="5"/>
  <c r="C17" i="3"/>
  <c r="C17" i="10" s="1"/>
  <c r="M9" i="8"/>
  <c r="M8" i="6"/>
  <c r="M9" i="6" s="1"/>
  <c r="M24" i="6"/>
  <c r="M25" i="6" s="1"/>
  <c r="M25" i="8"/>
  <c r="C12" i="8"/>
  <c r="D18" i="22"/>
  <c r="C16" i="11"/>
  <c r="C28" i="3"/>
  <c r="C28" i="10" s="1"/>
  <c r="M16" i="8"/>
  <c r="M17" i="8" s="1"/>
  <c r="D37" i="5"/>
  <c r="D7" i="11"/>
  <c r="D13" i="5"/>
  <c r="D37" i="3"/>
  <c r="C16" i="8"/>
  <c r="C17" i="8" s="1"/>
  <c r="C24" i="8"/>
  <c r="C25" i="8" s="1"/>
  <c r="C36" i="11"/>
  <c r="C12" i="11"/>
  <c r="D12" i="11" s="1"/>
  <c r="C24" i="11"/>
  <c r="C6" i="11"/>
  <c r="D6" i="5"/>
  <c r="D24" i="5"/>
  <c r="D36" i="5"/>
  <c r="D10" i="19"/>
  <c r="M12" i="8"/>
  <c r="M12" i="6" s="1"/>
  <c r="M13" i="6" s="1"/>
  <c r="M20" i="6"/>
  <c r="M21" i="6" s="1"/>
  <c r="M21" i="8"/>
  <c r="N21" i="8" s="1"/>
  <c r="D10" i="22"/>
  <c r="C4" i="11"/>
  <c r="C8" i="8"/>
  <c r="C10" i="11"/>
  <c r="C34" i="11"/>
  <c r="C4" i="8"/>
  <c r="D10" i="18"/>
  <c r="C22" i="11"/>
  <c r="D22" i="11" s="1"/>
  <c r="B19" i="11"/>
  <c r="B31" i="11"/>
  <c r="D19" i="5"/>
  <c r="D31" i="5"/>
  <c r="D19" i="3"/>
  <c r="B25" i="11"/>
  <c r="D25" i="11" s="1"/>
  <c r="D31" i="3"/>
  <c r="B18" i="11"/>
  <c r="D18" i="11" s="1"/>
  <c r="B30" i="3"/>
  <c r="D30" i="5"/>
  <c r="B18" i="3"/>
  <c r="B17" i="10"/>
  <c r="D17" i="10" s="1"/>
  <c r="L24" i="8"/>
  <c r="L24" i="6" s="1"/>
  <c r="L25" i="6" s="1"/>
  <c r="N25" i="6" s="1"/>
  <c r="B20" i="8"/>
  <c r="B21" i="8" s="1"/>
  <c r="B29" i="11"/>
  <c r="D29" i="11" s="1"/>
  <c r="B12" i="8"/>
  <c r="B12" i="6" s="1"/>
  <c r="B29" i="3"/>
  <c r="D16" i="3"/>
  <c r="B16" i="10"/>
  <c r="D16" i="10" s="1"/>
  <c r="L8" i="6"/>
  <c r="L9" i="8"/>
  <c r="B16" i="11"/>
  <c r="B28" i="3"/>
  <c r="D18" i="19"/>
  <c r="B22" i="3"/>
  <c r="B22" i="10" s="1"/>
  <c r="D22" i="10" s="1"/>
  <c r="B28" i="11"/>
  <c r="D28" i="11" s="1"/>
  <c r="B25" i="10"/>
  <c r="D25" i="10" s="1"/>
  <c r="D25" i="5"/>
  <c r="B7" i="3"/>
  <c r="B37" i="11"/>
  <c r="D37" i="11" s="1"/>
  <c r="B13" i="3"/>
  <c r="B13" i="10" s="1"/>
  <c r="B37" i="10"/>
  <c r="D37" i="10" s="1"/>
  <c r="D7" i="5"/>
  <c r="B13" i="11"/>
  <c r="D13" i="11" s="1"/>
  <c r="B12" i="3"/>
  <c r="B6" i="11"/>
  <c r="B36" i="11"/>
  <c r="D36" i="11" s="1"/>
  <c r="B24" i="11"/>
  <c r="B4" i="8"/>
  <c r="B5" i="8" s="1"/>
  <c r="B24" i="3"/>
  <c r="B36" i="3"/>
  <c r="D12" i="5"/>
  <c r="B6" i="3"/>
  <c r="B35" i="11"/>
  <c r="D35" i="11" s="1"/>
  <c r="B23" i="11"/>
  <c r="D23" i="11" s="1"/>
  <c r="B16" i="8"/>
  <c r="B17" i="8" s="1"/>
  <c r="L4" i="8"/>
  <c r="L5" i="8" s="1"/>
  <c r="B5" i="3"/>
  <c r="B11" i="3"/>
  <c r="B5" i="11"/>
  <c r="D5" i="11" s="1"/>
  <c r="B23" i="3"/>
  <c r="B11" i="11"/>
  <c r="D11" i="11" s="1"/>
  <c r="B35" i="3"/>
  <c r="B35" i="10" s="1"/>
  <c r="D35" i="10" s="1"/>
  <c r="B25" i="8"/>
  <c r="B24" i="6"/>
  <c r="L21" i="8"/>
  <c r="L20" i="6"/>
  <c r="D10" i="3"/>
  <c r="B10" i="10"/>
  <c r="D10" i="10" s="1"/>
  <c r="B4" i="11"/>
  <c r="B10" i="11"/>
  <c r="L12" i="8"/>
  <c r="D10" i="20"/>
  <c r="B34" i="3"/>
  <c r="B34" i="11"/>
  <c r="D34" i="11" s="1"/>
  <c r="L16" i="8"/>
  <c r="B8" i="8"/>
  <c r="K18" i="19"/>
  <c r="K10" i="19"/>
  <c r="K18" i="18"/>
  <c r="K10" i="18"/>
  <c r="F12" i="6" l="1"/>
  <c r="F13" i="6" s="1"/>
  <c r="D19" i="11"/>
  <c r="I8" i="6"/>
  <c r="I9" i="6" s="1"/>
  <c r="D13" i="10"/>
  <c r="J21" i="8"/>
  <c r="G20" i="6"/>
  <c r="K20" i="6" s="1"/>
  <c r="M16" i="6"/>
  <c r="M17" i="6" s="1"/>
  <c r="D25" i="3"/>
  <c r="B13" i="8"/>
  <c r="D16" i="11"/>
  <c r="J8" i="6"/>
  <c r="J9" i="6" s="1"/>
  <c r="J4" i="6"/>
  <c r="O4" i="6"/>
  <c r="O5" i="6" s="1"/>
  <c r="O16" i="6"/>
  <c r="O17" i="6" s="1"/>
  <c r="J13" i="8"/>
  <c r="J12" i="6"/>
  <c r="J13" i="6" s="1"/>
  <c r="J17" i="8"/>
  <c r="J16" i="6"/>
  <c r="J17" i="6" s="1"/>
  <c r="J24" i="6"/>
  <c r="J25" i="6" s="1"/>
  <c r="J25" i="8"/>
  <c r="I12" i="6"/>
  <c r="I13" i="6" s="1"/>
  <c r="I13" i="8"/>
  <c r="I20" i="6"/>
  <c r="I21" i="6" s="1"/>
  <c r="I21" i="8"/>
  <c r="I25" i="8"/>
  <c r="I4" i="6"/>
  <c r="I17" i="8"/>
  <c r="I16" i="6"/>
  <c r="I17" i="6" s="1"/>
  <c r="H13" i="8"/>
  <c r="H12" i="6"/>
  <c r="H13" i="6" s="1"/>
  <c r="H21" i="8"/>
  <c r="H20" i="6"/>
  <c r="H21" i="6" s="1"/>
  <c r="H17" i="8"/>
  <c r="H16" i="6"/>
  <c r="H17" i="6" s="1"/>
  <c r="H4" i="6"/>
  <c r="H5" i="8"/>
  <c r="H25" i="8"/>
  <c r="H24" i="6"/>
  <c r="H25" i="6" s="1"/>
  <c r="H9" i="8"/>
  <c r="H8" i="6"/>
  <c r="H9" i="6" s="1"/>
  <c r="G13" i="8"/>
  <c r="G12" i="6"/>
  <c r="G16" i="6"/>
  <c r="G8" i="6"/>
  <c r="G25" i="8"/>
  <c r="G4" i="6"/>
  <c r="G5" i="8"/>
  <c r="G25" i="6"/>
  <c r="K25" i="6" s="1"/>
  <c r="F21" i="8"/>
  <c r="F16" i="6"/>
  <c r="F17" i="6" s="1"/>
  <c r="F5" i="8"/>
  <c r="F8" i="6"/>
  <c r="F9" i="6" s="1"/>
  <c r="F9" i="8"/>
  <c r="E21" i="8"/>
  <c r="E20" i="6"/>
  <c r="E21" i="6" s="1"/>
  <c r="E12" i="6"/>
  <c r="E13" i="6" s="1"/>
  <c r="E13" i="8"/>
  <c r="E4" i="6"/>
  <c r="E9" i="8"/>
  <c r="E17" i="8"/>
  <c r="E16" i="6"/>
  <c r="E17" i="6" s="1"/>
  <c r="E24" i="6"/>
  <c r="E25" i="6" s="1"/>
  <c r="E25" i="8"/>
  <c r="D31" i="11"/>
  <c r="M5" i="8"/>
  <c r="D24" i="11"/>
  <c r="C20" i="6"/>
  <c r="C21" i="6" s="1"/>
  <c r="D6" i="11"/>
  <c r="D21" i="8"/>
  <c r="D17" i="3"/>
  <c r="C13" i="8"/>
  <c r="C12" i="6"/>
  <c r="C13" i="6" s="1"/>
  <c r="C24" i="6"/>
  <c r="C25" i="6" s="1"/>
  <c r="D25" i="8"/>
  <c r="C16" i="6"/>
  <c r="C17" i="6" s="1"/>
  <c r="M13" i="8"/>
  <c r="C8" i="6"/>
  <c r="C9" i="6" s="1"/>
  <c r="C9" i="8"/>
  <c r="D10" i="11"/>
  <c r="C4" i="6"/>
  <c r="C5" i="8"/>
  <c r="B20" i="6"/>
  <c r="L25" i="8"/>
  <c r="N25" i="8" s="1"/>
  <c r="N24" i="6"/>
  <c r="D18" i="3"/>
  <c r="B18" i="10"/>
  <c r="D18" i="10" s="1"/>
  <c r="B30" i="10"/>
  <c r="D30" i="10" s="1"/>
  <c r="D30" i="3"/>
  <c r="D29" i="3"/>
  <c r="B29" i="10"/>
  <c r="D29" i="10" s="1"/>
  <c r="B13" i="6"/>
  <c r="N8" i="6"/>
  <c r="L9" i="6"/>
  <c r="D22" i="3"/>
  <c r="D28" i="3"/>
  <c r="B28" i="10"/>
  <c r="D28" i="10" s="1"/>
  <c r="B21" i="6"/>
  <c r="B16" i="6"/>
  <c r="B4" i="6"/>
  <c r="D7" i="3"/>
  <c r="B7" i="10"/>
  <c r="D7" i="10" s="1"/>
  <c r="D13" i="3"/>
  <c r="D36" i="3"/>
  <c r="B36" i="10"/>
  <c r="D36" i="10" s="1"/>
  <c r="D24" i="3"/>
  <c r="B24" i="10"/>
  <c r="D24" i="10" s="1"/>
  <c r="D6" i="3"/>
  <c r="B6" i="10"/>
  <c r="D6" i="10" s="1"/>
  <c r="B12" i="10"/>
  <c r="D12" i="10" s="1"/>
  <c r="D12" i="3"/>
  <c r="D11" i="3"/>
  <c r="B11" i="10"/>
  <c r="D11" i="10" s="1"/>
  <c r="D5" i="3"/>
  <c r="B5" i="10"/>
  <c r="D5" i="10" s="1"/>
  <c r="D35" i="3"/>
  <c r="L4" i="6"/>
  <c r="D23" i="3"/>
  <c r="B23" i="10"/>
  <c r="D23" i="10" s="1"/>
  <c r="D34" i="3"/>
  <c r="B34" i="10"/>
  <c r="D34" i="10" s="1"/>
  <c r="N20" i="6"/>
  <c r="L21" i="6"/>
  <c r="N21" i="6" s="1"/>
  <c r="L17" i="8"/>
  <c r="L16" i="6"/>
  <c r="B8" i="6"/>
  <c r="B9" i="8"/>
  <c r="D24" i="6"/>
  <c r="B25" i="6"/>
  <c r="D25" i="6" s="1"/>
  <c r="L13" i="8"/>
  <c r="L12" i="6"/>
  <c r="H33" i="40"/>
  <c r="I33" i="40"/>
  <c r="J33" i="40"/>
  <c r="K33" i="40"/>
  <c r="H34" i="40"/>
  <c r="I34" i="40"/>
  <c r="J34" i="40"/>
  <c r="K34" i="40"/>
  <c r="H35" i="40"/>
  <c r="I35" i="40"/>
  <c r="J35" i="40"/>
  <c r="K35" i="40"/>
  <c r="E33" i="40"/>
  <c r="F33" i="40"/>
  <c r="E34" i="40"/>
  <c r="F34" i="40"/>
  <c r="E35" i="40"/>
  <c r="F35" i="40"/>
  <c r="B33" i="40"/>
  <c r="C33" i="40"/>
  <c r="M33" i="40" s="1"/>
  <c r="N33" i="40" s="1"/>
  <c r="B34" i="40"/>
  <c r="C34" i="40"/>
  <c r="B35" i="40"/>
  <c r="C35" i="40"/>
  <c r="H12" i="40"/>
  <c r="I12" i="40"/>
  <c r="J12" i="40"/>
  <c r="K12" i="40"/>
  <c r="H13" i="40"/>
  <c r="I13" i="40"/>
  <c r="J13" i="40"/>
  <c r="K13" i="40"/>
  <c r="H14" i="40"/>
  <c r="I14" i="40"/>
  <c r="J14" i="40"/>
  <c r="K14" i="40"/>
  <c r="E12" i="40"/>
  <c r="F12" i="40"/>
  <c r="E13" i="40"/>
  <c r="F13" i="40"/>
  <c r="E14" i="40"/>
  <c r="F14" i="40"/>
  <c r="C12" i="40"/>
  <c r="C13" i="40"/>
  <c r="C14" i="40"/>
  <c r="B12" i="40"/>
  <c r="B13" i="40"/>
  <c r="B14" i="40"/>
  <c r="L12" i="40"/>
  <c r="K8" i="6" l="1"/>
  <c r="G21" i="6"/>
  <c r="K21" i="6" s="1"/>
  <c r="L33" i="40"/>
  <c r="D20" i="6"/>
  <c r="G9" i="6"/>
  <c r="O33" i="40"/>
  <c r="K16" i="6"/>
  <c r="K24" i="6"/>
  <c r="M12" i="40"/>
  <c r="O12" i="40"/>
  <c r="G17" i="6"/>
  <c r="K17" i="6" s="1"/>
  <c r="K12" i="6"/>
  <c r="G13" i="6"/>
  <c r="K13" i="6" s="1"/>
  <c r="D21" i="6"/>
  <c r="D13" i="6"/>
  <c r="D16" i="6"/>
  <c r="D12" i="6"/>
  <c r="N12" i="40"/>
  <c r="B17" i="6"/>
  <c r="D17" i="6" s="1"/>
  <c r="D8" i="6"/>
  <c r="B9" i="6"/>
  <c r="D9" i="6" s="1"/>
  <c r="L13" i="6"/>
  <c r="N13" i="6" s="1"/>
  <c r="N12" i="6"/>
  <c r="N16" i="6"/>
  <c r="R29" i="40" s="1"/>
  <c r="L17" i="6"/>
  <c r="N17" i="6" s="1"/>
  <c r="D33" i="40"/>
  <c r="D12" i="40"/>
  <c r="K29" i="11"/>
  <c r="K29" i="5"/>
  <c r="K29" i="10"/>
  <c r="K29" i="3"/>
  <c r="D7" i="23"/>
  <c r="K7" i="23"/>
  <c r="D15" i="28"/>
  <c r="K15" i="28"/>
  <c r="D7" i="12"/>
  <c r="K7" i="12"/>
  <c r="D15" i="14"/>
  <c r="K15" i="14"/>
  <c r="D7" i="25"/>
  <c r="K7" i="25"/>
  <c r="F29" i="4"/>
  <c r="F28" i="4"/>
  <c r="F28" i="9" s="1"/>
  <c r="F30" i="4"/>
  <c r="F30" i="9" s="1"/>
  <c r="F31" i="4"/>
  <c r="F31" i="9" s="1"/>
  <c r="G29" i="4"/>
  <c r="G29" i="9" s="1"/>
  <c r="G28" i="4"/>
  <c r="G28" i="9" s="1"/>
  <c r="G30" i="4"/>
  <c r="G30" i="9" s="1"/>
  <c r="G31" i="4"/>
  <c r="G31" i="9" s="1"/>
  <c r="H29" i="4"/>
  <c r="H29" i="9" s="1"/>
  <c r="H28" i="4"/>
  <c r="H28" i="9" s="1"/>
  <c r="H30" i="4"/>
  <c r="H30" i="9" s="1"/>
  <c r="H31" i="4"/>
  <c r="H31" i="9" s="1"/>
  <c r="I29" i="4"/>
  <c r="I29" i="9" s="1"/>
  <c r="I28" i="4"/>
  <c r="I30" i="4"/>
  <c r="I30" i="9" s="1"/>
  <c r="I31" i="4"/>
  <c r="I31" i="9" s="1"/>
  <c r="J29" i="4"/>
  <c r="J29" i="9" s="1"/>
  <c r="J28" i="4"/>
  <c r="J28" i="9" s="1"/>
  <c r="J30" i="4"/>
  <c r="J31" i="4"/>
  <c r="J31" i="9" s="1"/>
  <c r="E29" i="4"/>
  <c r="E29" i="9" s="1"/>
  <c r="E28" i="4"/>
  <c r="E30" i="4"/>
  <c r="E30" i="9" s="1"/>
  <c r="E31" i="4"/>
  <c r="E31" i="9" s="1"/>
  <c r="C28" i="4"/>
  <c r="C29" i="4"/>
  <c r="C29" i="9" s="1"/>
  <c r="C30" i="4"/>
  <c r="C30" i="9" s="1"/>
  <c r="C31" i="4"/>
  <c r="B28" i="4"/>
  <c r="B29" i="4"/>
  <c r="B29" i="9" s="1"/>
  <c r="B30" i="4"/>
  <c r="B31" i="4"/>
  <c r="B31" i="9" s="1"/>
  <c r="F29" i="9"/>
  <c r="C10" i="12"/>
  <c r="B10" i="12"/>
  <c r="C18" i="12"/>
  <c r="B18" i="12"/>
  <c r="F4" i="4"/>
  <c r="F4" i="9" s="1"/>
  <c r="F5" i="4"/>
  <c r="F5" i="9" s="1"/>
  <c r="F6" i="4"/>
  <c r="F6" i="9" s="1"/>
  <c r="F7" i="4"/>
  <c r="G4" i="4"/>
  <c r="G4" i="9" s="1"/>
  <c r="G5" i="4"/>
  <c r="G6" i="4"/>
  <c r="G6" i="9" s="1"/>
  <c r="G7" i="4"/>
  <c r="G7" i="9" s="1"/>
  <c r="H4" i="4"/>
  <c r="H4" i="9" s="1"/>
  <c r="H5" i="4"/>
  <c r="H5" i="9" s="1"/>
  <c r="H6" i="4"/>
  <c r="H6" i="9" s="1"/>
  <c r="H7" i="4"/>
  <c r="H7" i="9" s="1"/>
  <c r="I4" i="4"/>
  <c r="I4" i="9" s="1"/>
  <c r="I5" i="4"/>
  <c r="I5" i="9" s="1"/>
  <c r="I6" i="4"/>
  <c r="I6" i="9" s="1"/>
  <c r="I7" i="4"/>
  <c r="I7" i="9" s="1"/>
  <c r="J4" i="4"/>
  <c r="J4" i="9" s="1"/>
  <c r="J5" i="4"/>
  <c r="J5" i="9" s="1"/>
  <c r="J6" i="4"/>
  <c r="J7" i="4"/>
  <c r="E4" i="4"/>
  <c r="E4" i="9" s="1"/>
  <c r="E5" i="4"/>
  <c r="E5" i="9" s="1"/>
  <c r="E6" i="4"/>
  <c r="E6" i="9" s="1"/>
  <c r="E7" i="4"/>
  <c r="E7" i="9" s="1"/>
  <c r="C4" i="4"/>
  <c r="C4" i="9" s="1"/>
  <c r="C5" i="4"/>
  <c r="C5" i="9" s="1"/>
  <c r="C6" i="4"/>
  <c r="C6" i="9" s="1"/>
  <c r="C7" i="4"/>
  <c r="C7" i="9" s="1"/>
  <c r="B4" i="4"/>
  <c r="B5" i="4"/>
  <c r="B6" i="4"/>
  <c r="B7" i="4"/>
  <c r="B7" i="9" s="1"/>
  <c r="F34" i="4"/>
  <c r="F34" i="9" s="1"/>
  <c r="F35" i="4"/>
  <c r="F35" i="9" s="1"/>
  <c r="F36" i="4"/>
  <c r="F36" i="9" s="1"/>
  <c r="F37" i="4"/>
  <c r="F37" i="9" s="1"/>
  <c r="G34" i="4"/>
  <c r="G34" i="9" s="1"/>
  <c r="G35" i="4"/>
  <c r="G35" i="9" s="1"/>
  <c r="G36" i="4"/>
  <c r="G37" i="4"/>
  <c r="G37" i="9" s="1"/>
  <c r="H34" i="4"/>
  <c r="H34" i="9" s="1"/>
  <c r="H35" i="4"/>
  <c r="H35" i="9" s="1"/>
  <c r="H36" i="4"/>
  <c r="H36" i="9" s="1"/>
  <c r="H37" i="4"/>
  <c r="H37" i="9" s="1"/>
  <c r="I34" i="4"/>
  <c r="I34" i="9" s="1"/>
  <c r="I35" i="4"/>
  <c r="I35" i="9" s="1"/>
  <c r="I36" i="4"/>
  <c r="I36" i="9" s="1"/>
  <c r="I37" i="4"/>
  <c r="I37" i="9" s="1"/>
  <c r="J34" i="4"/>
  <c r="J34" i="9" s="1"/>
  <c r="J35" i="4"/>
  <c r="J35" i="9" s="1"/>
  <c r="J36" i="4"/>
  <c r="J36" i="9" s="1"/>
  <c r="J37" i="4"/>
  <c r="E34" i="4"/>
  <c r="E35" i="4"/>
  <c r="E35" i="9" s="1"/>
  <c r="E36" i="4"/>
  <c r="E36" i="9" s="1"/>
  <c r="E37" i="4"/>
  <c r="E37" i="9" s="1"/>
  <c r="C34" i="4"/>
  <c r="C34" i="9" s="1"/>
  <c r="C35" i="4"/>
  <c r="C35" i="9" s="1"/>
  <c r="C36" i="4"/>
  <c r="C36" i="9" s="1"/>
  <c r="C37" i="4"/>
  <c r="C37" i="9" s="1"/>
  <c r="B34" i="4"/>
  <c r="B35" i="4"/>
  <c r="B35" i="9" s="1"/>
  <c r="B36" i="4"/>
  <c r="B36" i="9" s="1"/>
  <c r="B37" i="4"/>
  <c r="B37" i="9" s="1"/>
  <c r="F22" i="4"/>
  <c r="F22" i="9" s="1"/>
  <c r="F23" i="4"/>
  <c r="F23" i="9" s="1"/>
  <c r="F24" i="4"/>
  <c r="F24" i="9" s="1"/>
  <c r="F25" i="4"/>
  <c r="F25" i="9" s="1"/>
  <c r="G22" i="4"/>
  <c r="G22" i="9" s="1"/>
  <c r="G23" i="4"/>
  <c r="G23" i="9" s="1"/>
  <c r="G24" i="4"/>
  <c r="G24" i="9" s="1"/>
  <c r="G25" i="4"/>
  <c r="G25" i="9" s="1"/>
  <c r="H22" i="4"/>
  <c r="H22" i="9" s="1"/>
  <c r="H23" i="4"/>
  <c r="H23" i="9" s="1"/>
  <c r="H24" i="4"/>
  <c r="H24" i="9" s="1"/>
  <c r="H25" i="4"/>
  <c r="H25" i="9" s="1"/>
  <c r="I22" i="4"/>
  <c r="I22" i="9" s="1"/>
  <c r="I23" i="4"/>
  <c r="I23" i="9" s="1"/>
  <c r="I24" i="4"/>
  <c r="I24" i="9" s="1"/>
  <c r="I25" i="4"/>
  <c r="I25" i="9" s="1"/>
  <c r="J22" i="4"/>
  <c r="J22" i="9" s="1"/>
  <c r="J23" i="4"/>
  <c r="J23" i="9" s="1"/>
  <c r="J24" i="4"/>
  <c r="J24" i="9" s="1"/>
  <c r="J25" i="4"/>
  <c r="J25" i="9" s="1"/>
  <c r="E22" i="4"/>
  <c r="E23" i="4"/>
  <c r="E23" i="9" s="1"/>
  <c r="E24" i="4"/>
  <c r="E24" i="9" s="1"/>
  <c r="E25" i="4"/>
  <c r="E25" i="9" s="1"/>
  <c r="C25" i="4"/>
  <c r="C25" i="9" s="1"/>
  <c r="C22" i="4"/>
  <c r="C22" i="9" s="1"/>
  <c r="C23" i="4"/>
  <c r="C23" i="9" s="1"/>
  <c r="C24" i="4"/>
  <c r="C24" i="9" s="1"/>
  <c r="B25" i="4"/>
  <c r="B22" i="4"/>
  <c r="B22" i="9" s="1"/>
  <c r="B23" i="4"/>
  <c r="B23" i="9" s="1"/>
  <c r="B24" i="4"/>
  <c r="B24" i="9" s="1"/>
  <c r="F16" i="4"/>
  <c r="F16" i="9" s="1"/>
  <c r="F17" i="4"/>
  <c r="F17" i="9" s="1"/>
  <c r="F18" i="4"/>
  <c r="F18" i="9" s="1"/>
  <c r="F19" i="4"/>
  <c r="F19" i="9" s="1"/>
  <c r="G16" i="4"/>
  <c r="G16" i="9" s="1"/>
  <c r="G17" i="4"/>
  <c r="G17" i="9" s="1"/>
  <c r="G18" i="4"/>
  <c r="G18" i="9" s="1"/>
  <c r="G19" i="4"/>
  <c r="H16" i="4"/>
  <c r="H16" i="9" s="1"/>
  <c r="H17" i="4"/>
  <c r="H17" i="9" s="1"/>
  <c r="H18" i="4"/>
  <c r="H18" i="9" s="1"/>
  <c r="H19" i="4"/>
  <c r="H19" i="9" s="1"/>
  <c r="I16" i="4"/>
  <c r="I16" i="9" s="1"/>
  <c r="I17" i="4"/>
  <c r="I17" i="9" s="1"/>
  <c r="I18" i="4"/>
  <c r="I18" i="9" s="1"/>
  <c r="I19" i="4"/>
  <c r="J16" i="4"/>
  <c r="J17" i="4"/>
  <c r="J17" i="9" s="1"/>
  <c r="J18" i="4"/>
  <c r="J18" i="9" s="1"/>
  <c r="J19" i="4"/>
  <c r="J19" i="9" s="1"/>
  <c r="E16" i="4"/>
  <c r="E17" i="4"/>
  <c r="E17" i="9" s="1"/>
  <c r="E18" i="4"/>
  <c r="E18" i="9" s="1"/>
  <c r="E19" i="4"/>
  <c r="E19" i="9" s="1"/>
  <c r="C16" i="4"/>
  <c r="C17" i="4"/>
  <c r="C17" i="9" s="1"/>
  <c r="C18" i="4"/>
  <c r="C19" i="4"/>
  <c r="C19" i="9" s="1"/>
  <c r="B16" i="4"/>
  <c r="B17" i="4"/>
  <c r="B17" i="9" s="1"/>
  <c r="B18" i="4"/>
  <c r="B18" i="9" s="1"/>
  <c r="B19" i="4"/>
  <c r="B19" i="9" s="1"/>
  <c r="F10" i="4"/>
  <c r="F10" i="9" s="1"/>
  <c r="F11" i="4"/>
  <c r="F12" i="4"/>
  <c r="F12" i="9" s="1"/>
  <c r="F13" i="4"/>
  <c r="F13" i="9" s="1"/>
  <c r="G10" i="4"/>
  <c r="G10" i="9" s="1"/>
  <c r="G11" i="4"/>
  <c r="G12" i="4"/>
  <c r="G13" i="4"/>
  <c r="H10" i="4"/>
  <c r="H10" i="9" s="1"/>
  <c r="H11" i="4"/>
  <c r="H12" i="4"/>
  <c r="H12" i="9" s="1"/>
  <c r="H13" i="4"/>
  <c r="H13" i="9" s="1"/>
  <c r="I10" i="4"/>
  <c r="I10" i="9" s="1"/>
  <c r="I11" i="4"/>
  <c r="I11" i="9" s="1"/>
  <c r="I12" i="4"/>
  <c r="I12" i="9" s="1"/>
  <c r="I13" i="4"/>
  <c r="I13" i="9" s="1"/>
  <c r="J10" i="4"/>
  <c r="J10" i="9" s="1"/>
  <c r="J11" i="4"/>
  <c r="J11" i="9" s="1"/>
  <c r="J12" i="4"/>
  <c r="J12" i="9" s="1"/>
  <c r="J13" i="4"/>
  <c r="J13" i="9" s="1"/>
  <c r="E10" i="4"/>
  <c r="E10" i="9" s="1"/>
  <c r="E11" i="4"/>
  <c r="E11" i="9" s="1"/>
  <c r="E12" i="4"/>
  <c r="E12" i="9" s="1"/>
  <c r="E13" i="4"/>
  <c r="E13" i="9" s="1"/>
  <c r="C10" i="4"/>
  <c r="C10" i="9" s="1"/>
  <c r="C11" i="4"/>
  <c r="C12" i="4"/>
  <c r="C12" i="9" s="1"/>
  <c r="C13" i="4"/>
  <c r="C13" i="9" s="1"/>
  <c r="B10" i="4"/>
  <c r="B11" i="4"/>
  <c r="B11" i="9" s="1"/>
  <c r="B12" i="4"/>
  <c r="B12" i="9" s="1"/>
  <c r="B13" i="4"/>
  <c r="J30" i="9"/>
  <c r="B30" i="9"/>
  <c r="C28" i="9"/>
  <c r="F7" i="9"/>
  <c r="D15" i="13"/>
  <c r="K15" i="13"/>
  <c r="D7" i="28"/>
  <c r="K7" i="28"/>
  <c r="D7" i="15"/>
  <c r="K7" i="15"/>
  <c r="D15" i="31"/>
  <c r="K15" i="31"/>
  <c r="D15" i="26"/>
  <c r="K15" i="26"/>
  <c r="K25" i="8"/>
  <c r="N24" i="8"/>
  <c r="K24" i="8"/>
  <c r="D24" i="8"/>
  <c r="A23" i="8"/>
  <c r="K21" i="8"/>
  <c r="N20" i="8"/>
  <c r="K20" i="8"/>
  <c r="D20" i="8"/>
  <c r="A19" i="8"/>
  <c r="N17" i="8"/>
  <c r="K17" i="8"/>
  <c r="D17" i="8"/>
  <c r="N16" i="8"/>
  <c r="K16" i="8"/>
  <c r="D16" i="8"/>
  <c r="A15" i="8"/>
  <c r="K13" i="8"/>
  <c r="N12" i="8"/>
  <c r="K12" i="8"/>
  <c r="D12" i="8"/>
  <c r="A11" i="8"/>
  <c r="K9" i="8"/>
  <c r="D9" i="8"/>
  <c r="N8" i="8"/>
  <c r="K8" i="8"/>
  <c r="D8" i="8"/>
  <c r="A7" i="8"/>
  <c r="K5" i="8"/>
  <c r="D5" i="8"/>
  <c r="N4" i="8"/>
  <c r="K4" i="8"/>
  <c r="D4" i="8"/>
  <c r="A3" i="8"/>
  <c r="K37" i="11"/>
  <c r="K36" i="11"/>
  <c r="K35" i="11"/>
  <c r="K34" i="11"/>
  <c r="K31" i="11"/>
  <c r="K30" i="11"/>
  <c r="K28" i="11"/>
  <c r="K25" i="11"/>
  <c r="K24" i="11"/>
  <c r="K23" i="11"/>
  <c r="K22" i="11"/>
  <c r="K19" i="11"/>
  <c r="K18" i="11"/>
  <c r="K17" i="11"/>
  <c r="K16" i="11"/>
  <c r="K13" i="11"/>
  <c r="K12" i="11"/>
  <c r="K11" i="11"/>
  <c r="K10" i="11"/>
  <c r="K7" i="11"/>
  <c r="K6" i="11"/>
  <c r="K5" i="11"/>
  <c r="K4" i="11"/>
  <c r="D4" i="11"/>
  <c r="A23" i="7"/>
  <c r="A19" i="7"/>
  <c r="A15" i="7"/>
  <c r="A11" i="7"/>
  <c r="A7" i="7"/>
  <c r="A3" i="7"/>
  <c r="K37" i="5"/>
  <c r="K36" i="5"/>
  <c r="K35" i="5"/>
  <c r="K34" i="5"/>
  <c r="D34" i="5"/>
  <c r="K31" i="5"/>
  <c r="K30" i="5"/>
  <c r="K28" i="5"/>
  <c r="D28" i="5"/>
  <c r="K25" i="5"/>
  <c r="K24" i="5"/>
  <c r="K23" i="5"/>
  <c r="K22" i="5"/>
  <c r="D22" i="5"/>
  <c r="K19" i="5"/>
  <c r="K18" i="5"/>
  <c r="K17" i="5"/>
  <c r="K16" i="5"/>
  <c r="D16" i="5"/>
  <c r="K13" i="5"/>
  <c r="K12" i="5"/>
  <c r="K11" i="5"/>
  <c r="K10" i="5"/>
  <c r="D10" i="5"/>
  <c r="K7" i="5"/>
  <c r="K6" i="5"/>
  <c r="K5" i="5"/>
  <c r="K4" i="5"/>
  <c r="D4" i="5"/>
  <c r="A23" i="6"/>
  <c r="A19" i="6"/>
  <c r="A15" i="6"/>
  <c r="A11" i="6"/>
  <c r="K37" i="10"/>
  <c r="K36" i="10"/>
  <c r="K35" i="10"/>
  <c r="K34" i="10"/>
  <c r="K31" i="10"/>
  <c r="K30" i="10"/>
  <c r="K28" i="10"/>
  <c r="K25" i="10"/>
  <c r="K24" i="10"/>
  <c r="K23" i="10"/>
  <c r="K22" i="10"/>
  <c r="K19" i="10"/>
  <c r="K18" i="10"/>
  <c r="K17" i="10"/>
  <c r="K16" i="10"/>
  <c r="K13" i="10"/>
  <c r="K12" i="10"/>
  <c r="K11" i="10"/>
  <c r="K10" i="10"/>
  <c r="K7" i="10"/>
  <c r="K6" i="10"/>
  <c r="K5" i="10"/>
  <c r="K4" i="10"/>
  <c r="D4" i="10"/>
  <c r="K11" i="3"/>
  <c r="K12" i="3"/>
  <c r="K13" i="3"/>
  <c r="K5" i="3"/>
  <c r="K6" i="3"/>
  <c r="K7" i="3"/>
  <c r="K4" i="3"/>
  <c r="D4" i="3"/>
  <c r="I39" i="40"/>
  <c r="K39" i="40"/>
  <c r="H39" i="40"/>
  <c r="L39" i="40" s="1"/>
  <c r="J26" i="40"/>
  <c r="J25" i="40"/>
  <c r="K21" i="40"/>
  <c r="H11" i="40"/>
  <c r="J6" i="40"/>
  <c r="K6" i="40"/>
  <c r="K4" i="40"/>
  <c r="H4" i="40"/>
  <c r="K7" i="24"/>
  <c r="D7" i="24"/>
  <c r="K15" i="17"/>
  <c r="D15" i="17"/>
  <c r="K15" i="23"/>
  <c r="D15" i="23"/>
  <c r="K7" i="13"/>
  <c r="D7" i="13"/>
  <c r="D15" i="27"/>
  <c r="K15" i="27"/>
  <c r="K7" i="27"/>
  <c r="D7" i="27"/>
  <c r="K15" i="30"/>
  <c r="D15" i="30"/>
  <c r="K8" i="31"/>
  <c r="D8" i="31"/>
  <c r="K7" i="14"/>
  <c r="D7" i="14"/>
  <c r="K16" i="29"/>
  <c r="D16" i="29"/>
  <c r="K5" i="40"/>
  <c r="C40" i="40"/>
  <c r="E40" i="40"/>
  <c r="F40" i="40"/>
  <c r="B41" i="40"/>
  <c r="E41" i="40"/>
  <c r="K41" i="40"/>
  <c r="C42" i="40"/>
  <c r="F42" i="40"/>
  <c r="J42" i="40"/>
  <c r="K42" i="40"/>
  <c r="M35" i="40"/>
  <c r="H32" i="40"/>
  <c r="C32" i="40"/>
  <c r="E19" i="40"/>
  <c r="J20" i="40"/>
  <c r="H18" i="40"/>
  <c r="C18" i="40"/>
  <c r="D14" i="40"/>
  <c r="K11" i="40"/>
  <c r="E11" i="40"/>
  <c r="E5" i="40"/>
  <c r="F5" i="40"/>
  <c r="H5" i="40"/>
  <c r="J5" i="40"/>
  <c r="B7" i="40"/>
  <c r="F7" i="40"/>
  <c r="H7" i="40"/>
  <c r="L7" i="40" s="1"/>
  <c r="K7" i="40"/>
  <c r="F4" i="40"/>
  <c r="I4" i="40"/>
  <c r="B20" i="40"/>
  <c r="K10" i="3"/>
  <c r="H35" i="41"/>
  <c r="G35" i="41"/>
  <c r="F35" i="41"/>
  <c r="B5" i="40"/>
  <c r="K15" i="15"/>
  <c r="J28" i="40"/>
  <c r="I27" i="40"/>
  <c r="E26" i="40"/>
  <c r="F25" i="40"/>
  <c r="K15" i="24"/>
  <c r="D15" i="24"/>
  <c r="K8" i="17"/>
  <c r="K7" i="17"/>
  <c r="D7" i="17"/>
  <c r="K8" i="23"/>
  <c r="D8" i="23"/>
  <c r="K15" i="16"/>
  <c r="K7" i="16"/>
  <c r="D15" i="16"/>
  <c r="D8" i="16"/>
  <c r="D7" i="16"/>
  <c r="K16" i="28"/>
  <c r="D16" i="28"/>
  <c r="E28" i="40"/>
  <c r="C26" i="40"/>
  <c r="K15" i="12"/>
  <c r="K8" i="12"/>
  <c r="D15" i="12"/>
  <c r="D8" i="12"/>
  <c r="K7" i="30"/>
  <c r="D7" i="30"/>
  <c r="D15" i="15"/>
  <c r="K17" i="14"/>
  <c r="D17" i="14"/>
  <c r="K8" i="29"/>
  <c r="D8" i="29"/>
  <c r="K8" i="26"/>
  <c r="D8" i="26"/>
  <c r="K16" i="25"/>
  <c r="D16" i="25"/>
  <c r="K9" i="25"/>
  <c r="D9" i="25"/>
  <c r="A7" i="6"/>
  <c r="A3" i="6"/>
  <c r="C18" i="16"/>
  <c r="D6" i="31"/>
  <c r="K17" i="17"/>
  <c r="D17" i="17"/>
  <c r="K16" i="17"/>
  <c r="D16" i="17"/>
  <c r="K14" i="17"/>
  <c r="D14" i="17"/>
  <c r="K9" i="17"/>
  <c r="D9" i="17"/>
  <c r="D8" i="17"/>
  <c r="K6" i="17"/>
  <c r="D6" i="17"/>
  <c r="K17" i="12"/>
  <c r="D17" i="12"/>
  <c r="K16" i="12"/>
  <c r="D16" i="12"/>
  <c r="K14" i="12"/>
  <c r="D14" i="12"/>
  <c r="K9" i="12"/>
  <c r="D9" i="12"/>
  <c r="K6" i="12"/>
  <c r="D6" i="12"/>
  <c r="K17" i="31"/>
  <c r="D17" i="31"/>
  <c r="K16" i="31"/>
  <c r="D16" i="31"/>
  <c r="K14" i="31"/>
  <c r="D14" i="31"/>
  <c r="K9" i="31"/>
  <c r="D9" i="31"/>
  <c r="K7" i="31"/>
  <c r="D7" i="31"/>
  <c r="K6" i="31"/>
  <c r="K17" i="30"/>
  <c r="D17" i="30"/>
  <c r="K16" i="30"/>
  <c r="D16" i="30"/>
  <c r="K14" i="30"/>
  <c r="D14" i="30"/>
  <c r="K9" i="30"/>
  <c r="D9" i="30"/>
  <c r="K8" i="30"/>
  <c r="D8" i="30"/>
  <c r="K6" i="30"/>
  <c r="D6" i="30"/>
  <c r="K17" i="29"/>
  <c r="D17" i="29"/>
  <c r="K15" i="29"/>
  <c r="D15" i="29"/>
  <c r="K14" i="29"/>
  <c r="D14" i="29"/>
  <c r="K9" i="29"/>
  <c r="D9" i="29"/>
  <c r="K7" i="29"/>
  <c r="D7" i="29"/>
  <c r="K6" i="29"/>
  <c r="D6" i="29"/>
  <c r="K17" i="28"/>
  <c r="D17" i="28"/>
  <c r="K14" i="28"/>
  <c r="D14" i="28"/>
  <c r="K9" i="28"/>
  <c r="D9" i="28"/>
  <c r="K8" i="28"/>
  <c r="D8" i="28"/>
  <c r="K6" i="28"/>
  <c r="D6" i="28"/>
  <c r="K17" i="27"/>
  <c r="D17" i="27"/>
  <c r="K16" i="27"/>
  <c r="D16" i="27"/>
  <c r="K14" i="27"/>
  <c r="D14" i="27"/>
  <c r="K9" i="27"/>
  <c r="D9" i="27"/>
  <c r="K8" i="27"/>
  <c r="D8" i="27"/>
  <c r="K6" i="27"/>
  <c r="D6" i="27"/>
  <c r="K17" i="26"/>
  <c r="D17" i="26"/>
  <c r="K16" i="26"/>
  <c r="D16" i="26"/>
  <c r="K14" i="26"/>
  <c r="D14" i="26"/>
  <c r="K9" i="26"/>
  <c r="D9" i="26"/>
  <c r="K7" i="26"/>
  <c r="D7" i="26"/>
  <c r="K6" i="26"/>
  <c r="D6" i="26"/>
  <c r="K17" i="25"/>
  <c r="D17" i="25"/>
  <c r="K15" i="25"/>
  <c r="D15" i="25"/>
  <c r="K14" i="25"/>
  <c r="D14" i="25"/>
  <c r="K8" i="25"/>
  <c r="D8" i="25"/>
  <c r="K6" i="25"/>
  <c r="D6" i="25"/>
  <c r="K17" i="13"/>
  <c r="D17" i="13"/>
  <c r="K16" i="13"/>
  <c r="D16" i="13"/>
  <c r="K14" i="13"/>
  <c r="D14" i="13"/>
  <c r="K9" i="13"/>
  <c r="D9" i="13"/>
  <c r="K8" i="13"/>
  <c r="K6" i="13"/>
  <c r="D6" i="13"/>
  <c r="D14" i="15"/>
  <c r="K14" i="15"/>
  <c r="D16" i="15"/>
  <c r="K16" i="15"/>
  <c r="F10" i="29"/>
  <c r="D16" i="14"/>
  <c r="K16" i="14"/>
  <c r="K14" i="14"/>
  <c r="D14" i="14"/>
  <c r="K9" i="14"/>
  <c r="D9" i="14"/>
  <c r="K8" i="14"/>
  <c r="D8" i="14"/>
  <c r="K6" i="14"/>
  <c r="D6" i="14"/>
  <c r="K17" i="15"/>
  <c r="D17" i="15"/>
  <c r="K9" i="15"/>
  <c r="D9" i="15"/>
  <c r="K8" i="15"/>
  <c r="D8" i="15"/>
  <c r="K6" i="15"/>
  <c r="D6" i="15"/>
  <c r="K9" i="16"/>
  <c r="D9" i="16"/>
  <c r="K8" i="16"/>
  <c r="K6" i="16"/>
  <c r="D6" i="16"/>
  <c r="K17" i="16"/>
  <c r="D17" i="16"/>
  <c r="K16" i="16"/>
  <c r="D16" i="16"/>
  <c r="K14" i="16"/>
  <c r="D14" i="16"/>
  <c r="K17" i="24"/>
  <c r="D17" i="24"/>
  <c r="K16" i="24"/>
  <c r="D16" i="24"/>
  <c r="K14" i="24"/>
  <c r="D14" i="24"/>
  <c r="K9" i="24"/>
  <c r="D9" i="24"/>
  <c r="K8" i="24"/>
  <c r="D8" i="24"/>
  <c r="K6" i="24"/>
  <c r="D6" i="24"/>
  <c r="J18" i="31"/>
  <c r="G18" i="31"/>
  <c r="I18" i="31"/>
  <c r="H18" i="31"/>
  <c r="F18" i="31"/>
  <c r="E18" i="31"/>
  <c r="C18" i="31"/>
  <c r="B18" i="31"/>
  <c r="J10" i="31"/>
  <c r="G10" i="31"/>
  <c r="I10" i="31"/>
  <c r="H10" i="31"/>
  <c r="F10" i="31"/>
  <c r="E10" i="31"/>
  <c r="C10" i="31"/>
  <c r="B10" i="31"/>
  <c r="J18" i="30"/>
  <c r="G18" i="30"/>
  <c r="I18" i="30"/>
  <c r="H18" i="30"/>
  <c r="F18" i="30"/>
  <c r="E18" i="30"/>
  <c r="C18" i="30"/>
  <c r="B18" i="30"/>
  <c r="J10" i="30"/>
  <c r="I10" i="30"/>
  <c r="H10" i="30"/>
  <c r="G10" i="30"/>
  <c r="F10" i="30"/>
  <c r="E10" i="30"/>
  <c r="C10" i="30"/>
  <c r="B10" i="30"/>
  <c r="J18" i="29"/>
  <c r="G18" i="29"/>
  <c r="I18" i="29"/>
  <c r="H18" i="29"/>
  <c r="F18" i="29"/>
  <c r="E18" i="29"/>
  <c r="C18" i="29"/>
  <c r="B18" i="29"/>
  <c r="J10" i="29"/>
  <c r="G10" i="29"/>
  <c r="I10" i="29"/>
  <c r="H10" i="29"/>
  <c r="E10" i="29"/>
  <c r="C10" i="29"/>
  <c r="C18" i="27"/>
  <c r="C10" i="23"/>
  <c r="C18" i="24"/>
  <c r="B10" i="29"/>
  <c r="J18" i="28"/>
  <c r="G18" i="28"/>
  <c r="I18" i="28"/>
  <c r="H18" i="28"/>
  <c r="F18" i="28"/>
  <c r="E18" i="28"/>
  <c r="C18" i="28"/>
  <c r="B18" i="28"/>
  <c r="J10" i="28"/>
  <c r="G10" i="28"/>
  <c r="I10" i="28"/>
  <c r="H10" i="28"/>
  <c r="F10" i="28"/>
  <c r="E10" i="28"/>
  <c r="C10" i="28"/>
  <c r="B10" i="28"/>
  <c r="J18" i="27"/>
  <c r="G18" i="27"/>
  <c r="I18" i="27"/>
  <c r="H18" i="27"/>
  <c r="F18" i="27"/>
  <c r="E18" i="27"/>
  <c r="B18" i="27"/>
  <c r="J10" i="27"/>
  <c r="K10" i="27" s="1"/>
  <c r="I10" i="27"/>
  <c r="H10" i="27"/>
  <c r="G10" i="27"/>
  <c r="F10" i="27"/>
  <c r="E10" i="27"/>
  <c r="C10" i="27"/>
  <c r="B10" i="27"/>
  <c r="J18" i="26"/>
  <c r="G18" i="26"/>
  <c r="I18" i="26"/>
  <c r="H18" i="26"/>
  <c r="F18" i="26"/>
  <c r="E18" i="26"/>
  <c r="C18" i="26"/>
  <c r="C10" i="24"/>
  <c r="B18" i="26"/>
  <c r="J10" i="26"/>
  <c r="I10" i="26"/>
  <c r="H10" i="26"/>
  <c r="G10" i="26"/>
  <c r="F10" i="26"/>
  <c r="E10" i="26"/>
  <c r="C10" i="26"/>
  <c r="B10" i="26"/>
  <c r="J18" i="25"/>
  <c r="G18" i="25"/>
  <c r="I18" i="25"/>
  <c r="H18" i="25"/>
  <c r="F18" i="25"/>
  <c r="E18" i="25"/>
  <c r="C18" i="25"/>
  <c r="B18" i="25"/>
  <c r="J10" i="25"/>
  <c r="G10" i="25"/>
  <c r="I10" i="25"/>
  <c r="H10" i="25"/>
  <c r="F10" i="25"/>
  <c r="E10" i="25"/>
  <c r="C10" i="25"/>
  <c r="C10" i="15"/>
  <c r="C10" i="16"/>
  <c r="D10" i="16" s="1"/>
  <c r="C18" i="17"/>
  <c r="B10" i="25"/>
  <c r="J18" i="24"/>
  <c r="I18" i="24"/>
  <c r="H18" i="24"/>
  <c r="G18" i="24"/>
  <c r="F18" i="24"/>
  <c r="E18" i="24"/>
  <c r="B18" i="24"/>
  <c r="J10" i="24"/>
  <c r="G10" i="24"/>
  <c r="I10" i="24"/>
  <c r="H10" i="24"/>
  <c r="F10" i="24"/>
  <c r="E10" i="24"/>
  <c r="B10" i="24"/>
  <c r="J18" i="23"/>
  <c r="I18" i="23"/>
  <c r="H18" i="23"/>
  <c r="G18" i="23"/>
  <c r="F18" i="23"/>
  <c r="E18" i="23"/>
  <c r="C18" i="23"/>
  <c r="B18" i="23"/>
  <c r="K17" i="23"/>
  <c r="D17" i="23"/>
  <c r="K16" i="23"/>
  <c r="D16" i="23"/>
  <c r="K14" i="23"/>
  <c r="D14" i="23"/>
  <c r="J10" i="23"/>
  <c r="I10" i="23"/>
  <c r="H10" i="23"/>
  <c r="G10" i="23"/>
  <c r="F10" i="23"/>
  <c r="E10" i="23"/>
  <c r="B10" i="23"/>
  <c r="K9" i="23"/>
  <c r="D9" i="23"/>
  <c r="K6" i="23"/>
  <c r="D6" i="23"/>
  <c r="J18" i="17"/>
  <c r="I18" i="17"/>
  <c r="H18" i="17"/>
  <c r="G18" i="17"/>
  <c r="F18" i="17"/>
  <c r="E18" i="17"/>
  <c r="B18" i="17"/>
  <c r="J10" i="17"/>
  <c r="I10" i="17"/>
  <c r="H10" i="17"/>
  <c r="G10" i="17"/>
  <c r="F10" i="17"/>
  <c r="E10" i="17"/>
  <c r="C10" i="17"/>
  <c r="B10" i="17"/>
  <c r="J18" i="16"/>
  <c r="I18" i="16"/>
  <c r="H18" i="16"/>
  <c r="G18" i="16"/>
  <c r="F18" i="16"/>
  <c r="E18" i="16"/>
  <c r="B18" i="16"/>
  <c r="D18" i="16" s="1"/>
  <c r="J10" i="16"/>
  <c r="I10" i="16"/>
  <c r="H10" i="16"/>
  <c r="G10" i="16"/>
  <c r="F10" i="16"/>
  <c r="E10" i="16"/>
  <c r="B10" i="16"/>
  <c r="J18" i="15"/>
  <c r="O8" i="7" s="1"/>
  <c r="O9" i="7" s="1"/>
  <c r="I18" i="15"/>
  <c r="H18" i="15"/>
  <c r="G18" i="15"/>
  <c r="F18" i="15"/>
  <c r="E18" i="15"/>
  <c r="C18" i="15"/>
  <c r="B18" i="15"/>
  <c r="J10" i="15"/>
  <c r="I10" i="15"/>
  <c r="H10" i="15"/>
  <c r="G10" i="15"/>
  <c r="F10" i="15"/>
  <c r="E10" i="15"/>
  <c r="B10" i="15"/>
  <c r="J18" i="14"/>
  <c r="I18" i="14"/>
  <c r="H18" i="14"/>
  <c r="G18" i="14"/>
  <c r="F18" i="14"/>
  <c r="E18" i="14"/>
  <c r="C18" i="14"/>
  <c r="B18" i="14"/>
  <c r="J10" i="14"/>
  <c r="I10" i="14"/>
  <c r="H10" i="14"/>
  <c r="G10" i="14"/>
  <c r="F10" i="14"/>
  <c r="E10" i="14"/>
  <c r="C10" i="14"/>
  <c r="B10" i="14"/>
  <c r="J18" i="13"/>
  <c r="I18" i="13"/>
  <c r="H18" i="13"/>
  <c r="G18" i="13"/>
  <c r="F18" i="13"/>
  <c r="E18" i="13"/>
  <c r="C18" i="13"/>
  <c r="B18" i="13"/>
  <c r="J10" i="13"/>
  <c r="I10" i="13"/>
  <c r="H10" i="13"/>
  <c r="G10" i="13"/>
  <c r="F10" i="13"/>
  <c r="E10" i="13"/>
  <c r="C10" i="13"/>
  <c r="B10" i="13"/>
  <c r="J18" i="12"/>
  <c r="O20" i="7" s="1"/>
  <c r="O21" i="7" s="1"/>
  <c r="I18" i="12"/>
  <c r="H18" i="12"/>
  <c r="G18" i="12"/>
  <c r="F18" i="12"/>
  <c r="E18" i="12"/>
  <c r="D18" i="12"/>
  <c r="J10" i="12"/>
  <c r="I10" i="12"/>
  <c r="H10" i="12"/>
  <c r="G10" i="12"/>
  <c r="F10" i="12"/>
  <c r="E10" i="12"/>
  <c r="D10" i="12"/>
  <c r="J25" i="2"/>
  <c r="G25" i="2"/>
  <c r="J33" i="2"/>
  <c r="I33" i="2"/>
  <c r="H33" i="2"/>
  <c r="G33" i="2"/>
  <c r="F33" i="2"/>
  <c r="E33" i="2"/>
  <c r="C33" i="2"/>
  <c r="B33" i="2"/>
  <c r="I25" i="2"/>
  <c r="H25" i="2"/>
  <c r="F25" i="2"/>
  <c r="E25" i="2"/>
  <c r="C25" i="2"/>
  <c r="B25" i="2"/>
  <c r="D25" i="2"/>
  <c r="D10" i="24"/>
  <c r="K33" i="2"/>
  <c r="D33" i="2"/>
  <c r="K25" i="2"/>
  <c r="D18" i="23"/>
  <c r="K10" i="16"/>
  <c r="D18" i="26"/>
  <c r="K10" i="26"/>
  <c r="J5" i="6"/>
  <c r="F5" i="6"/>
  <c r="G5" i="6"/>
  <c r="K19" i="3"/>
  <c r="K9" i="6"/>
  <c r="K34" i="3"/>
  <c r="M42" i="40"/>
  <c r="K4" i="6"/>
  <c r="D35" i="41"/>
  <c r="Q43" i="40"/>
  <c r="C5" i="40"/>
  <c r="E18" i="40"/>
  <c r="H6" i="40"/>
  <c r="H25" i="40"/>
  <c r="C5" i="6"/>
  <c r="C39" i="40"/>
  <c r="M39" i="40" s="1"/>
  <c r="I20" i="40"/>
  <c r="K19" i="40"/>
  <c r="I32" i="40"/>
  <c r="K31" i="3"/>
  <c r="F6" i="40"/>
  <c r="E42" i="40"/>
  <c r="K27" i="40"/>
  <c r="K24" i="3"/>
  <c r="B40" i="40"/>
  <c r="B21" i="40"/>
  <c r="I19" i="40"/>
  <c r="F41" i="40"/>
  <c r="I28" i="40"/>
  <c r="C11" i="40"/>
  <c r="E7" i="40"/>
  <c r="B26" i="40"/>
  <c r="B28" i="40"/>
  <c r="C4" i="40"/>
  <c r="H21" i="40"/>
  <c r="L21" i="40" s="1"/>
  <c r="B39" i="40"/>
  <c r="J39" i="40"/>
  <c r="H27" i="40"/>
  <c r="L14" i="40"/>
  <c r="F26" i="40"/>
  <c r="B27" i="40"/>
  <c r="F11" i="40"/>
  <c r="F15" i="40" s="1"/>
  <c r="I18" i="40"/>
  <c r="I21" i="40"/>
  <c r="K32" i="40"/>
  <c r="M32" i="40" s="1"/>
  <c r="K28" i="3"/>
  <c r="K28" i="40"/>
  <c r="O13" i="40"/>
  <c r="K20" i="40"/>
  <c r="E32" i="40"/>
  <c r="E36" i="40" s="1"/>
  <c r="C27" i="40"/>
  <c r="E20" i="40"/>
  <c r="B11" i="40"/>
  <c r="D11" i="40" s="1"/>
  <c r="B25" i="40"/>
  <c r="F18" i="40"/>
  <c r="P22" i="40"/>
  <c r="R22" i="40"/>
  <c r="C6" i="40"/>
  <c r="I42" i="40"/>
  <c r="F20" i="40"/>
  <c r="B18" i="40"/>
  <c r="C21" i="40"/>
  <c r="Q29" i="40"/>
  <c r="C15" i="40"/>
  <c r="E4" i="40"/>
  <c r="E5" i="6"/>
  <c r="C25" i="40"/>
  <c r="E39" i="40"/>
  <c r="C36" i="40"/>
  <c r="M34" i="40"/>
  <c r="K18" i="40"/>
  <c r="K16" i="3"/>
  <c r="C41" i="40"/>
  <c r="C28" i="40"/>
  <c r="B6" i="40"/>
  <c r="F27" i="40"/>
  <c r="J27" i="40"/>
  <c r="K25" i="40"/>
  <c r="K26" i="40"/>
  <c r="K22" i="3"/>
  <c r="E6" i="40"/>
  <c r="E21" i="40"/>
  <c r="E25" i="40"/>
  <c r="E27" i="40"/>
  <c r="J40" i="40"/>
  <c r="J41" i="40"/>
  <c r="H20" i="40"/>
  <c r="K18" i="3"/>
  <c r="B4" i="40"/>
  <c r="H41" i="40"/>
  <c r="O41" i="40" s="1"/>
  <c r="K36" i="3"/>
  <c r="B32" i="40"/>
  <c r="D32" i="40" s="1"/>
  <c r="C19" i="40"/>
  <c r="M19" i="40" s="1"/>
  <c r="J7" i="40"/>
  <c r="H40" i="40"/>
  <c r="K35" i="3"/>
  <c r="H26" i="40"/>
  <c r="K23" i="3"/>
  <c r="D35" i="40"/>
  <c r="I5" i="40"/>
  <c r="I6" i="40"/>
  <c r="I7" i="40"/>
  <c r="H5" i="6"/>
  <c r="C20" i="40"/>
  <c r="M20" i="40" s="1"/>
  <c r="J19" i="40"/>
  <c r="J32" i="40"/>
  <c r="J36" i="40" s="1"/>
  <c r="J11" i="40"/>
  <c r="J15" i="40" s="1"/>
  <c r="I11" i="40"/>
  <c r="D40" i="40"/>
  <c r="B42" i="40"/>
  <c r="D42" i="40" s="1"/>
  <c r="I41" i="40"/>
  <c r="I25" i="40"/>
  <c r="K40" i="40"/>
  <c r="B19" i="40"/>
  <c r="M13" i="40"/>
  <c r="F28" i="40"/>
  <c r="J21" i="40"/>
  <c r="Q22" i="40"/>
  <c r="K30" i="3"/>
  <c r="H42" i="40"/>
  <c r="L42" i="40" s="1"/>
  <c r="K37" i="3"/>
  <c r="J18" i="40"/>
  <c r="F21" i="40"/>
  <c r="K25" i="3"/>
  <c r="H28" i="40"/>
  <c r="H19" i="40"/>
  <c r="K17" i="3"/>
  <c r="F39" i="40"/>
  <c r="J4" i="40"/>
  <c r="I5" i="6"/>
  <c r="C7" i="40"/>
  <c r="I26" i="40"/>
  <c r="F32" i="40"/>
  <c r="F36" i="40" s="1"/>
  <c r="I40" i="40"/>
  <c r="F19" i="40"/>
  <c r="M5" i="6"/>
  <c r="Q8" i="40"/>
  <c r="Q36" i="40"/>
  <c r="M41" i="40"/>
  <c r="P29" i="40"/>
  <c r="K43" i="40"/>
  <c r="M40" i="40"/>
  <c r="L34" i="40"/>
  <c r="P36" i="40"/>
  <c r="R36" i="40"/>
  <c r="M14" i="40"/>
  <c r="R43" i="40"/>
  <c r="P43" i="40"/>
  <c r="P8" i="40"/>
  <c r="L5" i="6"/>
  <c r="N4" i="6"/>
  <c r="R8" i="40" s="1"/>
  <c r="B5" i="6"/>
  <c r="D4" i="6"/>
  <c r="L20" i="40"/>
  <c r="Q15" i="40"/>
  <c r="O40" i="40"/>
  <c r="L40" i="40"/>
  <c r="N9" i="6"/>
  <c r="P15" i="40"/>
  <c r="R15" i="40"/>
  <c r="O7" i="40" l="1"/>
  <c r="O4" i="40"/>
  <c r="E29" i="40"/>
  <c r="M25" i="40"/>
  <c r="N20" i="40"/>
  <c r="H22" i="40"/>
  <c r="J22" i="40"/>
  <c r="O20" i="40"/>
  <c r="D20" i="40"/>
  <c r="K22" i="40"/>
  <c r="O21" i="40"/>
  <c r="M5" i="40"/>
  <c r="N5" i="40" s="1"/>
  <c r="L32" i="40"/>
  <c r="K5" i="6"/>
  <c r="J29" i="40"/>
  <c r="J8" i="40"/>
  <c r="I43" i="40"/>
  <c r="H8" i="40"/>
  <c r="L6" i="40"/>
  <c r="L11" i="40"/>
  <c r="L4" i="40"/>
  <c r="F22" i="40"/>
  <c r="F29" i="40"/>
  <c r="E43" i="40"/>
  <c r="D5" i="6"/>
  <c r="O27" i="40"/>
  <c r="N39" i="40"/>
  <c r="C43" i="40"/>
  <c r="G39" i="40" s="1"/>
  <c r="D27" i="40"/>
  <c r="N19" i="40"/>
  <c r="N5" i="6"/>
  <c r="J43" i="40"/>
  <c r="D39" i="40"/>
  <c r="N42" i="40"/>
  <c r="O32" i="40"/>
  <c r="O25" i="40"/>
  <c r="I29" i="40"/>
  <c r="L26" i="40"/>
  <c r="M21" i="40"/>
  <c r="N21" i="40" s="1"/>
  <c r="B22" i="40"/>
  <c r="U22" i="40" s="1"/>
  <c r="D19" i="40"/>
  <c r="I22" i="40"/>
  <c r="O11" i="40"/>
  <c r="M11" i="40"/>
  <c r="M15" i="40" s="1"/>
  <c r="I8" i="40"/>
  <c r="E8" i="40"/>
  <c r="N13" i="8"/>
  <c r="N9" i="8"/>
  <c r="N5" i="8"/>
  <c r="D13" i="8"/>
  <c r="K18" i="24"/>
  <c r="K10" i="24"/>
  <c r="D18" i="24"/>
  <c r="K18" i="17"/>
  <c r="K10" i="17"/>
  <c r="D18" i="17"/>
  <c r="D10" i="17"/>
  <c r="K18" i="23"/>
  <c r="K10" i="23"/>
  <c r="O16" i="7"/>
  <c r="O17" i="7" s="1"/>
  <c r="D10" i="23"/>
  <c r="K18" i="13"/>
  <c r="K10" i="13"/>
  <c r="K4" i="4"/>
  <c r="D18" i="13"/>
  <c r="D10" i="13"/>
  <c r="K18" i="16"/>
  <c r="O12" i="7"/>
  <c r="O13" i="7" s="1"/>
  <c r="K18" i="28"/>
  <c r="K28" i="4"/>
  <c r="K10" i="28"/>
  <c r="D18" i="28"/>
  <c r="D10" i="28"/>
  <c r="K18" i="27"/>
  <c r="K22" i="4"/>
  <c r="O4" i="7"/>
  <c r="O5" i="7" s="1"/>
  <c r="K7" i="4"/>
  <c r="K23" i="4"/>
  <c r="K22" i="9"/>
  <c r="D18" i="27"/>
  <c r="M4" i="7"/>
  <c r="M5" i="7" s="1"/>
  <c r="D10" i="27"/>
  <c r="K18" i="12"/>
  <c r="O24" i="7"/>
  <c r="O25" i="7" s="1"/>
  <c r="K10" i="12"/>
  <c r="K29" i="4"/>
  <c r="D31" i="4"/>
  <c r="K18" i="4"/>
  <c r="K18" i="15"/>
  <c r="K10" i="15"/>
  <c r="K17" i="4"/>
  <c r="M8" i="7"/>
  <c r="M9" i="7" s="1"/>
  <c r="D18" i="15"/>
  <c r="M12" i="7"/>
  <c r="M13" i="7" s="1"/>
  <c r="D10" i="15"/>
  <c r="L8" i="7"/>
  <c r="L9" i="7" s="1"/>
  <c r="L12" i="7"/>
  <c r="J7" i="9"/>
  <c r="K7" i="9"/>
  <c r="K5" i="4"/>
  <c r="K4" i="9"/>
  <c r="K18" i="30"/>
  <c r="K36" i="4"/>
  <c r="K35" i="9"/>
  <c r="K10" i="30"/>
  <c r="K6" i="4"/>
  <c r="G5" i="9"/>
  <c r="K5" i="9" s="1"/>
  <c r="D6" i="4"/>
  <c r="M24" i="7"/>
  <c r="M25" i="7" s="1"/>
  <c r="D18" i="30"/>
  <c r="D5" i="4"/>
  <c r="D10" i="30"/>
  <c r="B6" i="9"/>
  <c r="D6" i="9" s="1"/>
  <c r="B5" i="9"/>
  <c r="D5" i="9" s="1"/>
  <c r="L24" i="7"/>
  <c r="L25" i="7" s="1"/>
  <c r="D35" i="4"/>
  <c r="K12" i="4"/>
  <c r="K11" i="4"/>
  <c r="K18" i="31"/>
  <c r="K10" i="31"/>
  <c r="G12" i="9"/>
  <c r="K12" i="9" s="1"/>
  <c r="G11" i="9"/>
  <c r="K25" i="4"/>
  <c r="D13" i="4"/>
  <c r="M16" i="7"/>
  <c r="M17" i="7" s="1"/>
  <c r="D18" i="31"/>
  <c r="D23" i="4"/>
  <c r="D10" i="31"/>
  <c r="D11" i="4"/>
  <c r="L16" i="7"/>
  <c r="K18" i="14"/>
  <c r="K28" i="9"/>
  <c r="J6" i="9"/>
  <c r="K6" i="9" s="1"/>
  <c r="J4" i="7"/>
  <c r="J5" i="7" s="1"/>
  <c r="K10" i="14"/>
  <c r="I4" i="7"/>
  <c r="I5" i="7" s="1"/>
  <c r="H4" i="7"/>
  <c r="H5" i="7" s="1"/>
  <c r="K31" i="4"/>
  <c r="K30" i="4"/>
  <c r="G4" i="7"/>
  <c r="G5" i="7" s="1"/>
  <c r="F4" i="7"/>
  <c r="F5" i="7" s="1"/>
  <c r="E4" i="7"/>
  <c r="E5" i="7" s="1"/>
  <c r="C31" i="9"/>
  <c r="D18" i="14"/>
  <c r="D7" i="9"/>
  <c r="C4" i="7"/>
  <c r="C5" i="7" s="1"/>
  <c r="D10" i="14"/>
  <c r="M20" i="7"/>
  <c r="M21" i="7" s="1"/>
  <c r="D29" i="4"/>
  <c r="L4" i="7"/>
  <c r="B4" i="7"/>
  <c r="B5" i="7" s="1"/>
  <c r="D7" i="4"/>
  <c r="B4" i="9"/>
  <c r="D4" i="9" s="1"/>
  <c r="D4" i="4"/>
  <c r="K25" i="9"/>
  <c r="K24" i="9"/>
  <c r="K23" i="9"/>
  <c r="J16" i="7"/>
  <c r="J17" i="7" s="1"/>
  <c r="K18" i="29"/>
  <c r="K19" i="4"/>
  <c r="K18" i="9"/>
  <c r="K10" i="29"/>
  <c r="I16" i="7"/>
  <c r="I17" i="7" s="1"/>
  <c r="H16" i="7"/>
  <c r="H17" i="7" s="1"/>
  <c r="K24" i="4"/>
  <c r="G16" i="7"/>
  <c r="G17" i="7" s="1"/>
  <c r="G19" i="9"/>
  <c r="K19" i="9" s="1"/>
  <c r="F16" i="7"/>
  <c r="F17" i="7" s="1"/>
  <c r="E16" i="7"/>
  <c r="E17" i="7" s="1"/>
  <c r="E22" i="9"/>
  <c r="D25" i="4"/>
  <c r="D24" i="9"/>
  <c r="D23" i="9"/>
  <c r="D22" i="4"/>
  <c r="C16" i="7"/>
  <c r="C17" i="7" s="1"/>
  <c r="D22" i="9"/>
  <c r="D18" i="29"/>
  <c r="D19" i="9"/>
  <c r="B25" i="9"/>
  <c r="D25" i="9" s="1"/>
  <c r="D24" i="4"/>
  <c r="B16" i="7"/>
  <c r="B17" i="7" s="1"/>
  <c r="D19" i="4"/>
  <c r="D18" i="4"/>
  <c r="D10" i="29"/>
  <c r="K13" i="4"/>
  <c r="I8" i="7"/>
  <c r="I9" i="7" s="1"/>
  <c r="H8" i="7"/>
  <c r="H9" i="7" s="1"/>
  <c r="F8" i="7"/>
  <c r="F9" i="7" s="1"/>
  <c r="F11" i="9"/>
  <c r="E8" i="7"/>
  <c r="E9" i="7" s="1"/>
  <c r="G13" i="9"/>
  <c r="K13" i="9" s="1"/>
  <c r="K11" i="9"/>
  <c r="K10" i="4"/>
  <c r="K10" i="9"/>
  <c r="G8" i="7"/>
  <c r="G9" i="7" s="1"/>
  <c r="K18" i="26"/>
  <c r="I24" i="7"/>
  <c r="I25" i="7" s="1"/>
  <c r="K37" i="4"/>
  <c r="G36" i="9"/>
  <c r="K36" i="9" s="1"/>
  <c r="K35" i="4"/>
  <c r="J8" i="7"/>
  <c r="H11" i="9"/>
  <c r="K34" i="9"/>
  <c r="J24" i="7"/>
  <c r="J25" i="7" s="1"/>
  <c r="J37" i="9"/>
  <c r="K37" i="9" s="1"/>
  <c r="H24" i="7"/>
  <c r="H25" i="7" s="1"/>
  <c r="G24" i="7"/>
  <c r="K34" i="4"/>
  <c r="F24" i="7"/>
  <c r="F25" i="7" s="1"/>
  <c r="E24" i="7"/>
  <c r="E25" i="7" s="1"/>
  <c r="E34" i="9"/>
  <c r="D35" i="9"/>
  <c r="C24" i="7"/>
  <c r="C25" i="7" s="1"/>
  <c r="D36" i="9"/>
  <c r="D37" i="9"/>
  <c r="D10" i="4"/>
  <c r="C11" i="9"/>
  <c r="D11" i="9" s="1"/>
  <c r="C8" i="7"/>
  <c r="C9" i="7" s="1"/>
  <c r="D12" i="4"/>
  <c r="D12" i="9"/>
  <c r="B13" i="9"/>
  <c r="D13" i="9" s="1"/>
  <c r="B10" i="9"/>
  <c r="D10" i="9" s="1"/>
  <c r="B8" i="7"/>
  <c r="D37" i="4"/>
  <c r="D36" i="4"/>
  <c r="D10" i="26"/>
  <c r="B24" i="7"/>
  <c r="B25" i="7" s="1"/>
  <c r="D34" i="4"/>
  <c r="B34" i="9"/>
  <c r="D34" i="9" s="1"/>
  <c r="K17" i="9"/>
  <c r="J12" i="7"/>
  <c r="J13" i="7" s="1"/>
  <c r="J16" i="9"/>
  <c r="K16" i="9" s="1"/>
  <c r="K18" i="25"/>
  <c r="I12" i="7"/>
  <c r="I13" i="7" s="1"/>
  <c r="I19" i="9"/>
  <c r="H12" i="7"/>
  <c r="H13" i="7" s="1"/>
  <c r="G12" i="7"/>
  <c r="G13" i="7" s="1"/>
  <c r="K16" i="4"/>
  <c r="F12" i="7"/>
  <c r="F13" i="7" s="1"/>
  <c r="E12" i="7"/>
  <c r="E13" i="7" s="1"/>
  <c r="E16" i="9"/>
  <c r="C18" i="9"/>
  <c r="D18" i="9" s="1"/>
  <c r="C12" i="7"/>
  <c r="C13" i="7" s="1"/>
  <c r="D17" i="9"/>
  <c r="C16" i="9"/>
  <c r="D18" i="25"/>
  <c r="B12" i="7"/>
  <c r="B13" i="7" s="1"/>
  <c r="D17" i="4"/>
  <c r="B16" i="9"/>
  <c r="D16" i="4"/>
  <c r="L20" i="7"/>
  <c r="K29" i="9"/>
  <c r="K30" i="9"/>
  <c r="J20" i="7"/>
  <c r="J21" i="7" s="1"/>
  <c r="K31" i="9"/>
  <c r="I20" i="7"/>
  <c r="I21" i="7" s="1"/>
  <c r="G20" i="7"/>
  <c r="G21" i="7" s="1"/>
  <c r="F20" i="7"/>
  <c r="F21" i="7" s="1"/>
  <c r="E20" i="7"/>
  <c r="E21" i="7" s="1"/>
  <c r="K10" i="25"/>
  <c r="I28" i="9"/>
  <c r="H20" i="7"/>
  <c r="H21" i="7" s="1"/>
  <c r="E28" i="9"/>
  <c r="D31" i="9"/>
  <c r="D30" i="4"/>
  <c r="D30" i="9"/>
  <c r="D29" i="9"/>
  <c r="C20" i="7"/>
  <c r="C21" i="7" s="1"/>
  <c r="B20" i="7"/>
  <c r="B21" i="7" s="1"/>
  <c r="D10" i="25"/>
  <c r="D28" i="4"/>
  <c r="B28" i="9"/>
  <c r="D28" i="9" s="1"/>
  <c r="G33" i="40"/>
  <c r="G12" i="40"/>
  <c r="O14" i="40"/>
  <c r="G35" i="40"/>
  <c r="H29" i="40"/>
  <c r="N14" i="40"/>
  <c r="O35" i="40"/>
  <c r="L27" i="40"/>
  <c r="L25" i="40"/>
  <c r="K29" i="40"/>
  <c r="O28" i="40"/>
  <c r="G34" i="40"/>
  <c r="K8" i="40"/>
  <c r="D26" i="40"/>
  <c r="C22" i="40"/>
  <c r="G19" i="40" s="1"/>
  <c r="D34" i="40"/>
  <c r="F43" i="40"/>
  <c r="G43" i="40" s="1"/>
  <c r="L41" i="40"/>
  <c r="L19" i="40"/>
  <c r="N32" i="40"/>
  <c r="D4" i="40"/>
  <c r="M4" i="40"/>
  <c r="N4" i="40" s="1"/>
  <c r="E22" i="40"/>
  <c r="L5" i="40"/>
  <c r="M36" i="40"/>
  <c r="S36" i="40" s="1"/>
  <c r="M27" i="40"/>
  <c r="N27" i="40" s="1"/>
  <c r="B29" i="40"/>
  <c r="E15" i="40"/>
  <c r="L35" i="40"/>
  <c r="K36" i="40"/>
  <c r="G14" i="40"/>
  <c r="N41" i="40"/>
  <c r="O18" i="40"/>
  <c r="O42" i="40"/>
  <c r="G42" i="40"/>
  <c r="L18" i="40"/>
  <c r="D18" i="40"/>
  <c r="D6" i="40"/>
  <c r="B15" i="40"/>
  <c r="L28" i="40"/>
  <c r="I36" i="40"/>
  <c r="B43" i="40"/>
  <c r="N40" i="40"/>
  <c r="O19" i="40"/>
  <c r="G13" i="40"/>
  <c r="G32" i="40"/>
  <c r="M43" i="40"/>
  <c r="S43" i="40" s="1"/>
  <c r="K15" i="40"/>
  <c r="G15" i="40"/>
  <c r="G11" i="40"/>
  <c r="I15" i="40"/>
  <c r="N13" i="40"/>
  <c r="D43" i="40"/>
  <c r="O34" i="40"/>
  <c r="D28" i="40"/>
  <c r="C29" i="40"/>
  <c r="G26" i="40" s="1"/>
  <c r="N11" i="40"/>
  <c r="M7" i="40"/>
  <c r="N7" i="40" s="1"/>
  <c r="B8" i="40"/>
  <c r="D25" i="40"/>
  <c r="M28" i="40"/>
  <c r="N28" i="40" s="1"/>
  <c r="N34" i="40"/>
  <c r="M6" i="40"/>
  <c r="N6" i="40" s="1"/>
  <c r="O6" i="40"/>
  <c r="G40" i="40"/>
  <c r="D21" i="40"/>
  <c r="O26" i="40"/>
  <c r="D13" i="40"/>
  <c r="B36" i="40"/>
  <c r="D41" i="40"/>
  <c r="O39" i="40"/>
  <c r="F8" i="40"/>
  <c r="G36" i="40"/>
  <c r="M18" i="40"/>
  <c r="H36" i="40"/>
  <c r="D5" i="40"/>
  <c r="M26" i="40"/>
  <c r="N35" i="40"/>
  <c r="C8" i="40"/>
  <c r="G5" i="40" s="1"/>
  <c r="D7" i="40"/>
  <c r="H15" i="40"/>
  <c r="O5" i="40"/>
  <c r="H43" i="40"/>
  <c r="L43" i="40" s="1"/>
  <c r="L13" i="40"/>
  <c r="N25" i="40"/>
  <c r="L22" i="40" l="1"/>
  <c r="G18" i="40"/>
  <c r="L8" i="40"/>
  <c r="G21" i="40"/>
  <c r="G22" i="40"/>
  <c r="D22" i="40"/>
  <c r="G20" i="40"/>
  <c r="G41" i="40"/>
  <c r="N15" i="40"/>
  <c r="D29" i="40"/>
  <c r="N43" i="40"/>
  <c r="U43" i="40"/>
  <c r="U29" i="40"/>
  <c r="L15" i="40"/>
  <c r="G8" i="40"/>
  <c r="N9" i="7"/>
  <c r="N12" i="7"/>
  <c r="N8" i="7"/>
  <c r="L13" i="7"/>
  <c r="N13" i="7" s="1"/>
  <c r="N25" i="7"/>
  <c r="N24" i="7"/>
  <c r="D4" i="7"/>
  <c r="N16" i="7"/>
  <c r="L17" i="7"/>
  <c r="N17" i="7" s="1"/>
  <c r="K4" i="7"/>
  <c r="K5" i="7"/>
  <c r="D5" i="7"/>
  <c r="L5" i="7"/>
  <c r="N5" i="7" s="1"/>
  <c r="N4" i="7"/>
  <c r="K17" i="7"/>
  <c r="K16" i="7"/>
  <c r="D17" i="7"/>
  <c r="D16" i="7"/>
  <c r="J9" i="7"/>
  <c r="K9" i="7" s="1"/>
  <c r="K8" i="7"/>
  <c r="K24" i="7"/>
  <c r="G25" i="7"/>
  <c r="K25" i="7" s="1"/>
  <c r="D25" i="7"/>
  <c r="D8" i="7"/>
  <c r="B9" i="7"/>
  <c r="D9" i="7" s="1"/>
  <c r="D24" i="7"/>
  <c r="K13" i="7"/>
  <c r="K12" i="7"/>
  <c r="D12" i="7"/>
  <c r="D13" i="7"/>
  <c r="D16" i="9"/>
  <c r="L21" i="7"/>
  <c r="N21" i="7" s="1"/>
  <c r="N20" i="7"/>
  <c r="K21" i="7"/>
  <c r="K20" i="7"/>
  <c r="D21" i="7"/>
  <c r="D20" i="7"/>
  <c r="U15" i="40"/>
  <c r="D15" i="40"/>
  <c r="G4" i="40"/>
  <c r="M8" i="40"/>
  <c r="S8" i="40" s="1"/>
  <c r="L36" i="40"/>
  <c r="L29" i="40"/>
  <c r="D8" i="40"/>
  <c r="U8" i="40"/>
  <c r="G28" i="40"/>
  <c r="G27" i="40"/>
  <c r="M22" i="40"/>
  <c r="N18" i="40"/>
  <c r="G7" i="40"/>
  <c r="G6" i="40"/>
  <c r="G25" i="40"/>
  <c r="N26" i="40"/>
  <c r="M29" i="40"/>
  <c r="N36" i="40"/>
  <c r="D36" i="40"/>
  <c r="U36" i="40"/>
  <c r="G29" i="40"/>
  <c r="N8" i="40" l="1"/>
  <c r="N29" i="40"/>
  <c r="M45" i="40"/>
  <c r="B46" i="40" s="1"/>
  <c r="S22" i="40"/>
  <c r="N22" i="40"/>
  <c r="T29" i="40" l="1"/>
  <c r="T22" i="40"/>
  <c r="T36" i="40"/>
  <c r="T15" i="40"/>
  <c r="T8" i="40"/>
  <c r="T43" i="40"/>
</calcChain>
</file>

<file path=xl/sharedStrings.xml><?xml version="1.0" encoding="utf-8"?>
<sst xmlns="http://schemas.openxmlformats.org/spreadsheetml/2006/main" count="2276" uniqueCount="313">
  <si>
    <t>Time</t>
  </si>
  <si>
    <t>Away</t>
  </si>
  <si>
    <t>Home</t>
  </si>
  <si>
    <t>Points</t>
  </si>
  <si>
    <t>Boards</t>
  </si>
  <si>
    <t>Dimes</t>
  </si>
  <si>
    <t>Cookies</t>
  </si>
  <si>
    <t>Swats</t>
  </si>
  <si>
    <t>Turnovers</t>
  </si>
  <si>
    <t>FG%</t>
  </si>
  <si>
    <t>Dunks</t>
  </si>
  <si>
    <t>Shot Attempts</t>
  </si>
  <si>
    <t>TOTALS</t>
  </si>
  <si>
    <t>TALLY</t>
  </si>
  <si>
    <t>Game:</t>
  </si>
  <si>
    <t>Baller 1</t>
  </si>
  <si>
    <t>Baller 3</t>
  </si>
  <si>
    <t>Baller 2</t>
  </si>
  <si>
    <t>Away Team</t>
  </si>
  <si>
    <t>Home Team</t>
  </si>
  <si>
    <t>Team Totals</t>
  </si>
  <si>
    <t>Dimes:TO</t>
  </si>
  <si>
    <t>THE BEST</t>
  </si>
  <si>
    <t>PEARL WHITE</t>
  </si>
  <si>
    <t>AKA</t>
  </si>
  <si>
    <t>THE MATHEMATICIAN</t>
  </si>
  <si>
    <t>UP &amp; COMING</t>
  </si>
  <si>
    <t>GOOD NEWS</t>
  </si>
  <si>
    <t>Overall Team Stats</t>
  </si>
  <si>
    <t>Round Robin Team Stats</t>
  </si>
  <si>
    <t>Playoff Team Stats</t>
  </si>
  <si>
    <t>Round Robin Individual Stats - TOTALS</t>
  </si>
  <si>
    <t>Round Robin Individual Stats - AVERAGES</t>
  </si>
  <si>
    <t>AVERAGE</t>
  </si>
  <si>
    <t>Overall Individual Stats - AVERAGES</t>
  </si>
  <si>
    <t>Overall Individual Stats - TOTALS</t>
  </si>
  <si>
    <t>Playoff Individual Stats - TOTALS</t>
  </si>
  <si>
    <t>NIGHTCRAWLER</t>
  </si>
  <si>
    <t>THE THIEF</t>
  </si>
  <si>
    <t>FLYING DUTCHMAN</t>
  </si>
  <si>
    <t>E-HAWKA</t>
  </si>
  <si>
    <t>THE HORROR</t>
  </si>
  <si>
    <t>Yes</t>
  </si>
  <si>
    <t>Max Gersten</t>
  </si>
  <si>
    <t>Silas Richelson</t>
  </si>
  <si>
    <t>Jason Riemer</t>
  </si>
  <si>
    <t>Zach Cohen</t>
  </si>
  <si>
    <t>Chris Hoolan</t>
  </si>
  <si>
    <t>Todd Easton</t>
  </si>
  <si>
    <t>Ben Pasinkoff</t>
  </si>
  <si>
    <t>Tom Ahrens</t>
  </si>
  <si>
    <t>Ryan Burke</t>
  </si>
  <si>
    <t>Alex Vincenzi</t>
  </si>
  <si>
    <t>Jon Zaretsky</t>
  </si>
  <si>
    <t>Justin Fox</t>
  </si>
  <si>
    <t>Steve Glauber</t>
  </si>
  <si>
    <t>Eric Schulman</t>
  </si>
  <si>
    <t>Matt Sgarlatta</t>
  </si>
  <si>
    <t>Ben Arfa</t>
  </si>
  <si>
    <t>Good News</t>
  </si>
  <si>
    <t>Flying Dutchman</t>
  </si>
  <si>
    <t>BILLY HOYLE</t>
  </si>
  <si>
    <t>The Best</t>
  </si>
  <si>
    <t>E-Hawka</t>
  </si>
  <si>
    <t>The Thief</t>
  </si>
  <si>
    <t>The Litigator</t>
  </si>
  <si>
    <t>MVP</t>
  </si>
  <si>
    <t>First Team</t>
  </si>
  <si>
    <t>Second Team</t>
  </si>
  <si>
    <t>Third Team</t>
  </si>
  <si>
    <t>Nightcrawler</t>
  </si>
  <si>
    <t>Pearl White</t>
  </si>
  <si>
    <t>Defensive Player</t>
  </si>
  <si>
    <t>The Horror</t>
  </si>
  <si>
    <t>Most Improved</t>
  </si>
  <si>
    <t>All-Defense First Team</t>
  </si>
  <si>
    <t>All-Defense Second Team</t>
  </si>
  <si>
    <t>Biggest Impact</t>
  </si>
  <si>
    <t>The General</t>
  </si>
  <si>
    <t>Up &amp; Coming</t>
  </si>
  <si>
    <t>Baller</t>
  </si>
  <si>
    <t>YEAR</t>
  </si>
  <si>
    <t>Games Played</t>
  </si>
  <si>
    <t>DFA</t>
  </si>
  <si>
    <t>In a Single Game</t>
  </si>
  <si>
    <t>Category</t>
  </si>
  <si>
    <t>Amount</t>
  </si>
  <si>
    <t>Year</t>
  </si>
  <si>
    <t>FGA</t>
  </si>
  <si>
    <t xml:space="preserve">FG% </t>
  </si>
  <si>
    <t>In a Single Classic</t>
  </si>
  <si>
    <t>(This record was before timed games were held)</t>
  </si>
  <si>
    <t>The Beast/The Best</t>
  </si>
  <si>
    <t>Career (Totals)</t>
  </si>
  <si>
    <t>Air India</t>
  </si>
  <si>
    <t>No</t>
  </si>
  <si>
    <t>Chris Coccaro</t>
  </si>
  <si>
    <t>Mark Mino</t>
  </si>
  <si>
    <t>Devin Mac</t>
  </si>
  <si>
    <t>Kenny Prince</t>
  </si>
  <si>
    <t>Matt O'D</t>
  </si>
  <si>
    <t>Adam Perry</t>
  </si>
  <si>
    <t>Matt Levine</t>
  </si>
  <si>
    <t>Vinny Morrone</t>
  </si>
  <si>
    <t>Erik Wilhelm</t>
  </si>
  <si>
    <t>Hari Miskin</t>
  </si>
  <si>
    <t>Name</t>
  </si>
  <si>
    <t>green</t>
  </si>
  <si>
    <t>red</t>
  </si>
  <si>
    <t>blue</t>
  </si>
  <si>
    <t>silver</t>
  </si>
  <si>
    <t>white</t>
  </si>
  <si>
    <t>black</t>
  </si>
  <si>
    <t>yellow</t>
  </si>
  <si>
    <t>orange</t>
  </si>
  <si>
    <t>purple</t>
  </si>
  <si>
    <t>brown</t>
  </si>
  <si>
    <t>Career (Averages - Min. 2 Classics)</t>
  </si>
  <si>
    <t>(With at least one TO)</t>
  </si>
  <si>
    <t>Cock Arrow</t>
  </si>
  <si>
    <t>COCK ARROW</t>
  </si>
  <si>
    <t>Killer of Sheep</t>
  </si>
  <si>
    <t>KILLER OF SHEEP</t>
  </si>
  <si>
    <t>THE BUSINESS</t>
  </si>
  <si>
    <t>Baller 4</t>
  </si>
  <si>
    <t>FGM-A</t>
  </si>
  <si>
    <t>FGA-A</t>
  </si>
  <si>
    <t>FG%-A</t>
  </si>
  <si>
    <t>The Flying Dutchman</t>
  </si>
  <si>
    <t>Billy Hoyle</t>
  </si>
  <si>
    <t>The Mathematician</t>
  </si>
  <si>
    <t>The Business</t>
  </si>
  <si>
    <t>MVPS</t>
  </si>
  <si>
    <t>DPOY</t>
  </si>
  <si>
    <t>Titles</t>
  </si>
  <si>
    <t>Overtime</t>
  </si>
  <si>
    <t>Best Quotes Caught on Camera</t>
  </si>
  <si>
    <t>TomBall Records Broken/Tied</t>
  </si>
  <si>
    <t>Possessions</t>
  </si>
  <si>
    <t>TOTAL</t>
  </si>
  <si>
    <t>TomballerMetrics</t>
  </si>
  <si>
    <t>PPP</t>
  </si>
  <si>
    <t>Point Differential</t>
  </si>
  <si>
    <t>Usage</t>
  </si>
  <si>
    <t>Rebound %</t>
  </si>
  <si>
    <t>Pace</t>
  </si>
  <si>
    <t>Adjusted Pace</t>
  </si>
  <si>
    <t>Total</t>
  </si>
  <si>
    <t>League Pace</t>
  </si>
  <si>
    <t>Maybe</t>
  </si>
  <si>
    <t>Tom Dio</t>
  </si>
  <si>
    <t>Alex Bronzo</t>
  </si>
  <si>
    <t>(Home)</t>
  </si>
  <si>
    <t>Champion</t>
  </si>
  <si>
    <t>Shark Attack</t>
  </si>
  <si>
    <t>Time Bomb</t>
  </si>
  <si>
    <t>SHARK ATTACK</t>
  </si>
  <si>
    <t>TIME BOMB</t>
  </si>
  <si>
    <t>Starfox</t>
  </si>
  <si>
    <t>STARFOX</t>
  </si>
  <si>
    <t>Triple Overtime</t>
  </si>
  <si>
    <t>Papa Tiger Schulman/EZE</t>
  </si>
  <si>
    <t>James Eaton</t>
  </si>
  <si>
    <t>Chris Kinlen</t>
  </si>
  <si>
    <t>mino</t>
  </si>
  <si>
    <t>max</t>
  </si>
  <si>
    <t>devin</t>
  </si>
  <si>
    <t>tom</t>
  </si>
  <si>
    <t>bronzo</t>
  </si>
  <si>
    <t>silas</t>
  </si>
  <si>
    <t>jason</t>
  </si>
  <si>
    <t>todd</t>
  </si>
  <si>
    <t>vinny</t>
  </si>
  <si>
    <t>zaret</t>
  </si>
  <si>
    <t>ben p</t>
  </si>
  <si>
    <t>coccaro</t>
  </si>
  <si>
    <t>arfa</t>
  </si>
  <si>
    <t>wilhelm</t>
  </si>
  <si>
    <t>burke</t>
  </si>
  <si>
    <t>eaton</t>
  </si>
  <si>
    <t>hari</t>
  </si>
  <si>
    <t>sgars</t>
  </si>
  <si>
    <t>schulm</t>
  </si>
  <si>
    <t>adam</t>
  </si>
  <si>
    <t>glauber</t>
  </si>
  <si>
    <t>hoolan</t>
  </si>
  <si>
    <t>jfox</t>
  </si>
  <si>
    <t>Tappan Zee Brizz</t>
  </si>
  <si>
    <t>nTo</t>
  </si>
  <si>
    <t>Blue Meanies</t>
  </si>
  <si>
    <t>TZB</t>
  </si>
  <si>
    <t>the best</t>
  </si>
  <si>
    <t>good news</t>
  </si>
  <si>
    <t>time bomb</t>
  </si>
  <si>
    <t>mathematician</t>
  </si>
  <si>
    <t>sooooo good</t>
  </si>
  <si>
    <t>cock arrow</t>
  </si>
  <si>
    <t>Tyrannosaurus Dunx</t>
  </si>
  <si>
    <t>Gray's Sports Almanac</t>
  </si>
  <si>
    <t>schulman</t>
  </si>
  <si>
    <t>GSA</t>
  </si>
  <si>
    <t>Dunx</t>
  </si>
  <si>
    <t>shark attack</t>
  </si>
  <si>
    <t>papa</t>
  </si>
  <si>
    <t>sweet baby</t>
  </si>
  <si>
    <t>beast</t>
  </si>
  <si>
    <t>pearl white</t>
  </si>
  <si>
    <t>king wilhelm</t>
  </si>
  <si>
    <t>killer of sheep</t>
  </si>
  <si>
    <t>(Untitled)</t>
  </si>
  <si>
    <t>buckets bronzo</t>
  </si>
  <si>
    <t>the thief</t>
  </si>
  <si>
    <t>general z</t>
  </si>
  <si>
    <t>the horror</t>
  </si>
  <si>
    <t>starfox</t>
  </si>
  <si>
    <t>flying dutchman</t>
  </si>
  <si>
    <t>aka</t>
  </si>
  <si>
    <t>the business</t>
  </si>
  <si>
    <t>up &amp; coming</t>
  </si>
  <si>
    <t>new Tomball order</t>
  </si>
  <si>
    <t>jeter</t>
  </si>
  <si>
    <t>TOMBALL SUMMER CLASSIC 2015 AWARDS</t>
  </si>
  <si>
    <t>Other 2015 Notables</t>
  </si>
  <si>
    <t>2015 VS 2014</t>
  </si>
  <si>
    <t>Jeter</t>
  </si>
  <si>
    <t>JETER</t>
  </si>
  <si>
    <t>(UNTITLED)</t>
  </si>
  <si>
    <t>THE BEAST</t>
  </si>
  <si>
    <t>KING WILHELM I</t>
  </si>
  <si>
    <t>GRAY'S SPORTS ALMANAC</t>
  </si>
  <si>
    <t>PAPA</t>
  </si>
  <si>
    <t>TYRANNOSAURUS DUNX</t>
  </si>
  <si>
    <t>TAPPAN ZEE BRIZZ</t>
  </si>
  <si>
    <t>BUCKETS BRONANZA</t>
  </si>
  <si>
    <t>BLUE MEANIES</t>
  </si>
  <si>
    <t>Z GENERAL</t>
  </si>
  <si>
    <t>SOOOOO GOOD</t>
  </si>
  <si>
    <t>SWEET BABY J</t>
  </si>
  <si>
    <t>Playoff Individual Stats - PLAYOFFS</t>
  </si>
  <si>
    <t>Game 1: Tappan Zee Brizz at Tyrannosaurus Dunx</t>
  </si>
  <si>
    <t>Game 2: Blue Meanies at Gray's Sports Almanac</t>
  </si>
  <si>
    <t>Game 3: Tyrannosaurus Dunx at nTo</t>
  </si>
  <si>
    <t>Game 4: (Untitled) at Tappan Zee Brizz</t>
  </si>
  <si>
    <t>Game 5 : nTo at Gray's Sports Almanac</t>
  </si>
  <si>
    <t>Game 6 : Blue Meanies at (Untitled)</t>
  </si>
  <si>
    <t>Game 7: Gray's Sports Almanac at Tyrannosaurus Dunx</t>
  </si>
  <si>
    <t>Game 8: Tappan Zee Brizz at Blue Meanies</t>
  </si>
  <si>
    <t>Game 9: nTo at (Untitled)</t>
  </si>
  <si>
    <t>Game 10: Gray's Sports Almanac at Tappan Zee Brizz</t>
  </si>
  <si>
    <t>Game 11: Blue Meanies at Tyrannosaurus Dunx</t>
  </si>
  <si>
    <t>Game 12: (Untitled) at Gray's Sports Almanac</t>
  </si>
  <si>
    <t>Game 13: Tappan Zee Brizz at nTo</t>
  </si>
  <si>
    <t>Game 14: Tyrannosaurus Dunx at (Untitled)</t>
  </si>
  <si>
    <t>Game 15: nTo at Blue Meanies</t>
  </si>
  <si>
    <t>4:15 seconds until the first basket</t>
  </si>
  <si>
    <t>Combined 4-26 (15.4%) shooting</t>
  </si>
  <si>
    <t>12 Turnovers</t>
  </si>
  <si>
    <t>Flying Dutchman misses Free Throw.</t>
  </si>
  <si>
    <t>Good News misses final shot to tie.</t>
  </si>
  <si>
    <t>(Untitled) assisted on all 8 of it's baskets -- first time in history that has happened</t>
  </si>
  <si>
    <t>Forced Turnovers</t>
  </si>
  <si>
    <t>The Best wastes time and misses last shot.</t>
  </si>
  <si>
    <t>Jeter almost makes a miraculous follow to tie at the buzzer.</t>
  </si>
  <si>
    <t>The Mathematician misses long shot to tie game at the buzzer.</t>
  </si>
  <si>
    <t>Shark Attack 0-1 Free Throw</t>
  </si>
  <si>
    <t>Cock Arrow with Offensive Rebound &amp; dime to a Billy Hoyle long shot with 1 second left in regulation</t>
  </si>
  <si>
    <t>Buckets Bronanzo with game winning hook shot with 1 second left in OT</t>
  </si>
  <si>
    <t>TZB with 8 offensive rebounds</t>
  </si>
  <si>
    <t>BUCKETS BRONANZO</t>
  </si>
  <si>
    <t>Flying Dutchman 1-1 on Free Throw</t>
  </si>
  <si>
    <t>Shark Attack misses Free Throw</t>
  </si>
  <si>
    <t>Shark Attack recovers for a huge block on The Beast with 3 seconds left</t>
  </si>
  <si>
    <t>The Beast dishes to Pearl White who ties the game at the buzzer on a long shot</t>
  </si>
  <si>
    <t>The Beast with 5 offensive rebounds</t>
  </si>
  <si>
    <t>Good News FT 0-1 in regulation (airball)</t>
  </si>
  <si>
    <t>Billy Hoyle with a long shot to tie the game with 4 seconds left</t>
  </si>
  <si>
    <t>Buckets Bronanzo has huge block on Jeter to end regulation</t>
  </si>
  <si>
    <t>Jeter misses game winning layup in overtime</t>
  </si>
  <si>
    <t>Billy Hoyle misses game winning shot in double overtime</t>
  </si>
  <si>
    <t>Buckets Bronanzo makes Free Throw in triple overtime to seal the victory</t>
  </si>
  <si>
    <t>Flying Dutchman misses Free Throw</t>
  </si>
  <si>
    <t>QUARTERS 1: Blue Meanies (6) at nTo (5)</t>
  </si>
  <si>
    <t>SEMIS 1: nTo (5) at Tappan Zee Brizz (1)</t>
  </si>
  <si>
    <t>QUARTERS 2: Gray's Sports Almanac (4) at (Untitled) (3)</t>
  </si>
  <si>
    <t>SEMIS 2: (Untitled) (3) at Tyrannosaurus Dunx (2)</t>
  </si>
  <si>
    <t>FINALS: nTo (5) at Tyrannosaurus Dunx (1)</t>
  </si>
  <si>
    <t>E-Hawka misses Free Throw in Overtime</t>
  </si>
  <si>
    <t>The Best hits GW with 1 second left off an inbound play</t>
  </si>
  <si>
    <t>AKA misses Free Throw</t>
  </si>
  <si>
    <t>The Best misses layup at buzzer that would have forced overtime.</t>
  </si>
  <si>
    <t xml:space="preserve">Most Cookies in a Single Classic </t>
  </si>
  <si>
    <t>14 - The Best</t>
  </si>
  <si>
    <t>Previous Record: 13 - The Best (Tom Dioguardi)</t>
  </si>
  <si>
    <t>"Justin! Justin! Justin! Yaaaaay!" -- Crowd Cheering</t>
  </si>
  <si>
    <t>"That's 6 fouls on Jason" -- Killer of Sheep</t>
  </si>
  <si>
    <t>"Just let your SAAAAAAAAAAOOOOOOOLLLLL GLOOOOWWWWW" - The Horror, The Best, AKA</t>
  </si>
  <si>
    <t>The Beast</t>
  </si>
  <si>
    <t>Buckets Bronanzo</t>
  </si>
  <si>
    <t>Z General</t>
  </si>
  <si>
    <t>Papa</t>
  </si>
  <si>
    <t>Sooooo Good</t>
  </si>
  <si>
    <t>billy hoyle</t>
  </si>
  <si>
    <t>nTo-7</t>
  </si>
  <si>
    <t>Blue Meanies-5</t>
  </si>
  <si>
    <t>TZB-8</t>
  </si>
  <si>
    <t>nTo-9</t>
  </si>
  <si>
    <t>(Untitled)-6</t>
  </si>
  <si>
    <t>GSA-4</t>
  </si>
  <si>
    <t>(Untitled)-5</t>
  </si>
  <si>
    <t>Dunx-6</t>
  </si>
  <si>
    <t>nTo-5</t>
  </si>
  <si>
    <t>THE CLASSIC 11th HEAVEN 2015</t>
  </si>
  <si>
    <t>Time Bomb had &gt;= 5 dimes without any turnovers -- the first time that has ever happened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</si>
</sst>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?_);_(@_)"/>
    <numFmt numFmtId="166" formatCode="0.0"/>
    <numFmt numFmtId="167" formatCode="0.000"/>
    <numFmt numFmtId="168" formatCode="_(* #,##0_);_(* \(#,##0\);_(* &quot;-&quot;??_);_(@_)"/>
    <numFmt numFmtId="169" formatCode="0.0%"/>
    <numFmt numFmtId="170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4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Border="1"/>
    <xf numFmtId="164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7" fontId="0" fillId="0" borderId="11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7" fontId="0" fillId="0" borderId="11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/>
    <xf numFmtId="0" fontId="6" fillId="0" borderId="0" xfId="0" applyFont="1"/>
    <xf numFmtId="0" fontId="0" fillId="0" borderId="14" xfId="0" applyBorder="1"/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43" fontId="0" fillId="0" borderId="14" xfId="0" applyNumberFormat="1" applyBorder="1" applyAlignment="1">
      <alignment horizontal="center" vertical="center"/>
    </xf>
    <xf numFmtId="0" fontId="7" fillId="9" borderId="15" xfId="0" applyFont="1" applyFill="1" applyBorder="1"/>
    <xf numFmtId="0" fontId="7" fillId="9" borderId="2" xfId="0" applyFont="1" applyFill="1" applyBorder="1"/>
    <xf numFmtId="0" fontId="7" fillId="9" borderId="3" xfId="0" applyFont="1" applyFill="1" applyBorder="1"/>
    <xf numFmtId="20" fontId="7" fillId="9" borderId="16" xfId="0" applyNumberFormat="1" applyFont="1" applyFill="1" applyBorder="1"/>
    <xf numFmtId="20" fontId="7" fillId="9" borderId="17" xfId="0" applyNumberFormat="1" applyFont="1" applyFill="1" applyBorder="1"/>
    <xf numFmtId="20" fontId="7" fillId="9" borderId="15" xfId="0" applyNumberFormat="1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5" borderId="1" xfId="0" applyFill="1" applyBorder="1"/>
    <xf numFmtId="0" fontId="9" fillId="0" borderId="7" xfId="0" applyFont="1" applyBorder="1"/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0" fontId="0" fillId="9" borderId="1" xfId="0" applyFill="1" applyBorder="1"/>
    <xf numFmtId="166" fontId="0" fillId="0" borderId="1" xfId="0" applyNumberFormat="1" applyBorder="1"/>
    <xf numFmtId="2" fontId="0" fillId="0" borderId="1" xfId="0" applyNumberFormat="1" applyBorder="1"/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1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4" fontId="0" fillId="0" borderId="0" xfId="1" applyFont="1" applyFill="1"/>
    <xf numFmtId="0" fontId="0" fillId="0" borderId="0" xfId="0" applyFill="1" applyAlignment="1">
      <alignment horizontal="left"/>
    </xf>
    <xf numFmtId="2" fontId="0" fillId="0" borderId="0" xfId="0" applyNumberFormat="1" applyFill="1" applyBorder="1" applyAlignment="1">
      <alignment horizontal="right"/>
    </xf>
    <xf numFmtId="0" fontId="12" fillId="9" borderId="1" xfId="0" applyFon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 wrapText="1"/>
    </xf>
    <xf numFmtId="0" fontId="0" fillId="0" borderId="12" xfId="0" applyFill="1" applyBorder="1"/>
    <xf numFmtId="1" fontId="0" fillId="0" borderId="1" xfId="0" applyNumberFormat="1" applyFill="1" applyBorder="1"/>
    <xf numFmtId="1" fontId="0" fillId="0" borderId="1" xfId="0" applyNumberFormat="1" applyBorder="1"/>
    <xf numFmtId="0" fontId="0" fillId="0" borderId="9" xfId="0" applyFill="1" applyBorder="1"/>
    <xf numFmtId="0" fontId="0" fillId="0" borderId="24" xfId="0" applyBorder="1"/>
    <xf numFmtId="0" fontId="0" fillId="0" borderId="4" xfId="0" applyFill="1" applyBorder="1"/>
    <xf numFmtId="0" fontId="0" fillId="0" borderId="25" xfId="0" applyFill="1" applyBorder="1"/>
    <xf numFmtId="0" fontId="0" fillId="0" borderId="12" xfId="0" applyBorder="1"/>
    <xf numFmtId="2" fontId="0" fillId="0" borderId="4" xfId="0" applyNumberFormat="1" applyFill="1" applyBorder="1"/>
    <xf numFmtId="0" fontId="0" fillId="0" borderId="25" xfId="0" applyBorder="1"/>
    <xf numFmtId="44" fontId="0" fillId="0" borderId="0" xfId="1" applyFont="1" applyFill="1" applyBorder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37" fontId="0" fillId="0" borderId="1" xfId="0" applyNumberFormat="1" applyFill="1" applyBorder="1" applyAlignment="1">
      <alignment horizontal="center" vertical="center" wrapText="1"/>
    </xf>
    <xf numFmtId="37" fontId="0" fillId="0" borderId="1" xfId="0" applyNumberFormat="1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2" fontId="0" fillId="13" borderId="22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5" borderId="1" xfId="0" applyNumberFormat="1" applyFill="1" applyBorder="1"/>
    <xf numFmtId="0" fontId="0" fillId="0" borderId="18" xfId="0" applyFill="1" applyBorder="1"/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0" fillId="6" borderId="1" xfId="0" applyFill="1" applyBorder="1"/>
    <xf numFmtId="0" fontId="0" fillId="4" borderId="1" xfId="0" applyFill="1" applyBorder="1"/>
    <xf numFmtId="0" fontId="1" fillId="2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10" fillId="7" borderId="1" xfId="0" applyFont="1" applyFill="1" applyBorder="1"/>
    <xf numFmtId="0" fontId="0" fillId="2" borderId="12" xfId="0" applyFill="1" applyBorder="1"/>
    <xf numFmtId="0" fontId="0" fillId="2" borderId="4" xfId="0" applyFill="1" applyBorder="1"/>
    <xf numFmtId="0" fontId="0" fillId="6" borderId="4" xfId="0" applyFill="1" applyBorder="1"/>
    <xf numFmtId="0" fontId="3" fillId="0" borderId="0" xfId="0" applyFont="1" applyAlignment="1">
      <alignment horizontal="right"/>
    </xf>
    <xf numFmtId="2" fontId="14" fillId="0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/>
    <xf numFmtId="168" fontId="0" fillId="0" borderId="1" xfId="0" applyNumberFormat="1" applyFill="1" applyBorder="1" applyAlignment="1">
      <alignment horizontal="center" vertical="center" wrapText="1"/>
    </xf>
    <xf numFmtId="0" fontId="0" fillId="0" borderId="24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8" borderId="0" xfId="0" applyFill="1"/>
    <xf numFmtId="0" fontId="7" fillId="9" borderId="12" xfId="0" applyFont="1" applyFill="1" applyBorder="1"/>
    <xf numFmtId="0" fontId="7" fillId="9" borderId="4" xfId="0" applyFont="1" applyFill="1" applyBorder="1"/>
    <xf numFmtId="0" fontId="1" fillId="6" borderId="1" xfId="0" applyFont="1" applyFill="1" applyBorder="1" applyAlignment="1">
      <alignment horizontal="left" vertical="center" wrapText="1"/>
    </xf>
    <xf numFmtId="0" fontId="0" fillId="0" borderId="7" xfId="0" applyFill="1" applyBorder="1"/>
    <xf numFmtId="0" fontId="16" fillId="7" borderId="23" xfId="0" applyFont="1" applyFill="1" applyBorder="1" applyAlignment="1">
      <alignment wrapText="1"/>
    </xf>
    <xf numFmtId="0" fontId="14" fillId="7" borderId="20" xfId="0" applyFont="1" applyFill="1" applyBorder="1"/>
    <xf numFmtId="0" fontId="14" fillId="7" borderId="18" xfId="0" applyFont="1" applyFill="1" applyBorder="1"/>
    <xf numFmtId="0" fontId="14" fillId="7" borderId="21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right"/>
    </xf>
    <xf numFmtId="0" fontId="14" fillId="7" borderId="1" xfId="0" applyFont="1" applyFill="1" applyBorder="1"/>
    <xf numFmtId="0" fontId="7" fillId="9" borderId="1" xfId="0" applyFont="1" applyFill="1" applyBorder="1"/>
    <xf numFmtId="0" fontId="0" fillId="6" borderId="9" xfId="0" applyFill="1" applyBorder="1"/>
    <xf numFmtId="0" fontId="0" fillId="6" borderId="12" xfId="0" applyFill="1" applyBorder="1"/>
    <xf numFmtId="0" fontId="1" fillId="5" borderId="1" xfId="0" applyFont="1" applyFill="1" applyBorder="1" applyAlignment="1">
      <alignment wrapText="1"/>
    </xf>
    <xf numFmtId="0" fontId="0" fillId="5" borderId="9" xfId="0" applyFill="1" applyBorder="1"/>
    <xf numFmtId="0" fontId="0" fillId="5" borderId="12" xfId="0" applyFill="1" applyBorder="1"/>
    <xf numFmtId="0" fontId="0" fillId="5" borderId="4" xfId="0" applyFill="1" applyBorder="1"/>
    <xf numFmtId="0" fontId="17" fillId="0" borderId="0" xfId="0" applyFont="1" applyBorder="1"/>
    <xf numFmtId="0" fontId="1" fillId="0" borderId="23" xfId="0" applyFont="1" applyFill="1" applyBorder="1" applyAlignment="1"/>
    <xf numFmtId="0" fontId="0" fillId="0" borderId="21" xfId="0" applyFill="1" applyBorder="1"/>
    <xf numFmtId="0" fontId="0" fillId="5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169" fontId="0" fillId="0" borderId="1" xfId="2" applyNumberFormat="1" applyFont="1" applyBorder="1"/>
    <xf numFmtId="0" fontId="13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164" fontId="0" fillId="15" borderId="1" xfId="0" applyNumberFormat="1" applyFill="1" applyBorder="1" applyAlignment="1">
      <alignment horizontal="center" vertical="center" wrapText="1"/>
    </xf>
    <xf numFmtId="43" fontId="0" fillId="15" borderId="1" xfId="0" applyNumberFormat="1" applyFill="1" applyBorder="1" applyAlignment="1">
      <alignment horizontal="center" vertical="center" wrapText="1"/>
    </xf>
    <xf numFmtId="166" fontId="0" fillId="14" borderId="1" xfId="0" applyNumberFormat="1" applyFill="1" applyBorder="1" applyAlignment="1">
      <alignment horizontal="center" vertical="center" wrapText="1"/>
    </xf>
    <xf numFmtId="166" fontId="0" fillId="15" borderId="1" xfId="0" applyNumberFormat="1" applyFill="1" applyBorder="1" applyAlignment="1">
      <alignment horizontal="center" vertical="center" wrapText="1"/>
    </xf>
    <xf numFmtId="165" fontId="0" fillId="15" borderId="1" xfId="0" applyNumberFormat="1" applyFill="1" applyBorder="1" applyAlignment="1">
      <alignment horizontal="center" vertical="center" wrapText="1"/>
    </xf>
    <xf numFmtId="2" fontId="0" fillId="15" borderId="1" xfId="0" applyNumberFormat="1" applyFill="1" applyBorder="1" applyAlignment="1">
      <alignment horizontal="center" vertical="center" wrapText="1"/>
    </xf>
    <xf numFmtId="2" fontId="0" fillId="14" borderId="1" xfId="0" applyNumberFormat="1" applyFill="1" applyBorder="1" applyAlignment="1">
      <alignment horizontal="center" vertical="center" wrapText="1"/>
    </xf>
    <xf numFmtId="165" fontId="0" fillId="14" borderId="1" xfId="0" applyNumberFormat="1" applyFill="1" applyBorder="1" applyAlignment="1">
      <alignment horizontal="center" vertical="center" wrapText="1"/>
    </xf>
    <xf numFmtId="43" fontId="0" fillId="14" borderId="1" xfId="0" applyNumberFormat="1" applyFill="1" applyBorder="1" applyAlignment="1">
      <alignment horizontal="center" vertical="center" wrapText="1"/>
    </xf>
    <xf numFmtId="170" fontId="0" fillId="0" borderId="1" xfId="0" applyNumberFormat="1" applyFill="1" applyBorder="1" applyAlignment="1">
      <alignment horizontal="center" vertical="center" wrapText="1"/>
    </xf>
    <xf numFmtId="37" fontId="0" fillId="15" borderId="1" xfId="0" applyNumberForma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43" fontId="14" fillId="5" borderId="1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167" fontId="7" fillId="9" borderId="1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167" fontId="14" fillId="6" borderId="1" xfId="0" applyNumberFormat="1" applyFon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167" fontId="0" fillId="6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/>
    </xf>
    <xf numFmtId="167" fontId="0" fillId="6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 wrapText="1"/>
    </xf>
    <xf numFmtId="167" fontId="0" fillId="11" borderId="1" xfId="0" applyNumberFormat="1" applyFill="1" applyBorder="1" applyAlignment="1">
      <alignment horizontal="center" vertical="center" wrapText="1"/>
    </xf>
    <xf numFmtId="2" fontId="0" fillId="11" borderId="1" xfId="0" applyNumberForma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8" fillId="16" borderId="22" xfId="0" applyFont="1" applyFill="1" applyBorder="1" applyAlignment="1">
      <alignment horizontal="center"/>
    </xf>
    <xf numFmtId="0" fontId="8" fillId="16" borderId="23" xfId="0" applyFont="1" applyFill="1" applyBorder="1" applyAlignment="1">
      <alignment horizontal="center"/>
    </xf>
    <xf numFmtId="0" fontId="8" fillId="16" borderId="22" xfId="0" applyFont="1" applyFill="1" applyBorder="1" applyAlignment="1">
      <alignment horizontal="center" vertical="center"/>
    </xf>
    <xf numFmtId="0" fontId="8" fillId="16" borderId="23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3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4" borderId="23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jglauber@g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W47"/>
  <sheetViews>
    <sheetView showGridLines="0" workbookViewId="0">
      <selection activeCell="S7" sqref="S7"/>
    </sheetView>
  </sheetViews>
  <sheetFormatPr defaultColWidth="8.85546875" defaultRowHeight="15" x14ac:dyDescent="0.25"/>
  <cols>
    <col min="4" max="4" width="3" bestFit="1" customWidth="1"/>
    <col min="5" max="5" width="14.42578125" bestFit="1" customWidth="1"/>
    <col min="6" max="6" width="4" bestFit="1" customWidth="1"/>
    <col min="7" max="7" width="3.42578125" bestFit="1" customWidth="1"/>
    <col min="8" max="8" width="7" bestFit="1" customWidth="1"/>
    <col min="10" max="10" width="12.7109375" customWidth="1"/>
    <col min="12" max="12" width="9.85546875" customWidth="1"/>
    <col min="13" max="13" width="10.42578125" customWidth="1"/>
    <col min="14" max="14" width="13.85546875" customWidth="1"/>
    <col min="15" max="15" width="9.140625" customWidth="1"/>
  </cols>
  <sheetData>
    <row r="4" spans="2:22" ht="30" x14ac:dyDescent="0.25">
      <c r="C4" s="76"/>
      <c r="D4" s="94"/>
      <c r="E4" s="94" t="s">
        <v>106</v>
      </c>
      <c r="F4" s="94" t="s">
        <v>42</v>
      </c>
      <c r="G4" s="94" t="s">
        <v>95</v>
      </c>
      <c r="H4" s="94" t="s">
        <v>149</v>
      </c>
      <c r="J4" s="156" t="s">
        <v>198</v>
      </c>
      <c r="K4" s="184" t="s">
        <v>188</v>
      </c>
      <c r="L4" s="180" t="s">
        <v>189</v>
      </c>
      <c r="M4" s="178" t="s">
        <v>187</v>
      </c>
      <c r="N4" s="190" t="s">
        <v>197</v>
      </c>
      <c r="O4" s="195"/>
      <c r="R4" s="63"/>
    </row>
    <row r="5" spans="2:22" x14ac:dyDescent="0.25">
      <c r="B5" s="135" t="s">
        <v>107</v>
      </c>
      <c r="C5" s="140"/>
      <c r="D5" s="80">
        <v>1</v>
      </c>
      <c r="E5" s="80" t="s">
        <v>101</v>
      </c>
      <c r="F5" s="142">
        <v>1</v>
      </c>
      <c r="G5" s="142"/>
      <c r="H5" s="142"/>
      <c r="J5" s="159" t="s">
        <v>164</v>
      </c>
      <c r="K5" s="176" t="s">
        <v>167</v>
      </c>
      <c r="L5" s="181" t="s">
        <v>169</v>
      </c>
      <c r="M5" s="188" t="s">
        <v>168</v>
      </c>
      <c r="N5" s="191" t="s">
        <v>165</v>
      </c>
      <c r="O5" s="151" t="s">
        <v>166</v>
      </c>
      <c r="P5" s="1"/>
    </row>
    <row r="6" spans="2:22" x14ac:dyDescent="0.25">
      <c r="B6" s="141" t="s">
        <v>108</v>
      </c>
      <c r="C6" s="140"/>
      <c r="D6" s="80">
        <v>2</v>
      </c>
      <c r="E6" s="80" t="s">
        <v>151</v>
      </c>
      <c r="F6" s="142">
        <v>1</v>
      </c>
      <c r="G6" s="142"/>
      <c r="H6" s="142"/>
      <c r="I6" s="1"/>
      <c r="J6" s="159" t="s">
        <v>185</v>
      </c>
      <c r="K6" s="176" t="s">
        <v>170</v>
      </c>
      <c r="L6" s="182" t="s">
        <v>173</v>
      </c>
      <c r="M6" s="189" t="s">
        <v>174</v>
      </c>
      <c r="N6" s="192" t="s">
        <v>171</v>
      </c>
      <c r="O6" s="151" t="s">
        <v>184</v>
      </c>
    </row>
    <row r="7" spans="2:22" x14ac:dyDescent="0.25">
      <c r="B7" s="137" t="s">
        <v>109</v>
      </c>
      <c r="C7" s="140"/>
      <c r="D7" s="4">
        <v>3</v>
      </c>
      <c r="E7" s="4" t="s">
        <v>52</v>
      </c>
      <c r="F7" s="143"/>
      <c r="G7" s="143">
        <v>1</v>
      </c>
      <c r="H7" s="143"/>
      <c r="I7" s="1"/>
      <c r="J7" s="159" t="s">
        <v>186</v>
      </c>
      <c r="K7" s="176" t="s">
        <v>176</v>
      </c>
      <c r="L7" s="182" t="s">
        <v>178</v>
      </c>
      <c r="M7" s="189" t="s">
        <v>175</v>
      </c>
      <c r="N7" s="192" t="s">
        <v>183</v>
      </c>
      <c r="O7" s="151" t="s">
        <v>177</v>
      </c>
    </row>
    <row r="8" spans="2:22" x14ac:dyDescent="0.25">
      <c r="B8" s="139" t="s">
        <v>110</v>
      </c>
      <c r="C8" s="140"/>
      <c r="D8" s="4">
        <v>4</v>
      </c>
      <c r="E8" s="4" t="s">
        <v>58</v>
      </c>
      <c r="F8" s="143"/>
      <c r="G8" s="143">
        <v>1</v>
      </c>
      <c r="H8" s="143"/>
      <c r="I8" s="62"/>
      <c r="J8" s="160" t="s">
        <v>199</v>
      </c>
      <c r="K8" s="177" t="s">
        <v>180</v>
      </c>
      <c r="L8" s="183" t="s">
        <v>179</v>
      </c>
      <c r="M8" s="161"/>
      <c r="N8" s="193" t="s">
        <v>181</v>
      </c>
      <c r="O8" s="196" t="s">
        <v>172</v>
      </c>
    </row>
    <row r="9" spans="2:22" x14ac:dyDescent="0.25">
      <c r="B9" s="144" t="s">
        <v>111</v>
      </c>
      <c r="C9" s="140"/>
      <c r="D9" s="80">
        <v>5</v>
      </c>
      <c r="E9" s="80" t="s">
        <v>49</v>
      </c>
      <c r="F9" s="142">
        <v>1</v>
      </c>
      <c r="G9" s="142"/>
      <c r="H9" s="142"/>
      <c r="I9" s="1"/>
      <c r="P9" s="1"/>
    </row>
    <row r="10" spans="2:22" x14ac:dyDescent="0.25">
      <c r="B10" s="145" t="s">
        <v>112</v>
      </c>
      <c r="C10" s="146"/>
      <c r="D10" s="80">
        <v>6</v>
      </c>
      <c r="E10" s="150" t="s">
        <v>96</v>
      </c>
      <c r="F10" s="142">
        <v>1</v>
      </c>
      <c r="G10" s="142"/>
      <c r="H10" s="142"/>
      <c r="I10" s="1"/>
      <c r="P10" s="1"/>
    </row>
    <row r="11" spans="2:22" x14ac:dyDescent="0.25">
      <c r="B11" s="136" t="s">
        <v>113</v>
      </c>
      <c r="C11" s="140"/>
      <c r="D11" s="80">
        <v>7</v>
      </c>
      <c r="E11" s="80" t="s">
        <v>47</v>
      </c>
      <c r="F11" s="142">
        <v>1</v>
      </c>
      <c r="G11" s="142"/>
      <c r="H11" s="142"/>
      <c r="I11" s="62"/>
      <c r="P11" s="1"/>
      <c r="Q11" s="1"/>
      <c r="R11" s="1"/>
      <c r="S11" s="1"/>
    </row>
    <row r="12" spans="2:22" x14ac:dyDescent="0.25">
      <c r="B12" s="147" t="s">
        <v>114</v>
      </c>
      <c r="C12" s="140"/>
      <c r="D12" s="4">
        <v>8</v>
      </c>
      <c r="E12" s="4" t="s">
        <v>163</v>
      </c>
      <c r="F12" s="143"/>
      <c r="G12" s="143">
        <v>1</v>
      </c>
      <c r="H12" s="143"/>
      <c r="I12" s="1"/>
    </row>
    <row r="13" spans="2:22" x14ac:dyDescent="0.25">
      <c r="B13" s="138" t="s">
        <v>115</v>
      </c>
      <c r="C13" s="140"/>
      <c r="D13" s="80">
        <v>9</v>
      </c>
      <c r="E13" s="80" t="s">
        <v>98</v>
      </c>
      <c r="F13" s="142">
        <v>1</v>
      </c>
      <c r="G13" s="142"/>
      <c r="H13" s="142"/>
      <c r="I13" s="62"/>
    </row>
    <row r="14" spans="2:22" x14ac:dyDescent="0.25">
      <c r="B14" s="148" t="s">
        <v>116</v>
      </c>
      <c r="C14" s="149"/>
      <c r="D14" s="80">
        <v>10</v>
      </c>
      <c r="E14" s="80" t="s">
        <v>56</v>
      </c>
      <c r="F14" s="142">
        <v>1</v>
      </c>
      <c r="G14" s="142"/>
      <c r="H14" s="142"/>
      <c r="I14" s="1"/>
    </row>
    <row r="15" spans="2:22" x14ac:dyDescent="0.25">
      <c r="B15" s="63"/>
      <c r="C15" s="63"/>
      <c r="D15" s="80">
        <v>11</v>
      </c>
      <c r="E15" s="80" t="s">
        <v>104</v>
      </c>
      <c r="F15" s="142">
        <v>1</v>
      </c>
      <c r="G15" s="142"/>
      <c r="H15" s="142"/>
      <c r="I15" s="62"/>
      <c r="J15" t="s">
        <v>164</v>
      </c>
      <c r="K15" t="s">
        <v>165</v>
      </c>
      <c r="L15" t="s">
        <v>166</v>
      </c>
      <c r="M15" t="s">
        <v>167</v>
      </c>
      <c r="N15" t="s">
        <v>168</v>
      </c>
      <c r="O15" s="175" t="s">
        <v>169</v>
      </c>
      <c r="Q15" t="s">
        <v>164</v>
      </c>
      <c r="R15" t="s">
        <v>165</v>
      </c>
      <c r="S15" t="s">
        <v>167</v>
      </c>
      <c r="T15" t="s">
        <v>168</v>
      </c>
      <c r="U15" t="s">
        <v>169</v>
      </c>
      <c r="V15" t="s">
        <v>170</v>
      </c>
    </row>
    <row r="16" spans="2:22" x14ac:dyDescent="0.25">
      <c r="B16" s="63"/>
      <c r="C16" s="151"/>
      <c r="D16" s="80">
        <v>12</v>
      </c>
      <c r="E16" s="80" t="s">
        <v>105</v>
      </c>
      <c r="F16" s="142">
        <v>1</v>
      </c>
      <c r="G16" s="142"/>
      <c r="H16" s="142"/>
      <c r="I16" s="1"/>
      <c r="J16" t="s">
        <v>171</v>
      </c>
      <c r="K16" t="s">
        <v>183</v>
      </c>
      <c r="L16" t="s">
        <v>174</v>
      </c>
      <c r="M16" t="s">
        <v>170</v>
      </c>
      <c r="N16" t="s">
        <v>173</v>
      </c>
      <c r="O16" s="175" t="s">
        <v>177</v>
      </c>
      <c r="Q16" t="s">
        <v>184</v>
      </c>
      <c r="R16" t="s">
        <v>176</v>
      </c>
      <c r="S16" t="s">
        <v>171</v>
      </c>
      <c r="T16" t="s">
        <v>174</v>
      </c>
      <c r="U16" t="s">
        <v>173</v>
      </c>
      <c r="V16" s="1" t="s">
        <v>185</v>
      </c>
    </row>
    <row r="17" spans="4:22" x14ac:dyDescent="0.25">
      <c r="D17" s="80">
        <v>13</v>
      </c>
      <c r="E17" s="80" t="s">
        <v>162</v>
      </c>
      <c r="F17" s="142">
        <v>1</v>
      </c>
      <c r="G17" s="142"/>
      <c r="H17" s="142"/>
      <c r="I17" s="1"/>
      <c r="J17" t="s">
        <v>172</v>
      </c>
      <c r="K17" t="s">
        <v>176</v>
      </c>
      <c r="L17" s="1" t="s">
        <v>185</v>
      </c>
      <c r="M17" t="s">
        <v>175</v>
      </c>
      <c r="N17" t="s">
        <v>179</v>
      </c>
      <c r="O17" s="175" t="s">
        <v>178</v>
      </c>
      <c r="P17" s="1"/>
      <c r="Q17" t="s">
        <v>186</v>
      </c>
      <c r="R17" t="s">
        <v>178</v>
      </c>
      <c r="S17" t="s">
        <v>177</v>
      </c>
      <c r="T17" t="s">
        <v>183</v>
      </c>
      <c r="U17" t="s">
        <v>175</v>
      </c>
      <c r="V17" t="s">
        <v>179</v>
      </c>
    </row>
    <row r="18" spans="4:22" x14ac:dyDescent="0.25">
      <c r="D18" s="80">
        <v>14</v>
      </c>
      <c r="E18" s="80" t="s">
        <v>45</v>
      </c>
      <c r="F18" s="142">
        <v>1</v>
      </c>
      <c r="G18" s="142"/>
      <c r="H18" s="142"/>
      <c r="I18" s="62"/>
      <c r="K18" t="s">
        <v>181</v>
      </c>
      <c r="L18" t="s">
        <v>186</v>
      </c>
      <c r="M18" s="1" t="s">
        <v>180</v>
      </c>
      <c r="N18" t="s">
        <v>182</v>
      </c>
      <c r="O18" s="175" t="s">
        <v>184</v>
      </c>
      <c r="P18" s="63"/>
      <c r="Q18" t="s">
        <v>182</v>
      </c>
      <c r="S18" s="1" t="s">
        <v>180</v>
      </c>
      <c r="T18" t="s">
        <v>172</v>
      </c>
      <c r="V18" t="s">
        <v>181</v>
      </c>
    </row>
    <row r="19" spans="4:22" x14ac:dyDescent="0.25">
      <c r="D19" s="80">
        <v>15</v>
      </c>
      <c r="E19" s="80" t="s">
        <v>53</v>
      </c>
      <c r="F19" s="142">
        <v>1</v>
      </c>
      <c r="G19" s="142"/>
      <c r="H19" s="142"/>
      <c r="I19" s="62"/>
      <c r="P19" s="63"/>
      <c r="Q19" s="64"/>
      <c r="R19" s="1"/>
      <c r="T19" s="63"/>
    </row>
    <row r="20" spans="4:22" x14ac:dyDescent="0.25">
      <c r="D20" s="80">
        <v>16</v>
      </c>
      <c r="E20" s="80" t="s">
        <v>54</v>
      </c>
      <c r="F20" s="142">
        <v>1</v>
      </c>
      <c r="G20" s="142"/>
      <c r="H20" s="142"/>
      <c r="I20" s="1"/>
      <c r="J20" t="s">
        <v>164</v>
      </c>
      <c r="K20" t="s">
        <v>165</v>
      </c>
      <c r="L20" t="s">
        <v>166</v>
      </c>
      <c r="M20" s="175" t="s">
        <v>167</v>
      </c>
      <c r="N20" t="s">
        <v>168</v>
      </c>
      <c r="O20" t="s">
        <v>169</v>
      </c>
      <c r="Q20" t="s">
        <v>164</v>
      </c>
      <c r="R20" t="s">
        <v>165</v>
      </c>
      <c r="S20" t="s">
        <v>167</v>
      </c>
      <c r="T20" t="s">
        <v>168</v>
      </c>
      <c r="U20" t="s">
        <v>169</v>
      </c>
      <c r="V20" t="s">
        <v>171</v>
      </c>
    </row>
    <row r="21" spans="4:22" x14ac:dyDescent="0.25">
      <c r="D21" s="4">
        <v>17</v>
      </c>
      <c r="E21" s="4" t="s">
        <v>99</v>
      </c>
      <c r="F21" s="143"/>
      <c r="G21" s="143">
        <v>1</v>
      </c>
      <c r="H21" s="143"/>
      <c r="I21" s="1"/>
      <c r="J21" t="s">
        <v>176</v>
      </c>
      <c r="K21" t="s">
        <v>173</v>
      </c>
      <c r="L21" t="s">
        <v>174</v>
      </c>
      <c r="M21" s="175" t="s">
        <v>183</v>
      </c>
      <c r="N21" t="s">
        <v>170</v>
      </c>
      <c r="O21" t="s">
        <v>171</v>
      </c>
      <c r="P21" s="1"/>
      <c r="Q21" t="s">
        <v>178</v>
      </c>
      <c r="R21" t="s">
        <v>184</v>
      </c>
      <c r="S21" t="s">
        <v>170</v>
      </c>
      <c r="T21" s="1" t="s">
        <v>185</v>
      </c>
      <c r="U21" t="s">
        <v>173</v>
      </c>
      <c r="V21" t="s">
        <v>179</v>
      </c>
    </row>
    <row r="22" spans="4:22" x14ac:dyDescent="0.25">
      <c r="D22" s="80">
        <v>18</v>
      </c>
      <c r="E22" s="80" t="s">
        <v>97</v>
      </c>
      <c r="F22" s="142">
        <v>1</v>
      </c>
      <c r="G22" s="142"/>
      <c r="H22" s="142"/>
      <c r="I22" s="1"/>
      <c r="J22" s="1" t="s">
        <v>185</v>
      </c>
      <c r="K22" t="s">
        <v>175</v>
      </c>
      <c r="L22" t="s">
        <v>179</v>
      </c>
      <c r="M22" s="175" t="s">
        <v>186</v>
      </c>
      <c r="N22" t="s">
        <v>178</v>
      </c>
      <c r="O22" t="s">
        <v>177</v>
      </c>
      <c r="P22" s="1"/>
      <c r="Q22" t="s">
        <v>177</v>
      </c>
      <c r="R22" t="s">
        <v>186</v>
      </c>
      <c r="S22" t="s">
        <v>181</v>
      </c>
      <c r="T22" t="s">
        <v>174</v>
      </c>
      <c r="U22" t="s">
        <v>175</v>
      </c>
      <c r="V22" t="s">
        <v>176</v>
      </c>
    </row>
    <row r="23" spans="4:22" x14ac:dyDescent="0.25">
      <c r="D23" s="4">
        <v>19</v>
      </c>
      <c r="E23" s="4" t="s">
        <v>102</v>
      </c>
      <c r="F23" s="143"/>
      <c r="G23" s="143">
        <v>1</v>
      </c>
      <c r="H23" s="143"/>
      <c r="I23" s="62"/>
      <c r="J23" t="s">
        <v>182</v>
      </c>
      <c r="K23" t="s">
        <v>172</v>
      </c>
      <c r="L23" t="s">
        <v>181</v>
      </c>
      <c r="M23" s="175" t="s">
        <v>180</v>
      </c>
      <c r="N23" t="s">
        <v>184</v>
      </c>
      <c r="O23" s="1"/>
      <c r="P23" s="1"/>
      <c r="Q23" t="s">
        <v>182</v>
      </c>
      <c r="R23" t="s">
        <v>183</v>
      </c>
      <c r="S23" s="1" t="s">
        <v>180</v>
      </c>
      <c r="T23" t="s">
        <v>172</v>
      </c>
    </row>
    <row r="24" spans="4:22" x14ac:dyDescent="0.25">
      <c r="D24" s="4">
        <v>20</v>
      </c>
      <c r="E24" s="4" t="s">
        <v>100</v>
      </c>
      <c r="F24" s="143"/>
      <c r="G24" s="143">
        <v>1</v>
      </c>
      <c r="H24" s="143"/>
      <c r="I24" s="1"/>
      <c r="J24" s="1"/>
      <c r="K24" s="63"/>
      <c r="L24" s="1"/>
      <c r="M24" s="63"/>
      <c r="N24" s="64"/>
      <c r="O24" s="1"/>
      <c r="P24" s="1"/>
      <c r="Q24" s="1"/>
      <c r="R24" s="1"/>
      <c r="S24" s="1"/>
      <c r="T24" s="1"/>
    </row>
    <row r="25" spans="4:22" x14ac:dyDescent="0.25">
      <c r="D25" s="80">
        <v>21</v>
      </c>
      <c r="E25" s="150" t="s">
        <v>57</v>
      </c>
      <c r="F25" s="142">
        <v>1</v>
      </c>
      <c r="G25" s="142"/>
      <c r="H25" s="142"/>
      <c r="I25" s="1"/>
      <c r="J25" s="125" t="s">
        <v>164</v>
      </c>
      <c r="K25" s="66" t="s">
        <v>165</v>
      </c>
      <c r="L25" s="66" t="s">
        <v>166</v>
      </c>
      <c r="M25" s="66" t="s">
        <v>167</v>
      </c>
      <c r="N25" s="66" t="s">
        <v>168</v>
      </c>
      <c r="O25" s="78" t="s">
        <v>169</v>
      </c>
      <c r="P25" s="1"/>
      <c r="Q25" s="1"/>
    </row>
    <row r="26" spans="4:22" x14ac:dyDescent="0.25">
      <c r="D26" s="80">
        <v>22</v>
      </c>
      <c r="E26" s="80" t="s">
        <v>43</v>
      </c>
      <c r="F26" s="142">
        <v>1</v>
      </c>
      <c r="G26" s="142"/>
      <c r="H26" s="142"/>
      <c r="I26" s="1"/>
      <c r="J26" s="173" t="s">
        <v>185</v>
      </c>
      <c r="K26" s="39" t="s">
        <v>171</v>
      </c>
      <c r="L26" s="39" t="s">
        <v>184</v>
      </c>
      <c r="M26" s="39" t="s">
        <v>170</v>
      </c>
      <c r="N26" s="39" t="s">
        <v>174</v>
      </c>
      <c r="O26" s="76" t="s">
        <v>173</v>
      </c>
      <c r="P26" s="1"/>
      <c r="Q26" s="1"/>
    </row>
    <row r="27" spans="4:22" x14ac:dyDescent="0.25">
      <c r="D27" s="80">
        <v>23</v>
      </c>
      <c r="E27" s="80" t="s">
        <v>51</v>
      </c>
      <c r="F27" s="142">
        <v>1</v>
      </c>
      <c r="G27" s="142"/>
      <c r="H27" s="142"/>
      <c r="I27" s="62"/>
      <c r="J27" s="120" t="s">
        <v>186</v>
      </c>
      <c r="K27" s="39" t="s">
        <v>183</v>
      </c>
      <c r="L27" s="39" t="s">
        <v>177</v>
      </c>
      <c r="M27" s="194" t="s">
        <v>176</v>
      </c>
      <c r="N27" s="39" t="s">
        <v>175</v>
      </c>
      <c r="O27" s="76" t="s">
        <v>178</v>
      </c>
      <c r="P27" s="1"/>
      <c r="Q27" s="1"/>
    </row>
    <row r="28" spans="4:22" x14ac:dyDescent="0.25">
      <c r="D28" s="80">
        <v>24</v>
      </c>
      <c r="E28" s="80" t="s">
        <v>44</v>
      </c>
      <c r="F28" s="142">
        <v>1</v>
      </c>
      <c r="G28" s="142"/>
      <c r="H28" s="142"/>
      <c r="I28" s="62"/>
      <c r="J28" s="77" t="s">
        <v>182</v>
      </c>
      <c r="K28" s="12" t="s">
        <v>181</v>
      </c>
      <c r="L28" s="12" t="s">
        <v>172</v>
      </c>
      <c r="M28" s="179" t="s">
        <v>180</v>
      </c>
      <c r="N28" s="12"/>
      <c r="O28" s="79" t="s">
        <v>179</v>
      </c>
      <c r="P28" s="1"/>
      <c r="R28" s="1"/>
      <c r="S28" s="1"/>
      <c r="U28" s="1"/>
    </row>
    <row r="29" spans="4:22" x14ac:dyDescent="0.25">
      <c r="D29" s="80">
        <v>25</v>
      </c>
      <c r="E29" s="80" t="s">
        <v>55</v>
      </c>
      <c r="F29" s="142">
        <v>1</v>
      </c>
      <c r="G29" s="142"/>
      <c r="H29" s="142"/>
      <c r="I29" s="1"/>
    </row>
    <row r="30" spans="4:22" x14ac:dyDescent="0.25">
      <c r="D30" s="80">
        <v>26</v>
      </c>
      <c r="E30" s="150" t="s">
        <v>48</v>
      </c>
      <c r="F30" s="142">
        <v>1</v>
      </c>
      <c r="G30" s="142"/>
      <c r="H30" s="142"/>
      <c r="I30" s="62"/>
    </row>
    <row r="31" spans="4:22" x14ac:dyDescent="0.25">
      <c r="D31" s="4">
        <v>27</v>
      </c>
      <c r="E31" s="4" t="s">
        <v>50</v>
      </c>
      <c r="F31" s="143"/>
      <c r="G31" s="143">
        <v>1</v>
      </c>
      <c r="H31" s="143"/>
      <c r="I31" s="1"/>
    </row>
    <row r="32" spans="4:22" x14ac:dyDescent="0.25">
      <c r="D32" s="80">
        <v>28</v>
      </c>
      <c r="E32" s="80" t="s">
        <v>150</v>
      </c>
      <c r="F32" s="142">
        <v>1</v>
      </c>
      <c r="G32" s="142"/>
      <c r="H32" s="142"/>
      <c r="I32" s="1"/>
    </row>
    <row r="33" spans="4:23" x14ac:dyDescent="0.25">
      <c r="D33" s="80">
        <v>29</v>
      </c>
      <c r="E33" s="80" t="s">
        <v>103</v>
      </c>
      <c r="F33" s="142">
        <v>1</v>
      </c>
      <c r="G33" s="142"/>
      <c r="H33" s="142"/>
      <c r="I33" s="1"/>
    </row>
    <row r="34" spans="4:23" x14ac:dyDescent="0.25">
      <c r="D34" s="4">
        <v>30</v>
      </c>
      <c r="E34" s="4" t="s">
        <v>46</v>
      </c>
      <c r="F34" s="143"/>
      <c r="G34" s="143">
        <v>1</v>
      </c>
      <c r="H34" s="143"/>
      <c r="I34" s="64"/>
    </row>
    <row r="35" spans="4:23" x14ac:dyDescent="0.25">
      <c r="D35" s="152">
        <f>F35+G35+H35</f>
        <v>28</v>
      </c>
      <c r="E35" s="152" t="s">
        <v>139</v>
      </c>
      <c r="F35" s="153">
        <f>SUM(F3:F32)</f>
        <v>21</v>
      </c>
      <c r="G35" s="153">
        <f>SUM(G3:G32)</f>
        <v>7</v>
      </c>
      <c r="H35" s="153">
        <f>SUM(H3:H32)</f>
        <v>0</v>
      </c>
      <c r="I35" s="1"/>
    </row>
    <row r="40" spans="4:23" x14ac:dyDescent="0.25">
      <c r="W40" s="1"/>
    </row>
    <row r="42" spans="4:23" x14ac:dyDescent="0.25">
      <c r="Q42" s="1"/>
      <c r="R42" s="1"/>
      <c r="S42" s="1"/>
      <c r="T42" s="1"/>
    </row>
    <row r="46" spans="4:23" x14ac:dyDescent="0.25">
      <c r="J46" s="1"/>
      <c r="K46" s="63"/>
      <c r="L46" s="63"/>
    </row>
    <row r="47" spans="4:23" x14ac:dyDescent="0.25">
      <c r="J47" s="1"/>
      <c r="K47" s="63"/>
      <c r="L47" s="63"/>
    </row>
  </sheetData>
  <sortState ref="D5:H35">
    <sortCondition ref="E5"/>
  </sortState>
  <pageMargins left="0.7" right="0.7" top="0.75" bottom="0.75" header="0.3" footer="0.3"/>
  <pageSetup orientation="portrait" horizontalDpi="0" verticalDpi="0" r:id="rId1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showGridLines="0" workbookViewId="0">
      <selection activeCell="Q12" sqref="Q12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  <col min="15" max="15" width="9.85546875" bestFit="1" customWidth="1"/>
  </cols>
  <sheetData>
    <row r="1" spans="1:15" ht="30" customHeight="1" thickBot="1" x14ac:dyDescent="0.3">
      <c r="A1" s="13" t="s">
        <v>28</v>
      </c>
      <c r="B1" s="9"/>
      <c r="C1" s="10"/>
      <c r="D1" s="11"/>
    </row>
    <row r="3" spans="1:15" ht="30" customHeight="1" x14ac:dyDescent="0.25">
      <c r="A3" s="44" t="str">
        <f>'Overall - Avgs'!A3</f>
        <v>(UNTITLED)</v>
      </c>
      <c r="B3" s="20" t="s">
        <v>3</v>
      </c>
      <c r="C3" s="20" t="s">
        <v>11</v>
      </c>
      <c r="D3" s="20" t="s">
        <v>9</v>
      </c>
      <c r="E3" s="20" t="s">
        <v>10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21</v>
      </c>
      <c r="L3" s="20" t="s">
        <v>125</v>
      </c>
      <c r="M3" s="20" t="s">
        <v>126</v>
      </c>
      <c r="N3" s="20" t="s">
        <v>127</v>
      </c>
      <c r="O3" s="215" t="s">
        <v>260</v>
      </c>
    </row>
    <row r="4" spans="1:15" ht="30" customHeight="1" x14ac:dyDescent="0.25">
      <c r="A4" s="26" t="s">
        <v>12</v>
      </c>
      <c r="B4" s="40">
        <f>'RR Team Stats'!B4+'Playoff Team Stats'!B4</f>
        <v>44</v>
      </c>
      <c r="C4" s="40">
        <f>'RR Team Stats'!C4+'Playoff Team Stats'!C4</f>
        <v>120</v>
      </c>
      <c r="D4" s="49">
        <f>B4/C4</f>
        <v>0.36666666666666664</v>
      </c>
      <c r="E4" s="40">
        <f>'RR Team Stats'!E4+'Playoff Team Stats'!E4</f>
        <v>3</v>
      </c>
      <c r="F4" s="40">
        <f>'RR Team Stats'!F4+'Playoff Team Stats'!F4</f>
        <v>64</v>
      </c>
      <c r="G4" s="217">
        <f>'RR Team Stats'!G4+'Playoff Team Stats'!G4</f>
        <v>27</v>
      </c>
      <c r="H4" s="40">
        <f>'RR Team Stats'!H4+'Playoff Team Stats'!H4</f>
        <v>6</v>
      </c>
      <c r="I4" s="40">
        <f>'RR Team Stats'!I4+'Playoff Team Stats'!I4</f>
        <v>6</v>
      </c>
      <c r="J4" s="40">
        <f>'RR Team Stats'!J4+'Playoff Team Stats'!J4</f>
        <v>22</v>
      </c>
      <c r="K4" s="50">
        <f>G4/J4</f>
        <v>1.2272727272727273</v>
      </c>
      <c r="L4" s="40">
        <f>'RR Team Stats'!L4+'Playoff Team Stats'!L4</f>
        <v>40</v>
      </c>
      <c r="M4" s="40">
        <f>'RR Team Stats'!M4+'Playoff Team Stats'!M4</f>
        <v>111</v>
      </c>
      <c r="N4" s="49">
        <f>L4/M4</f>
        <v>0.36036036036036034</v>
      </c>
      <c r="O4" s="40">
        <f>'RR Team Stats'!O4+'Playoff Team Stats'!O4</f>
        <v>14</v>
      </c>
    </row>
    <row r="5" spans="1:15" ht="30" customHeight="1" x14ac:dyDescent="0.25">
      <c r="A5" s="26" t="s">
        <v>33</v>
      </c>
      <c r="B5" s="51">
        <f>B4/7</f>
        <v>6.2857142857142856</v>
      </c>
      <c r="C5" s="51">
        <f>C4/7</f>
        <v>17.142857142857142</v>
      </c>
      <c r="D5" s="49">
        <f>B5/C5</f>
        <v>0.3666666666666667</v>
      </c>
      <c r="E5" s="51">
        <f t="shared" ref="E5:J5" si="0">E4/7</f>
        <v>0.42857142857142855</v>
      </c>
      <c r="F5" s="51">
        <f t="shared" si="0"/>
        <v>9.1428571428571423</v>
      </c>
      <c r="G5" s="221">
        <f t="shared" si="0"/>
        <v>3.8571428571428572</v>
      </c>
      <c r="H5" s="51">
        <f t="shared" si="0"/>
        <v>0.8571428571428571</v>
      </c>
      <c r="I5" s="51">
        <f t="shared" si="0"/>
        <v>0.8571428571428571</v>
      </c>
      <c r="J5" s="51">
        <f t="shared" si="0"/>
        <v>3.1428571428571428</v>
      </c>
      <c r="K5" s="50">
        <f>G5/J5</f>
        <v>1.2272727272727273</v>
      </c>
      <c r="L5" s="51">
        <f>L4/7</f>
        <v>5.7142857142857144</v>
      </c>
      <c r="M5" s="51">
        <f>M4/7</f>
        <v>15.857142857142858</v>
      </c>
      <c r="N5" s="49">
        <f>L5/M5</f>
        <v>0.36036036036036034</v>
      </c>
      <c r="O5" s="51">
        <f t="shared" ref="O5" si="1">O4/7</f>
        <v>2</v>
      </c>
    </row>
    <row r="6" spans="1:15" x14ac:dyDescent="0.25">
      <c r="B6" s="103"/>
      <c r="C6" s="103"/>
      <c r="D6" s="104"/>
      <c r="E6" s="103"/>
      <c r="F6" s="103"/>
      <c r="G6" s="103"/>
      <c r="H6" s="103"/>
      <c r="I6" s="103"/>
      <c r="J6" s="103"/>
      <c r="K6" s="105"/>
      <c r="L6" s="1"/>
      <c r="M6" s="1"/>
      <c r="N6" s="1"/>
    </row>
    <row r="7" spans="1:15" ht="30" customHeight="1" x14ac:dyDescent="0.25">
      <c r="A7" s="207" t="str">
        <f>'Overall - Avgs'!A9</f>
        <v>GRAY'S SPORTS ALMANAC</v>
      </c>
      <c r="B7" s="20" t="s">
        <v>3</v>
      </c>
      <c r="C7" s="20" t="s">
        <v>11</v>
      </c>
      <c r="D7" s="106" t="s">
        <v>9</v>
      </c>
      <c r="E7" s="20" t="s">
        <v>10</v>
      </c>
      <c r="F7" s="20" t="s">
        <v>4</v>
      </c>
      <c r="G7" s="20" t="s">
        <v>5</v>
      </c>
      <c r="H7" s="20" t="s">
        <v>6</v>
      </c>
      <c r="I7" s="20" t="s">
        <v>7</v>
      </c>
      <c r="J7" s="20" t="s">
        <v>8</v>
      </c>
      <c r="K7" s="24" t="s">
        <v>21</v>
      </c>
      <c r="L7" s="20" t="s">
        <v>125</v>
      </c>
      <c r="M7" s="20" t="s">
        <v>126</v>
      </c>
      <c r="N7" s="20" t="s">
        <v>127</v>
      </c>
      <c r="O7" s="215" t="s">
        <v>260</v>
      </c>
    </row>
    <row r="8" spans="1:15" ht="30" customHeight="1" x14ac:dyDescent="0.25">
      <c r="A8" s="52" t="s">
        <v>12</v>
      </c>
      <c r="B8" s="40">
        <f>'RR Team Stats'!B8+'Playoff Team Stats'!B8</f>
        <v>30</v>
      </c>
      <c r="C8" s="40">
        <f>'RR Team Stats'!C8+'Playoff Team Stats'!C8</f>
        <v>82</v>
      </c>
      <c r="D8" s="49">
        <f>B8/C8</f>
        <v>0.36585365853658536</v>
      </c>
      <c r="E8" s="217">
        <f>'RR Team Stats'!E8+'Playoff Team Stats'!E8</f>
        <v>10</v>
      </c>
      <c r="F8" s="40">
        <f>'RR Team Stats'!F8+'Playoff Team Stats'!F8</f>
        <v>43</v>
      </c>
      <c r="G8" s="40">
        <f>'RR Team Stats'!G8+'Playoff Team Stats'!G8</f>
        <v>14</v>
      </c>
      <c r="H8" s="40">
        <f>'RR Team Stats'!H8+'Playoff Team Stats'!H8</f>
        <v>8</v>
      </c>
      <c r="I8" s="40">
        <f>'RR Team Stats'!I8+'Playoff Team Stats'!I8</f>
        <v>10</v>
      </c>
      <c r="J8" s="40">
        <f>'RR Team Stats'!J8+'Playoff Team Stats'!J8</f>
        <v>17</v>
      </c>
      <c r="K8" s="50">
        <f>G8/J8</f>
        <v>0.82352941176470584</v>
      </c>
      <c r="L8" s="40">
        <f>'RR Team Stats'!L8+'Playoff Team Stats'!L8</f>
        <v>35</v>
      </c>
      <c r="M8" s="40">
        <f>'RR Team Stats'!M8+'Playoff Team Stats'!M8</f>
        <v>107</v>
      </c>
      <c r="N8" s="49">
        <f>L8/M8</f>
        <v>0.32710280373831774</v>
      </c>
      <c r="O8" s="40">
        <f>'RR Team Stats'!O8+'Playoff Team Stats'!O8</f>
        <v>13</v>
      </c>
    </row>
    <row r="9" spans="1:15" ht="30" customHeight="1" x14ac:dyDescent="0.25">
      <c r="A9" s="52" t="s">
        <v>33</v>
      </c>
      <c r="B9" s="51">
        <f>B8/6</f>
        <v>5</v>
      </c>
      <c r="C9" s="51">
        <f>C8/6</f>
        <v>13.666666666666666</v>
      </c>
      <c r="D9" s="49">
        <f>B9/C9</f>
        <v>0.36585365853658536</v>
      </c>
      <c r="E9" s="221">
        <f>E8/6</f>
        <v>1.6666666666666667</v>
      </c>
      <c r="F9" s="51">
        <f t="shared" ref="F9:J9" si="2">F8/6</f>
        <v>7.166666666666667</v>
      </c>
      <c r="G9" s="51">
        <f t="shared" si="2"/>
        <v>2.3333333333333335</v>
      </c>
      <c r="H9" s="51">
        <f t="shared" si="2"/>
        <v>1.3333333333333333</v>
      </c>
      <c r="I9" s="51">
        <f t="shared" si="2"/>
        <v>1.6666666666666667</v>
      </c>
      <c r="J9" s="51">
        <f t="shared" si="2"/>
        <v>2.8333333333333335</v>
      </c>
      <c r="K9" s="50">
        <f>G9/J9</f>
        <v>0.82352941176470584</v>
      </c>
      <c r="L9" s="51">
        <f>L8/6</f>
        <v>5.833333333333333</v>
      </c>
      <c r="M9" s="220">
        <f t="shared" ref="M9:O9" si="3">M8/6</f>
        <v>17.833333333333332</v>
      </c>
      <c r="N9" s="49">
        <f>L9/M9</f>
        <v>0.32710280373831774</v>
      </c>
      <c r="O9" s="51">
        <f t="shared" si="3"/>
        <v>2.1666666666666665</v>
      </c>
    </row>
    <row r="10" spans="1:15" x14ac:dyDescent="0.25">
      <c r="B10" s="103"/>
      <c r="C10" s="103"/>
      <c r="D10" s="104"/>
      <c r="E10" s="103"/>
      <c r="F10" s="103"/>
      <c r="G10" s="103"/>
      <c r="H10" s="103"/>
      <c r="I10" s="103"/>
      <c r="J10" s="103"/>
      <c r="K10" s="105"/>
      <c r="L10" s="1"/>
      <c r="M10" s="1"/>
      <c r="N10" s="1"/>
    </row>
    <row r="11" spans="1:15" ht="30" customHeight="1" x14ac:dyDescent="0.25">
      <c r="A11" s="209" t="str">
        <f>'Overall - Avgs'!A15</f>
        <v>TYRANNOSAURUS DUNX</v>
      </c>
      <c r="B11" s="20" t="s">
        <v>3</v>
      </c>
      <c r="C11" s="20" t="s">
        <v>11</v>
      </c>
      <c r="D11" s="106" t="s">
        <v>9</v>
      </c>
      <c r="E11" s="20" t="s">
        <v>10</v>
      </c>
      <c r="F11" s="20" t="s">
        <v>4</v>
      </c>
      <c r="G11" s="20" t="s">
        <v>5</v>
      </c>
      <c r="H11" s="20" t="s">
        <v>6</v>
      </c>
      <c r="I11" s="20" t="s">
        <v>7</v>
      </c>
      <c r="J11" s="20" t="s">
        <v>8</v>
      </c>
      <c r="K11" s="24" t="s">
        <v>21</v>
      </c>
      <c r="L11" s="20" t="s">
        <v>125</v>
      </c>
      <c r="M11" s="20" t="s">
        <v>126</v>
      </c>
      <c r="N11" s="20" t="s">
        <v>127</v>
      </c>
      <c r="O11" s="215" t="s">
        <v>260</v>
      </c>
    </row>
    <row r="12" spans="1:15" ht="30" customHeight="1" x14ac:dyDescent="0.25">
      <c r="A12" s="211" t="s">
        <v>12</v>
      </c>
      <c r="B12" s="40">
        <f>'RR Team Stats'!B12+'Playoff Team Stats'!B12</f>
        <v>39</v>
      </c>
      <c r="C12" s="40">
        <f>'RR Team Stats'!C12+'Playoff Team Stats'!C12</f>
        <v>93</v>
      </c>
      <c r="D12" s="49">
        <f>B12/C12</f>
        <v>0.41935483870967744</v>
      </c>
      <c r="E12" s="40">
        <f>'RR Team Stats'!E12+'Playoff Team Stats'!E12</f>
        <v>7</v>
      </c>
      <c r="F12" s="40">
        <f>'RR Team Stats'!F12+'Playoff Team Stats'!F12</f>
        <v>53</v>
      </c>
      <c r="G12" s="40">
        <f>'RR Team Stats'!G12+'Playoff Team Stats'!G12</f>
        <v>17</v>
      </c>
      <c r="H12" s="40">
        <f>'RR Team Stats'!H12+'Playoff Team Stats'!H12</f>
        <v>9</v>
      </c>
      <c r="I12" s="40">
        <f>'RR Team Stats'!I12+'Playoff Team Stats'!I12</f>
        <v>8</v>
      </c>
      <c r="J12" s="40">
        <f>'RR Team Stats'!J12+'Playoff Team Stats'!J12</f>
        <v>16</v>
      </c>
      <c r="K12" s="50">
        <f>G12/J12</f>
        <v>1.0625</v>
      </c>
      <c r="L12" s="217">
        <f>'RR Team Stats'!L12+'Playoff Team Stats'!L12</f>
        <v>33</v>
      </c>
      <c r="M12" s="40">
        <f>'RR Team Stats'!M12+'Playoff Team Stats'!M12</f>
        <v>108</v>
      </c>
      <c r="N12" s="222">
        <f>L12/M12</f>
        <v>0.30555555555555558</v>
      </c>
      <c r="O12" s="40">
        <f>'RR Team Stats'!O12+'Playoff Team Stats'!O12</f>
        <v>17</v>
      </c>
    </row>
    <row r="13" spans="1:15" ht="30" customHeight="1" x14ac:dyDescent="0.25">
      <c r="A13" s="211" t="s">
        <v>33</v>
      </c>
      <c r="B13" s="51">
        <f>B12/7</f>
        <v>5.5714285714285712</v>
      </c>
      <c r="C13" s="51">
        <f>C12/7</f>
        <v>13.285714285714286</v>
      </c>
      <c r="D13" s="49">
        <f>B13/C13</f>
        <v>0.41935483870967738</v>
      </c>
      <c r="E13" s="51">
        <f t="shared" ref="E13:J13" si="4">E12/7</f>
        <v>1</v>
      </c>
      <c r="F13" s="51">
        <f t="shared" si="4"/>
        <v>7.5714285714285712</v>
      </c>
      <c r="G13" s="51">
        <f t="shared" si="4"/>
        <v>2.4285714285714284</v>
      </c>
      <c r="H13" s="51">
        <f t="shared" si="4"/>
        <v>1.2857142857142858</v>
      </c>
      <c r="I13" s="51">
        <f t="shared" si="4"/>
        <v>1.1428571428571428</v>
      </c>
      <c r="J13" s="51">
        <f t="shared" si="4"/>
        <v>2.2857142857142856</v>
      </c>
      <c r="K13" s="50">
        <f>G13/J13</f>
        <v>1.0625</v>
      </c>
      <c r="L13" s="221">
        <f>L12/7</f>
        <v>4.7142857142857144</v>
      </c>
      <c r="M13" s="51">
        <f>M12/7</f>
        <v>15.428571428571429</v>
      </c>
      <c r="N13" s="222">
        <f>L13/M13</f>
        <v>0.30555555555555558</v>
      </c>
      <c r="O13" s="51">
        <f t="shared" ref="O13" si="5">O12/7</f>
        <v>2.4285714285714284</v>
      </c>
    </row>
    <row r="14" spans="1:15" x14ac:dyDescent="0.25">
      <c r="A14" s="66"/>
      <c r="B14" s="107"/>
      <c r="C14" s="107"/>
      <c r="D14" s="108"/>
      <c r="E14" s="107"/>
      <c r="F14" s="107"/>
      <c r="G14" s="107"/>
      <c r="H14" s="107"/>
      <c r="I14" s="107"/>
      <c r="J14" s="107"/>
      <c r="K14" s="109"/>
      <c r="L14" s="1"/>
      <c r="M14" s="1"/>
      <c r="N14" s="1"/>
    </row>
    <row r="15" spans="1:15" ht="30" customHeight="1" x14ac:dyDescent="0.25">
      <c r="A15" s="114" t="str">
        <f>'Overall - Avgs'!A21</f>
        <v>nTo</v>
      </c>
      <c r="B15" s="20" t="s">
        <v>3</v>
      </c>
      <c r="C15" s="20" t="s">
        <v>11</v>
      </c>
      <c r="D15" s="106" t="s">
        <v>9</v>
      </c>
      <c r="E15" s="20" t="s">
        <v>10</v>
      </c>
      <c r="F15" s="20" t="s">
        <v>4</v>
      </c>
      <c r="G15" s="20" t="s">
        <v>5</v>
      </c>
      <c r="H15" s="20" t="s">
        <v>6</v>
      </c>
      <c r="I15" s="20" t="s">
        <v>7</v>
      </c>
      <c r="J15" s="20" t="s">
        <v>8</v>
      </c>
      <c r="K15" s="24" t="s">
        <v>21</v>
      </c>
      <c r="L15" s="20" t="s">
        <v>125</v>
      </c>
      <c r="M15" s="20" t="s">
        <v>126</v>
      </c>
      <c r="N15" s="20" t="s">
        <v>127</v>
      </c>
      <c r="O15" s="215" t="s">
        <v>260</v>
      </c>
    </row>
    <row r="16" spans="1:15" ht="30" customHeight="1" x14ac:dyDescent="0.25">
      <c r="A16" s="212" t="s">
        <v>12</v>
      </c>
      <c r="B16" s="217">
        <f>'RR Team Stats'!B16+'Playoff Team Stats'!B16</f>
        <v>53</v>
      </c>
      <c r="C16" s="217">
        <f>'RR Team Stats'!C16+'Playoff Team Stats'!C16</f>
        <v>126</v>
      </c>
      <c r="D16" s="222">
        <f>B16/C16</f>
        <v>0.42063492063492064</v>
      </c>
      <c r="E16" s="40">
        <f>'RR Team Stats'!E16+'Playoff Team Stats'!E16</f>
        <v>3</v>
      </c>
      <c r="F16" s="40">
        <f>'RR Team Stats'!F16+'Playoff Team Stats'!F16</f>
        <v>69</v>
      </c>
      <c r="G16" s="217">
        <f>'RR Team Stats'!G16+'Playoff Team Stats'!G16</f>
        <v>27</v>
      </c>
      <c r="H16" s="217">
        <f>'RR Team Stats'!H16+'Playoff Team Stats'!H16</f>
        <v>20</v>
      </c>
      <c r="I16" s="40">
        <f>'RR Team Stats'!I16+'Playoff Team Stats'!I16</f>
        <v>8</v>
      </c>
      <c r="J16" s="40">
        <f>'RR Team Stats'!J16+'Playoff Team Stats'!J16</f>
        <v>16</v>
      </c>
      <c r="K16" s="223">
        <f>G16/J16</f>
        <v>1.6875</v>
      </c>
      <c r="L16" s="216">
        <f>'RR Team Stats'!L16+'Playoff Team Stats'!L16</f>
        <v>50</v>
      </c>
      <c r="M16" s="216">
        <f>'RR Team Stats'!M16+'Playoff Team Stats'!M16</f>
        <v>114</v>
      </c>
      <c r="N16" s="225">
        <f>L16/M16</f>
        <v>0.43859649122807015</v>
      </c>
      <c r="O16" s="217">
        <f>'RR Team Stats'!O16+'Playoff Team Stats'!O16</f>
        <v>24</v>
      </c>
    </row>
    <row r="17" spans="1:15" ht="30" customHeight="1" x14ac:dyDescent="0.25">
      <c r="A17" s="212" t="s">
        <v>33</v>
      </c>
      <c r="B17" s="221">
        <f>B16/8</f>
        <v>6.625</v>
      </c>
      <c r="C17" s="51">
        <f>C16/8</f>
        <v>15.75</v>
      </c>
      <c r="D17" s="222">
        <f>B17/C17</f>
        <v>0.42063492063492064</v>
      </c>
      <c r="E17" s="51">
        <f>E16/8</f>
        <v>0.375</v>
      </c>
      <c r="F17" s="51">
        <f t="shared" ref="F17:J17" si="6">F16/8</f>
        <v>8.625</v>
      </c>
      <c r="G17" s="51">
        <f t="shared" si="6"/>
        <v>3.375</v>
      </c>
      <c r="H17" s="51">
        <f t="shared" si="6"/>
        <v>2.5</v>
      </c>
      <c r="I17" s="51">
        <f t="shared" si="6"/>
        <v>1</v>
      </c>
      <c r="J17" s="221">
        <f t="shared" si="6"/>
        <v>2</v>
      </c>
      <c r="K17" s="223">
        <f>G17/J17</f>
        <v>1.6875</v>
      </c>
      <c r="L17" s="220">
        <f>L16/8</f>
        <v>6.25</v>
      </c>
      <c r="M17" s="51">
        <f>M16/8</f>
        <v>14.25</v>
      </c>
      <c r="N17" s="225">
        <f>L17/M17</f>
        <v>0.43859649122807015</v>
      </c>
      <c r="O17" s="51">
        <f>O16/8</f>
        <v>3</v>
      </c>
    </row>
    <row r="18" spans="1:15" x14ac:dyDescent="0.25">
      <c r="B18" s="103"/>
      <c r="C18" s="103"/>
      <c r="D18" s="104"/>
      <c r="E18" s="103"/>
      <c r="F18" s="103"/>
      <c r="G18" s="103"/>
      <c r="H18" s="103"/>
      <c r="I18" s="103"/>
      <c r="J18" s="103"/>
      <c r="K18" s="105"/>
      <c r="L18" s="1"/>
      <c r="M18" s="1"/>
      <c r="N18" s="1"/>
    </row>
    <row r="19" spans="1:15" ht="30" customHeight="1" x14ac:dyDescent="0.25">
      <c r="A19" s="169" t="str">
        <f>'Overall - Avgs'!A27</f>
        <v>TAPPAN ZEE BRIZZ</v>
      </c>
      <c r="B19" s="20" t="s">
        <v>3</v>
      </c>
      <c r="C19" s="20" t="s">
        <v>11</v>
      </c>
      <c r="D19" s="106" t="s">
        <v>9</v>
      </c>
      <c r="E19" s="20" t="s">
        <v>10</v>
      </c>
      <c r="F19" s="20" t="s">
        <v>4</v>
      </c>
      <c r="G19" s="20" t="s">
        <v>5</v>
      </c>
      <c r="H19" s="20" t="s">
        <v>6</v>
      </c>
      <c r="I19" s="20" t="s">
        <v>7</v>
      </c>
      <c r="J19" s="20" t="s">
        <v>8</v>
      </c>
      <c r="K19" s="24" t="s">
        <v>21</v>
      </c>
      <c r="L19" s="20" t="s">
        <v>125</v>
      </c>
      <c r="M19" s="20" t="s">
        <v>126</v>
      </c>
      <c r="N19" s="20" t="s">
        <v>127</v>
      </c>
      <c r="O19" s="215" t="s">
        <v>260</v>
      </c>
    </row>
    <row r="20" spans="1:15" ht="30" customHeight="1" x14ac:dyDescent="0.25">
      <c r="A20" s="168" t="s">
        <v>12</v>
      </c>
      <c r="B20" s="40">
        <f>'RR Team Stats'!B20+'Playoff Team Stats'!B20</f>
        <v>39</v>
      </c>
      <c r="C20" s="40">
        <f>'RR Team Stats'!C20+'Playoff Team Stats'!C20</f>
        <v>114</v>
      </c>
      <c r="D20" s="49">
        <f>B20/C20</f>
        <v>0.34210526315789475</v>
      </c>
      <c r="E20" s="40">
        <f>'RR Team Stats'!E20+'Playoff Team Stats'!E20</f>
        <v>6</v>
      </c>
      <c r="F20" s="217">
        <f>'RR Team Stats'!F20+'Playoff Team Stats'!F20</f>
        <v>70</v>
      </c>
      <c r="G20" s="40">
        <f>'RR Team Stats'!G20+'Playoff Team Stats'!G20</f>
        <v>18</v>
      </c>
      <c r="H20" s="40">
        <f>'RR Team Stats'!H20+'Playoff Team Stats'!H20</f>
        <v>12</v>
      </c>
      <c r="I20" s="217">
        <f>'RR Team Stats'!I20+'Playoff Team Stats'!I20</f>
        <v>11</v>
      </c>
      <c r="J20" s="217">
        <f>'RR Team Stats'!J20+'Playoff Team Stats'!J20</f>
        <v>13</v>
      </c>
      <c r="K20" s="50">
        <f>G20/J20</f>
        <v>1.3846153846153846</v>
      </c>
      <c r="L20" s="40">
        <f>'RR Team Stats'!L20+'Playoff Team Stats'!L20</f>
        <v>34</v>
      </c>
      <c r="M20" s="40">
        <f>'RR Team Stats'!M20+'Playoff Team Stats'!M20</f>
        <v>104</v>
      </c>
      <c r="N20" s="49">
        <f>L20/M20</f>
        <v>0.32692307692307693</v>
      </c>
      <c r="O20" s="40">
        <f>'RR Team Stats'!O20+'Playoff Team Stats'!O20</f>
        <v>16</v>
      </c>
    </row>
    <row r="21" spans="1:15" ht="30" customHeight="1" x14ac:dyDescent="0.25">
      <c r="A21" s="168" t="s">
        <v>33</v>
      </c>
      <c r="B21" s="51">
        <f>B20/6</f>
        <v>6.5</v>
      </c>
      <c r="C21" s="221">
        <f>C20/6</f>
        <v>19</v>
      </c>
      <c r="D21" s="49">
        <f>B21/C21</f>
        <v>0.34210526315789475</v>
      </c>
      <c r="E21" s="51">
        <f>E20/6</f>
        <v>1</v>
      </c>
      <c r="F21" s="221">
        <f t="shared" ref="F21" si="7">F20/6</f>
        <v>11.666666666666666</v>
      </c>
      <c r="G21" s="51">
        <f t="shared" ref="G21" si="8">G20/6</f>
        <v>3</v>
      </c>
      <c r="H21" s="51">
        <f t="shared" ref="H21" si="9">H20/6</f>
        <v>2</v>
      </c>
      <c r="I21" s="221">
        <f t="shared" ref="I21" si="10">I20/6</f>
        <v>1.8333333333333333</v>
      </c>
      <c r="J21" s="51">
        <f t="shared" ref="J21" si="11">J20/6</f>
        <v>2.1666666666666665</v>
      </c>
      <c r="K21" s="50">
        <f>G21/J21</f>
        <v>1.3846153846153848</v>
      </c>
      <c r="L21" s="51">
        <f>L20/6</f>
        <v>5.666666666666667</v>
      </c>
      <c r="M21" s="51">
        <f t="shared" ref="M21" si="12">M20/6</f>
        <v>17.333333333333332</v>
      </c>
      <c r="N21" s="49">
        <f>L21/M21</f>
        <v>0.32692307692307698</v>
      </c>
      <c r="O21" s="51">
        <f t="shared" ref="O21" si="13">O20/6</f>
        <v>2.6666666666666665</v>
      </c>
    </row>
    <row r="22" spans="1:15" x14ac:dyDescent="0.25">
      <c r="B22" s="103"/>
      <c r="C22" s="103"/>
      <c r="D22" s="104"/>
      <c r="E22" s="103"/>
      <c r="F22" s="103"/>
      <c r="G22" s="103"/>
      <c r="H22" s="103"/>
      <c r="I22" s="103"/>
      <c r="J22" s="103"/>
      <c r="K22" s="105"/>
      <c r="L22" s="1"/>
      <c r="M22" s="1"/>
      <c r="N22" s="1"/>
    </row>
    <row r="23" spans="1:15" ht="30" customHeight="1" x14ac:dyDescent="0.25">
      <c r="A23" s="46" t="str">
        <f>'Overall - Avgs'!A33</f>
        <v>BLUE MEANIES</v>
      </c>
      <c r="B23" s="20" t="s">
        <v>3</v>
      </c>
      <c r="C23" s="20" t="s">
        <v>11</v>
      </c>
      <c r="D23" s="106" t="s">
        <v>9</v>
      </c>
      <c r="E23" s="20" t="s">
        <v>10</v>
      </c>
      <c r="F23" s="20" t="s">
        <v>4</v>
      </c>
      <c r="G23" s="20" t="s">
        <v>5</v>
      </c>
      <c r="H23" s="20" t="s">
        <v>6</v>
      </c>
      <c r="I23" s="20" t="s">
        <v>7</v>
      </c>
      <c r="J23" s="20" t="s">
        <v>8</v>
      </c>
      <c r="K23" s="24" t="s">
        <v>21</v>
      </c>
      <c r="L23" s="20" t="s">
        <v>125</v>
      </c>
      <c r="M23" s="20" t="s">
        <v>126</v>
      </c>
      <c r="N23" s="20" t="s">
        <v>127</v>
      </c>
      <c r="O23" s="215" t="s">
        <v>260</v>
      </c>
    </row>
    <row r="24" spans="1:15" ht="30" customHeight="1" x14ac:dyDescent="0.25">
      <c r="A24" s="53" t="s">
        <v>12</v>
      </c>
      <c r="B24" s="40">
        <f>'RR Team Stats'!B24+'Playoff Team Stats'!B24</f>
        <v>23</v>
      </c>
      <c r="C24" s="40">
        <f>'RR Team Stats'!C24+'Playoff Team Stats'!C24</f>
        <v>92</v>
      </c>
      <c r="D24" s="49">
        <f>B24/C24</f>
        <v>0.25</v>
      </c>
      <c r="E24" s="40">
        <f>'RR Team Stats'!E24+'Playoff Team Stats'!E24</f>
        <v>2</v>
      </c>
      <c r="F24" s="40">
        <f>'RR Team Stats'!F24+'Playoff Team Stats'!F24</f>
        <v>47</v>
      </c>
      <c r="G24" s="40">
        <f>'RR Team Stats'!G24+'Playoff Team Stats'!G24</f>
        <v>13</v>
      </c>
      <c r="H24" s="40">
        <f>'RR Team Stats'!H24+'Playoff Team Stats'!H24</f>
        <v>18</v>
      </c>
      <c r="I24" s="40">
        <f>'RR Team Stats'!I24+'Playoff Team Stats'!I24</f>
        <v>3</v>
      </c>
      <c r="J24" s="40">
        <f>'RR Team Stats'!J24+'Playoff Team Stats'!J24</f>
        <v>21</v>
      </c>
      <c r="K24" s="224">
        <f>G24/J24</f>
        <v>0.61904761904761907</v>
      </c>
      <c r="L24" s="40">
        <f>'RR Team Stats'!L24+'Playoff Team Stats'!L24</f>
        <v>36</v>
      </c>
      <c r="M24" s="217">
        <f>'RR Team Stats'!M24+'Playoff Team Stats'!M24</f>
        <v>83</v>
      </c>
      <c r="N24" s="49">
        <f>L24/M24</f>
        <v>0.43373493975903615</v>
      </c>
      <c r="O24" s="40">
        <f>'RR Team Stats'!O24+'Playoff Team Stats'!O24</f>
        <v>21</v>
      </c>
    </row>
    <row r="25" spans="1:15" ht="30" customHeight="1" x14ac:dyDescent="0.25">
      <c r="A25" s="53" t="s">
        <v>33</v>
      </c>
      <c r="B25" s="51">
        <f>B24/6</f>
        <v>3.8333333333333335</v>
      </c>
      <c r="C25" s="51">
        <f>C24/6</f>
        <v>15.333333333333334</v>
      </c>
      <c r="D25" s="49">
        <f>B25/C25</f>
        <v>0.25</v>
      </c>
      <c r="E25" s="51">
        <f>E24/6</f>
        <v>0.33333333333333331</v>
      </c>
      <c r="F25" s="51">
        <f t="shared" ref="F25" si="14">F24/6</f>
        <v>7.833333333333333</v>
      </c>
      <c r="G25" s="51">
        <f t="shared" ref="G25" si="15">G24/6</f>
        <v>2.1666666666666665</v>
      </c>
      <c r="H25" s="221">
        <f t="shared" ref="H25" si="16">H24/6</f>
        <v>3</v>
      </c>
      <c r="I25" s="51">
        <f t="shared" ref="I25" si="17">I24/6</f>
        <v>0.5</v>
      </c>
      <c r="J25" s="51">
        <f t="shared" ref="J25" si="18">J24/6</f>
        <v>3.5</v>
      </c>
      <c r="K25" s="224">
        <f>G25/J25</f>
        <v>0.61904761904761896</v>
      </c>
      <c r="L25" s="51">
        <f>L24/6</f>
        <v>6</v>
      </c>
      <c r="M25" s="221">
        <f t="shared" ref="M25" si="19">M24/6</f>
        <v>13.833333333333334</v>
      </c>
      <c r="N25" s="49">
        <f>L25/M25</f>
        <v>0.43373493975903615</v>
      </c>
      <c r="O25" s="221">
        <f t="shared" ref="O25" si="20">O24/6</f>
        <v>3.5</v>
      </c>
    </row>
    <row r="26" spans="1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zoomScale="75" zoomScaleNormal="75" zoomScalePageLayoutView="115" workbookViewId="0">
      <selection activeCell="J5" sqref="J5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31</v>
      </c>
      <c r="B1" s="9"/>
      <c r="C1" s="10"/>
      <c r="D1" s="11"/>
    </row>
    <row r="3" spans="1:1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20" t="s">
        <v>21</v>
      </c>
    </row>
    <row r="4" spans="1:11" ht="30" customHeight="1" x14ac:dyDescent="0.25">
      <c r="A4" s="23" t="s">
        <v>227</v>
      </c>
      <c r="B4" s="217">
        <f>'4-UNT-TZB'!B6+'6-BM-UNT'!B14+'9-NTO-UNT'!B14+'12-UNT-GSA'!B6+'14-DUNX-UNT'!B14</f>
        <v>17</v>
      </c>
      <c r="C4" s="217">
        <f>'4-UNT-TZB'!C6+'6-BM-UNT'!C14+'9-NTO-UNT'!C14+'12-UNT-GSA'!C6+'14-DUNX-UNT'!C14</f>
        <v>38</v>
      </c>
      <c r="D4" s="41">
        <f>B4/C4</f>
        <v>0.44736842105263158</v>
      </c>
      <c r="E4" s="40">
        <f>'4-UNT-TZB'!E6+'6-BM-UNT'!E14+'9-NTO-UNT'!E14+'12-UNT-GSA'!E6+'14-DUNX-UNT'!E14</f>
        <v>1</v>
      </c>
      <c r="F4" s="40">
        <f>'4-UNT-TZB'!F6+'6-BM-UNT'!F14+'9-NTO-UNT'!F14+'12-UNT-GSA'!F6+'14-DUNX-UNT'!F14</f>
        <v>21</v>
      </c>
      <c r="G4" s="40">
        <f>'4-UNT-TZB'!G6+'6-BM-UNT'!G14+'9-NTO-UNT'!G14+'12-UNT-GSA'!G6+'14-DUNX-UNT'!G14</f>
        <v>5</v>
      </c>
      <c r="H4" s="40">
        <f>'4-UNT-TZB'!H6+'6-BM-UNT'!H14+'9-NTO-UNT'!H14+'12-UNT-GSA'!H6+'14-DUNX-UNT'!H14</f>
        <v>1</v>
      </c>
      <c r="I4" s="40">
        <f>'4-UNT-TZB'!I6+'6-BM-UNT'!I14+'9-NTO-UNT'!I14+'12-UNT-GSA'!I6+'14-DUNX-UNT'!I14</f>
        <v>0</v>
      </c>
      <c r="J4" s="40">
        <f>'4-UNT-TZB'!J6+'6-BM-UNT'!J14+'9-NTO-UNT'!J14+'12-UNT-GSA'!J6+'14-DUNX-UNT'!J14</f>
        <v>3</v>
      </c>
      <c r="K4" s="42">
        <f>G4/J4</f>
        <v>1.6666666666666667</v>
      </c>
    </row>
    <row r="5" spans="1:11" ht="30" customHeight="1" x14ac:dyDescent="0.25">
      <c r="A5" s="23" t="s">
        <v>23</v>
      </c>
      <c r="B5" s="40">
        <f>'4-UNT-TZB'!B7+'6-BM-UNT'!B15+'9-NTO-UNT'!B15+'12-UNT-GSA'!B7+'14-DUNX-UNT'!B15</f>
        <v>9</v>
      </c>
      <c r="C5" s="40">
        <f>'4-UNT-TZB'!C7+'6-BM-UNT'!C15+'9-NTO-UNT'!C15+'12-UNT-GSA'!C7+'14-DUNX-UNT'!C15</f>
        <v>23</v>
      </c>
      <c r="D5" s="41">
        <f t="shared" ref="D5:D7" si="0">B5/C5</f>
        <v>0.39130434782608697</v>
      </c>
      <c r="E5" s="40">
        <f>'4-UNT-TZB'!E7+'6-BM-UNT'!E15+'9-NTO-UNT'!E15+'12-UNT-GSA'!E7+'14-DUNX-UNT'!E15</f>
        <v>0</v>
      </c>
      <c r="F5" s="40">
        <f>'4-UNT-TZB'!F7+'6-BM-UNT'!F15+'9-NTO-UNT'!F15+'12-UNT-GSA'!F7+'14-DUNX-UNT'!F15</f>
        <v>13</v>
      </c>
      <c r="G5" s="40">
        <f>'4-UNT-TZB'!G7+'6-BM-UNT'!G15+'9-NTO-UNT'!G15+'12-UNT-GSA'!G7+'14-DUNX-UNT'!G15</f>
        <v>7</v>
      </c>
      <c r="H5" s="40">
        <f>'4-UNT-TZB'!H7+'6-BM-UNT'!H15+'9-NTO-UNT'!H15+'12-UNT-GSA'!H7+'14-DUNX-UNT'!H15</f>
        <v>1</v>
      </c>
      <c r="I5" s="40">
        <f>'4-UNT-TZB'!I7+'6-BM-UNT'!I15+'9-NTO-UNT'!I15+'12-UNT-GSA'!I7+'14-DUNX-UNT'!I15</f>
        <v>1</v>
      </c>
      <c r="J5" s="216">
        <f>'4-UNT-TZB'!J7+'6-BM-UNT'!J15+'9-NTO-UNT'!J15+'12-UNT-GSA'!J7+'14-DUNX-UNT'!J15</f>
        <v>8</v>
      </c>
      <c r="K5" s="42">
        <f t="shared" ref="K5:K7" si="1">G5/J5</f>
        <v>0.875</v>
      </c>
    </row>
    <row r="6" spans="1:11" ht="30" customHeight="1" x14ac:dyDescent="0.25">
      <c r="A6" s="23" t="s">
        <v>40</v>
      </c>
      <c r="B6" s="40">
        <f>'4-UNT-TZB'!B8+'6-BM-UNT'!B16+'9-NTO-UNT'!B16+'12-UNT-GSA'!B8+'14-DUNX-UNT'!B16</f>
        <v>5</v>
      </c>
      <c r="C6" s="40">
        <f>'4-UNT-TZB'!C8+'6-BM-UNT'!C16+'9-NTO-UNT'!C16+'12-UNT-GSA'!C8+'14-DUNX-UNT'!C16</f>
        <v>17</v>
      </c>
      <c r="D6" s="41">
        <f t="shared" si="0"/>
        <v>0.29411764705882354</v>
      </c>
      <c r="E6" s="40">
        <f>'4-UNT-TZB'!E8+'6-BM-UNT'!E16+'9-NTO-UNT'!E16+'12-UNT-GSA'!E8+'14-DUNX-UNT'!E16</f>
        <v>1</v>
      </c>
      <c r="F6" s="40">
        <f>'4-UNT-TZB'!F8+'6-BM-UNT'!F16+'9-NTO-UNT'!F16+'12-UNT-GSA'!F8+'14-DUNX-UNT'!F16</f>
        <v>6</v>
      </c>
      <c r="G6" s="40">
        <f>'4-UNT-TZB'!G8+'6-BM-UNT'!G16+'9-NTO-UNT'!G16+'12-UNT-GSA'!G8+'14-DUNX-UNT'!G16</f>
        <v>3</v>
      </c>
      <c r="H6" s="40">
        <f>'4-UNT-TZB'!H8+'6-BM-UNT'!H16+'9-NTO-UNT'!H16+'12-UNT-GSA'!H8+'14-DUNX-UNT'!H16</f>
        <v>0</v>
      </c>
      <c r="I6" s="40">
        <f>'4-UNT-TZB'!I8+'6-BM-UNT'!I16+'9-NTO-UNT'!I16+'12-UNT-GSA'!I8+'14-DUNX-UNT'!I16</f>
        <v>0</v>
      </c>
      <c r="J6" s="40">
        <f>'4-UNT-TZB'!J8+'6-BM-UNT'!J16+'9-NTO-UNT'!J16+'12-UNT-GSA'!J8+'14-DUNX-UNT'!J16</f>
        <v>3</v>
      </c>
      <c r="K6" s="42">
        <f t="shared" si="1"/>
        <v>1</v>
      </c>
    </row>
    <row r="7" spans="1:11" ht="30" customHeight="1" x14ac:dyDescent="0.25">
      <c r="A7" s="131" t="s">
        <v>122</v>
      </c>
      <c r="B7" s="40">
        <f>'4-UNT-TZB'!B9+'6-BM-UNT'!B17+'9-NTO-UNT'!B17+'12-UNT-GSA'!B9+'14-DUNX-UNT'!B17</f>
        <v>2</v>
      </c>
      <c r="C7" s="40">
        <f>'4-UNT-TZB'!C9+'6-BM-UNT'!C17+'9-NTO-UNT'!C17+'12-UNT-GSA'!C9+'14-DUNX-UNT'!C17</f>
        <v>11</v>
      </c>
      <c r="D7" s="41">
        <f t="shared" si="0"/>
        <v>0.18181818181818182</v>
      </c>
      <c r="E7" s="40">
        <f>'4-UNT-TZB'!E9+'6-BM-UNT'!E17+'9-NTO-UNT'!E17+'12-UNT-GSA'!E9+'14-DUNX-UNT'!E17</f>
        <v>0</v>
      </c>
      <c r="F7" s="40">
        <f>'4-UNT-TZB'!F9+'6-BM-UNT'!F17+'9-NTO-UNT'!F17+'12-UNT-GSA'!F9+'14-DUNX-UNT'!F17</f>
        <v>7</v>
      </c>
      <c r="G7" s="40">
        <f>'4-UNT-TZB'!G9+'6-BM-UNT'!G17+'9-NTO-UNT'!G17+'12-UNT-GSA'!G9+'14-DUNX-UNT'!G17</f>
        <v>5</v>
      </c>
      <c r="H7" s="40">
        <f>'4-UNT-TZB'!H9+'6-BM-UNT'!H17+'9-NTO-UNT'!H17+'12-UNT-GSA'!H9+'14-DUNX-UNT'!H17</f>
        <v>2</v>
      </c>
      <c r="I7" s="40">
        <f>'4-UNT-TZB'!I9+'6-BM-UNT'!I17+'9-NTO-UNT'!I17+'12-UNT-GSA'!I9+'14-DUNX-UNT'!I17</f>
        <v>4</v>
      </c>
      <c r="J7" s="40">
        <f>'4-UNT-TZB'!J9+'6-BM-UNT'!J17+'9-NTO-UNT'!J17+'12-UNT-GSA'!J9+'14-DUNX-UNT'!J17</f>
        <v>2</v>
      </c>
      <c r="K7" s="42">
        <f t="shared" si="1"/>
        <v>2.5</v>
      </c>
    </row>
    <row r="8" spans="1:11" x14ac:dyDescent="0.25">
      <c r="B8" s="30"/>
      <c r="C8" s="30"/>
      <c r="D8" s="32"/>
      <c r="E8" s="30"/>
      <c r="F8" s="30"/>
      <c r="G8" s="30"/>
      <c r="H8" s="30"/>
      <c r="I8" s="30"/>
      <c r="J8" s="30"/>
      <c r="K8" s="33"/>
    </row>
    <row r="9" spans="1:11" ht="30" customHeight="1" x14ac:dyDescent="0.25">
      <c r="A9" s="207" t="s">
        <v>229</v>
      </c>
      <c r="B9" s="8" t="s">
        <v>3</v>
      </c>
      <c r="C9" s="8" t="s">
        <v>11</v>
      </c>
      <c r="D9" s="22" t="s">
        <v>9</v>
      </c>
      <c r="E9" s="8" t="s">
        <v>10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25" t="s">
        <v>21</v>
      </c>
    </row>
    <row r="10" spans="1:11" ht="30" customHeight="1" x14ac:dyDescent="0.25">
      <c r="A10" s="48" t="s">
        <v>156</v>
      </c>
      <c r="B10" s="40">
        <f>'2-BM-GSA'!B14+'5-NTO-GSA'!B14+'7-GSA-DUNX'!B6+'10-GSA-TZB'!B6+'12-UNT-GSA'!B14</f>
        <v>16</v>
      </c>
      <c r="C10" s="40">
        <f>'2-BM-GSA'!C14+'5-NTO-GSA'!C14+'7-GSA-DUNX'!C6+'10-GSA-TZB'!C6+'12-UNT-GSA'!C14</f>
        <v>26</v>
      </c>
      <c r="D10" s="41">
        <f t="shared" ref="D10:D13" si="2">B10/C10</f>
        <v>0.61538461538461542</v>
      </c>
      <c r="E10" s="217">
        <f>'2-BM-GSA'!E14+'5-NTO-GSA'!E14+'7-GSA-DUNX'!E6+'10-GSA-TZB'!E6+'12-UNT-GSA'!E14</f>
        <v>7</v>
      </c>
      <c r="F10" s="40">
        <f>'2-BM-GSA'!F14+'5-NTO-GSA'!F14+'7-GSA-DUNX'!F6+'10-GSA-TZB'!F6+'12-UNT-GSA'!F14</f>
        <v>19</v>
      </c>
      <c r="G10" s="40">
        <f>'2-BM-GSA'!G14+'5-NTO-GSA'!G14+'7-GSA-DUNX'!G6+'10-GSA-TZB'!G6+'12-UNT-GSA'!G14</f>
        <v>6</v>
      </c>
      <c r="H10" s="40">
        <f>'2-BM-GSA'!H14+'5-NTO-GSA'!H14+'7-GSA-DUNX'!H6+'10-GSA-TZB'!H6+'12-UNT-GSA'!H14</f>
        <v>0</v>
      </c>
      <c r="I10" s="40">
        <f>'2-BM-GSA'!I14+'5-NTO-GSA'!I14+'7-GSA-DUNX'!I6+'10-GSA-TZB'!I6+'12-UNT-GSA'!I14</f>
        <v>3</v>
      </c>
      <c r="J10" s="40">
        <f>'2-BM-GSA'!J14+'5-NTO-GSA'!J14+'7-GSA-DUNX'!J6+'10-GSA-TZB'!J6+'12-UNT-GSA'!J14</f>
        <v>7</v>
      </c>
      <c r="K10" s="42">
        <f>G10/J10</f>
        <v>0.8571428571428571</v>
      </c>
    </row>
    <row r="11" spans="1:11" ht="30" customHeight="1" x14ac:dyDescent="0.25">
      <c r="A11" s="48" t="s">
        <v>41</v>
      </c>
      <c r="B11" s="40">
        <f>'2-BM-GSA'!B15+'5-NTO-GSA'!B15+'7-GSA-DUNX'!B7+'10-GSA-TZB'!B7+'12-UNT-GSA'!B15</f>
        <v>6</v>
      </c>
      <c r="C11" s="40">
        <f>'2-BM-GSA'!C15+'5-NTO-GSA'!C15+'7-GSA-DUNX'!C7+'10-GSA-TZB'!C7+'12-UNT-GSA'!C15</f>
        <v>19</v>
      </c>
      <c r="D11" s="41">
        <f t="shared" si="2"/>
        <v>0.31578947368421051</v>
      </c>
      <c r="E11" s="40">
        <f>'2-BM-GSA'!E15+'5-NTO-GSA'!E15+'7-GSA-DUNX'!E7+'10-GSA-TZB'!E7+'12-UNT-GSA'!E15</f>
        <v>0</v>
      </c>
      <c r="F11" s="40">
        <f>'2-BM-GSA'!F15+'5-NTO-GSA'!F15+'7-GSA-DUNX'!F7+'10-GSA-TZB'!F7+'12-UNT-GSA'!F15</f>
        <v>8</v>
      </c>
      <c r="G11" s="40">
        <f>'2-BM-GSA'!G15+'5-NTO-GSA'!G15+'7-GSA-DUNX'!G7+'10-GSA-TZB'!G7+'12-UNT-GSA'!G15</f>
        <v>0</v>
      </c>
      <c r="H11" s="40">
        <f>'2-BM-GSA'!H15+'5-NTO-GSA'!H15+'7-GSA-DUNX'!H7+'10-GSA-TZB'!H7+'12-UNT-GSA'!H15</f>
        <v>2</v>
      </c>
      <c r="I11" s="40">
        <f>'2-BM-GSA'!I15+'5-NTO-GSA'!I15+'7-GSA-DUNX'!I7+'10-GSA-TZB'!I7+'12-UNT-GSA'!I15</f>
        <v>2</v>
      </c>
      <c r="J11" s="40">
        <f>'2-BM-GSA'!J15+'5-NTO-GSA'!J15+'7-GSA-DUNX'!J7+'10-GSA-TZB'!J7+'12-UNT-GSA'!J15</f>
        <v>5</v>
      </c>
      <c r="K11" s="42">
        <f t="shared" ref="K11:K13" si="3">G11/J11</f>
        <v>0</v>
      </c>
    </row>
    <row r="12" spans="1:11" ht="30" customHeight="1" x14ac:dyDescent="0.25">
      <c r="A12" s="48" t="s">
        <v>159</v>
      </c>
      <c r="B12" s="40">
        <f>'2-BM-GSA'!B16+'5-NTO-GSA'!B16+'7-GSA-DUNX'!B8+'10-GSA-TZB'!B8+'12-UNT-GSA'!B16</f>
        <v>1</v>
      </c>
      <c r="C12" s="40">
        <f>'2-BM-GSA'!C16+'5-NTO-GSA'!C16+'7-GSA-DUNX'!C8+'10-GSA-TZB'!C8+'12-UNT-GSA'!C16</f>
        <v>13</v>
      </c>
      <c r="D12" s="41">
        <f t="shared" si="2"/>
        <v>7.6923076923076927E-2</v>
      </c>
      <c r="E12" s="40">
        <f>'2-BM-GSA'!E16+'5-NTO-GSA'!E16+'7-GSA-DUNX'!E8+'10-GSA-TZB'!E8+'12-UNT-GSA'!E16</f>
        <v>1</v>
      </c>
      <c r="F12" s="40">
        <f>'2-BM-GSA'!F16+'5-NTO-GSA'!F16+'7-GSA-DUNX'!F8+'10-GSA-TZB'!F8+'12-UNT-GSA'!F16</f>
        <v>7</v>
      </c>
      <c r="G12" s="40">
        <f>'2-BM-GSA'!G16+'5-NTO-GSA'!G16+'7-GSA-DUNX'!G8+'10-GSA-TZB'!G8+'12-UNT-GSA'!G16</f>
        <v>2</v>
      </c>
      <c r="H12" s="40">
        <f>'2-BM-GSA'!H16+'5-NTO-GSA'!H16+'7-GSA-DUNX'!H8+'10-GSA-TZB'!H8+'12-UNT-GSA'!H16</f>
        <v>1</v>
      </c>
      <c r="I12" s="40">
        <f>'2-BM-GSA'!I16+'5-NTO-GSA'!I16+'7-GSA-DUNX'!I8+'10-GSA-TZB'!I8+'12-UNT-GSA'!I16</f>
        <v>2</v>
      </c>
      <c r="J12" s="40">
        <f>'2-BM-GSA'!J16+'5-NTO-GSA'!J16+'7-GSA-DUNX'!J8+'10-GSA-TZB'!J8+'12-UNT-GSA'!J16</f>
        <v>4</v>
      </c>
      <c r="K12" s="42">
        <f t="shared" si="3"/>
        <v>0.5</v>
      </c>
    </row>
    <row r="13" spans="1:11" ht="30" customHeight="1" x14ac:dyDescent="0.25">
      <c r="A13" s="48" t="s">
        <v>230</v>
      </c>
      <c r="B13" s="40">
        <f>'2-BM-GSA'!B17+'5-NTO-GSA'!B17+'7-GSA-DUNX'!B9+'10-GSA-TZB'!B9+'12-UNT-GSA'!B17</f>
        <v>3</v>
      </c>
      <c r="C13" s="40">
        <f>'2-BM-GSA'!C17+'5-NTO-GSA'!C17+'7-GSA-DUNX'!C9+'10-GSA-TZB'!C9+'12-UNT-GSA'!C17</f>
        <v>9</v>
      </c>
      <c r="D13" s="41">
        <f t="shared" si="2"/>
        <v>0.33333333333333331</v>
      </c>
      <c r="E13" s="40">
        <f>'2-BM-GSA'!E17+'5-NTO-GSA'!E17+'7-GSA-DUNX'!E9+'10-GSA-TZB'!E9+'12-UNT-GSA'!E17</f>
        <v>0</v>
      </c>
      <c r="F13" s="40">
        <f>'2-BM-GSA'!F17+'5-NTO-GSA'!F17+'7-GSA-DUNX'!F9+'10-GSA-TZB'!F9+'12-UNT-GSA'!F17</f>
        <v>4</v>
      </c>
      <c r="G13" s="40">
        <f>'2-BM-GSA'!G17+'5-NTO-GSA'!G17+'7-GSA-DUNX'!G9+'10-GSA-TZB'!G9+'12-UNT-GSA'!G17</f>
        <v>4</v>
      </c>
      <c r="H13" s="40">
        <f>'2-BM-GSA'!H17+'5-NTO-GSA'!H17+'7-GSA-DUNX'!H9+'10-GSA-TZB'!H9+'12-UNT-GSA'!H17</f>
        <v>3</v>
      </c>
      <c r="I13" s="40">
        <f>'2-BM-GSA'!I17+'5-NTO-GSA'!I17+'7-GSA-DUNX'!I9+'10-GSA-TZB'!I9+'12-UNT-GSA'!I17</f>
        <v>2</v>
      </c>
      <c r="J13" s="217">
        <f>'2-BM-GSA'!J17+'5-NTO-GSA'!J17+'7-GSA-DUNX'!J9+'10-GSA-TZB'!J9+'12-UNT-GSA'!J17</f>
        <v>0</v>
      </c>
      <c r="K13" s="219" t="e">
        <f t="shared" si="3"/>
        <v>#DIV/0!</v>
      </c>
    </row>
    <row r="14" spans="1:11" x14ac:dyDescent="0.25">
      <c r="B14" s="30"/>
      <c r="C14" s="30"/>
      <c r="D14" s="32"/>
      <c r="E14" s="30"/>
      <c r="F14" s="30"/>
      <c r="G14" s="30"/>
      <c r="H14" s="30"/>
      <c r="I14" s="30"/>
      <c r="J14" s="30"/>
      <c r="K14" s="33"/>
    </row>
    <row r="15" spans="1:11" ht="30" customHeight="1" x14ac:dyDescent="0.25">
      <c r="A15" s="209" t="s">
        <v>231</v>
      </c>
      <c r="B15" s="8" t="s">
        <v>3</v>
      </c>
      <c r="C15" s="8" t="s">
        <v>11</v>
      </c>
      <c r="D15" s="22" t="s">
        <v>9</v>
      </c>
      <c r="E15" s="8" t="s">
        <v>10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25" t="s">
        <v>21</v>
      </c>
    </row>
    <row r="16" spans="1:11" ht="30" customHeight="1" x14ac:dyDescent="0.25">
      <c r="A16" s="210" t="s">
        <v>39</v>
      </c>
      <c r="B16" s="40">
        <f>'1-TZB-DUNX'!B14+'3-DUNX-NTO'!B6+'7-GSA-DUNX'!B14+'11-BM-DUNX'!B14+'14-DUNX-UNT'!B6</f>
        <v>14</v>
      </c>
      <c r="C16" s="40">
        <f>'1-TZB-DUNX'!C14+'3-DUNX-NTO'!C6+'7-GSA-DUNX'!C14+'11-BM-DUNX'!C14+'14-DUNX-UNT'!C6</f>
        <v>22</v>
      </c>
      <c r="D16" s="41">
        <f t="shared" ref="D16:D19" si="4">B16/C16</f>
        <v>0.63636363636363635</v>
      </c>
      <c r="E16" s="40">
        <f>'1-TZB-DUNX'!E14+'3-DUNX-NTO'!E6+'7-GSA-DUNX'!E14+'11-BM-DUNX'!E14+'14-DUNX-UNT'!E6</f>
        <v>3</v>
      </c>
      <c r="F16" s="40">
        <f>'1-TZB-DUNX'!F14+'3-DUNX-NTO'!F6+'7-GSA-DUNX'!F14+'11-BM-DUNX'!F14+'14-DUNX-UNT'!F6</f>
        <v>20</v>
      </c>
      <c r="G16" s="40">
        <f>'1-TZB-DUNX'!G14+'3-DUNX-NTO'!G6+'7-GSA-DUNX'!G14+'11-BM-DUNX'!G14+'14-DUNX-UNT'!G6</f>
        <v>3</v>
      </c>
      <c r="H16" s="40">
        <f>'1-TZB-DUNX'!H14+'3-DUNX-NTO'!H6+'7-GSA-DUNX'!H14+'11-BM-DUNX'!H14+'14-DUNX-UNT'!H6</f>
        <v>4</v>
      </c>
      <c r="I16" s="40">
        <f>'1-TZB-DUNX'!I14+'3-DUNX-NTO'!I6+'7-GSA-DUNX'!I14+'11-BM-DUNX'!I14+'14-DUNX-UNT'!I6</f>
        <v>3</v>
      </c>
      <c r="J16" s="40">
        <f>'1-TZB-DUNX'!J14+'3-DUNX-NTO'!J6+'7-GSA-DUNX'!J14+'11-BM-DUNX'!J14+'14-DUNX-UNT'!J6</f>
        <v>3</v>
      </c>
      <c r="K16" s="42">
        <f>G16/J16</f>
        <v>1</v>
      </c>
    </row>
    <row r="17" spans="1:11" ht="30" customHeight="1" x14ac:dyDescent="0.25">
      <c r="A17" s="210" t="s">
        <v>24</v>
      </c>
      <c r="B17" s="40">
        <f>'1-TZB-DUNX'!B15+'3-DUNX-NTO'!B7+'7-GSA-DUNX'!B15+'11-BM-DUNX'!B15+'14-DUNX-UNT'!B7</f>
        <v>11</v>
      </c>
      <c r="C17" s="40">
        <f>'1-TZB-DUNX'!C15+'3-DUNX-NTO'!C7+'7-GSA-DUNX'!C15+'11-BM-DUNX'!C15+'14-DUNX-UNT'!C7</f>
        <v>32</v>
      </c>
      <c r="D17" s="41">
        <f t="shared" si="4"/>
        <v>0.34375</v>
      </c>
      <c r="E17" s="40">
        <f>'1-TZB-DUNX'!E15+'3-DUNX-NTO'!E7+'7-GSA-DUNX'!E15+'11-BM-DUNX'!E15+'14-DUNX-UNT'!E7</f>
        <v>0</v>
      </c>
      <c r="F17" s="40">
        <f>'1-TZB-DUNX'!F15+'3-DUNX-NTO'!F7+'7-GSA-DUNX'!F15+'11-BM-DUNX'!F15+'14-DUNX-UNT'!F7</f>
        <v>10</v>
      </c>
      <c r="G17" s="40">
        <f>'1-TZB-DUNX'!G15+'3-DUNX-NTO'!G7+'7-GSA-DUNX'!G15+'11-BM-DUNX'!G15+'14-DUNX-UNT'!G7</f>
        <v>1</v>
      </c>
      <c r="H17" s="40">
        <f>'1-TZB-DUNX'!H15+'3-DUNX-NTO'!H7+'7-GSA-DUNX'!H15+'11-BM-DUNX'!H15+'14-DUNX-UNT'!H7</f>
        <v>1</v>
      </c>
      <c r="I17" s="40">
        <f>'1-TZB-DUNX'!I15+'3-DUNX-NTO'!I7+'7-GSA-DUNX'!I15+'11-BM-DUNX'!I15+'14-DUNX-UNT'!I7</f>
        <v>0</v>
      </c>
      <c r="J17" s="40">
        <f>'1-TZB-DUNX'!J15+'3-DUNX-NTO'!J7+'7-GSA-DUNX'!J15+'11-BM-DUNX'!J15+'14-DUNX-UNT'!J7</f>
        <v>5</v>
      </c>
      <c r="K17" s="42">
        <f>G17/J17</f>
        <v>0.2</v>
      </c>
    </row>
    <row r="18" spans="1:11" ht="30" customHeight="1" x14ac:dyDescent="0.25">
      <c r="A18" s="210" t="s">
        <v>123</v>
      </c>
      <c r="B18" s="40">
        <f>'1-TZB-DUNX'!B16+'3-DUNX-NTO'!B8+'7-GSA-DUNX'!B16+'11-BM-DUNX'!B16+'14-DUNX-UNT'!B8</f>
        <v>0</v>
      </c>
      <c r="C18" s="40">
        <f>'1-TZB-DUNX'!C16+'3-DUNX-NTO'!C8+'7-GSA-DUNX'!C16+'11-BM-DUNX'!C16+'14-DUNX-UNT'!C8</f>
        <v>12</v>
      </c>
      <c r="D18" s="41">
        <f t="shared" si="4"/>
        <v>0</v>
      </c>
      <c r="E18" s="40">
        <f>'1-TZB-DUNX'!E16+'3-DUNX-NTO'!E8+'7-GSA-DUNX'!E16+'11-BM-DUNX'!E16+'14-DUNX-UNT'!E8</f>
        <v>0</v>
      </c>
      <c r="F18" s="40">
        <f>'1-TZB-DUNX'!F16+'3-DUNX-NTO'!F8+'7-GSA-DUNX'!F16+'11-BM-DUNX'!F16+'14-DUNX-UNT'!F8</f>
        <v>8</v>
      </c>
      <c r="G18" s="40">
        <f>'1-TZB-DUNX'!G16+'3-DUNX-NTO'!G8+'7-GSA-DUNX'!G16+'11-BM-DUNX'!G16+'14-DUNX-UNT'!G8</f>
        <v>5</v>
      </c>
      <c r="H18" s="40">
        <f>'1-TZB-DUNX'!H16+'3-DUNX-NTO'!H8+'7-GSA-DUNX'!H16+'11-BM-DUNX'!H16+'14-DUNX-UNT'!H8</f>
        <v>0</v>
      </c>
      <c r="I18" s="40">
        <f>'1-TZB-DUNX'!I16+'3-DUNX-NTO'!I8+'7-GSA-DUNX'!I16+'11-BM-DUNX'!I16+'14-DUNX-UNT'!I8</f>
        <v>0</v>
      </c>
      <c r="J18" s="40">
        <f>'1-TZB-DUNX'!J16+'3-DUNX-NTO'!J8+'7-GSA-DUNX'!J16+'11-BM-DUNX'!J16+'14-DUNX-UNT'!J8</f>
        <v>3</v>
      </c>
      <c r="K18" s="42">
        <f>G18/J18</f>
        <v>1.6666666666666667</v>
      </c>
    </row>
    <row r="19" spans="1:11" ht="30" customHeight="1" x14ac:dyDescent="0.25">
      <c r="A19" s="210" t="s">
        <v>26</v>
      </c>
      <c r="B19" s="40">
        <f>'1-TZB-DUNX'!B17+'3-DUNX-NTO'!B9+'7-GSA-DUNX'!B17+'11-BM-DUNX'!B17+'14-DUNX-UNT'!B9</f>
        <v>2</v>
      </c>
      <c r="C19" s="40">
        <f>'1-TZB-DUNX'!C17+'3-DUNX-NTO'!C9+'7-GSA-DUNX'!C17+'11-BM-DUNX'!C17+'14-DUNX-UNT'!C9</f>
        <v>4</v>
      </c>
      <c r="D19" s="41">
        <f t="shared" si="4"/>
        <v>0.5</v>
      </c>
      <c r="E19" s="40">
        <f>'1-TZB-DUNX'!E17+'3-DUNX-NTO'!E9+'7-GSA-DUNX'!E17+'11-BM-DUNX'!E17+'14-DUNX-UNT'!E9</f>
        <v>1</v>
      </c>
      <c r="F19" s="40">
        <f>'1-TZB-DUNX'!F17+'3-DUNX-NTO'!F9+'7-GSA-DUNX'!F17+'11-BM-DUNX'!F17+'14-DUNX-UNT'!F9</f>
        <v>3</v>
      </c>
      <c r="G19" s="40">
        <f>'1-TZB-DUNX'!G17+'3-DUNX-NTO'!G9+'7-GSA-DUNX'!G17+'11-BM-DUNX'!G17+'14-DUNX-UNT'!G9</f>
        <v>2</v>
      </c>
      <c r="H19" s="40">
        <f>'1-TZB-DUNX'!H17+'3-DUNX-NTO'!H9+'7-GSA-DUNX'!H17+'11-BM-DUNX'!H17+'14-DUNX-UNT'!H9</f>
        <v>2</v>
      </c>
      <c r="I19" s="40">
        <f>'1-TZB-DUNX'!I17+'3-DUNX-NTO'!I9+'7-GSA-DUNX'!I17+'11-BM-DUNX'!I17+'14-DUNX-UNT'!I9</f>
        <v>3</v>
      </c>
      <c r="J19" s="40">
        <f>'1-TZB-DUNX'!J17+'3-DUNX-NTO'!J9+'7-GSA-DUNX'!J17+'11-BM-DUNX'!J17+'14-DUNX-UNT'!J9</f>
        <v>1</v>
      </c>
      <c r="K19" s="42">
        <f>G19/J19</f>
        <v>2</v>
      </c>
    </row>
    <row r="20" spans="1:11" x14ac:dyDescent="0.25">
      <c r="A20" s="66"/>
      <c r="B20" s="67"/>
      <c r="C20" s="67"/>
      <c r="D20" s="68"/>
      <c r="E20" s="67"/>
      <c r="F20" s="67"/>
      <c r="G20" s="67"/>
      <c r="H20" s="67"/>
      <c r="I20" s="67"/>
      <c r="J20" s="67"/>
      <c r="K20" s="69"/>
    </row>
    <row r="21" spans="1:11" ht="30" customHeight="1" x14ac:dyDescent="0.25">
      <c r="A21" s="114" t="s">
        <v>188</v>
      </c>
      <c r="B21" s="8" t="s">
        <v>3</v>
      </c>
      <c r="C21" s="8" t="s">
        <v>11</v>
      </c>
      <c r="D21" s="22" t="s">
        <v>9</v>
      </c>
      <c r="E21" s="8" t="s">
        <v>10</v>
      </c>
      <c r="F21" s="8" t="s">
        <v>4</v>
      </c>
      <c r="G21" s="8" t="s">
        <v>5</v>
      </c>
      <c r="H21" s="8" t="s">
        <v>6</v>
      </c>
      <c r="I21" s="8" t="s">
        <v>7</v>
      </c>
      <c r="J21" s="8" t="s">
        <v>8</v>
      </c>
      <c r="K21" s="25" t="s">
        <v>21</v>
      </c>
    </row>
    <row r="22" spans="1:11" ht="30" customHeight="1" x14ac:dyDescent="0.25">
      <c r="A22" s="208" t="s">
        <v>22</v>
      </c>
      <c r="B22" s="40">
        <f>'3-DUNX-NTO'!B14+'5-NTO-GSA'!B6+'9-NTO-UNT'!B6+'13-TZB-NTO'!B14+'15-NTO-BM'!B6</f>
        <v>16</v>
      </c>
      <c r="C22" s="40">
        <f>'3-DUNX-NTO'!C14+'5-NTO-GSA'!C6+'9-NTO-UNT'!C6+'13-TZB-NTO'!C14+'15-NTO-BM'!C6</f>
        <v>22</v>
      </c>
      <c r="D22" s="218">
        <f t="shared" ref="D22:D25" si="5">B22/C22</f>
        <v>0.72727272727272729</v>
      </c>
      <c r="E22" s="40">
        <f>'3-DUNX-NTO'!E14+'5-NTO-GSA'!E6+'9-NTO-UNT'!E6+'13-TZB-NTO'!E14+'15-NTO-BM'!E6</f>
        <v>2</v>
      </c>
      <c r="F22" s="217">
        <f>'3-DUNX-NTO'!F14+'5-NTO-GSA'!F6+'9-NTO-UNT'!F6+'13-TZB-NTO'!F14+'15-NTO-BM'!F6</f>
        <v>28</v>
      </c>
      <c r="G22" s="40">
        <f>'3-DUNX-NTO'!G14+'5-NTO-GSA'!G6+'9-NTO-UNT'!G6+'13-TZB-NTO'!G14+'15-NTO-BM'!G6</f>
        <v>3</v>
      </c>
      <c r="H22" s="217">
        <f>'3-DUNX-NTO'!H14+'5-NTO-GSA'!H6+'9-NTO-UNT'!H6+'13-TZB-NTO'!H14+'15-NTO-BM'!H6</f>
        <v>10</v>
      </c>
      <c r="I22" s="40">
        <f>'3-DUNX-NTO'!I14+'5-NTO-GSA'!I6+'9-NTO-UNT'!I6+'13-TZB-NTO'!I14+'15-NTO-BM'!I6</f>
        <v>3</v>
      </c>
      <c r="J22" s="40">
        <f>'3-DUNX-NTO'!J14+'5-NTO-GSA'!J6+'9-NTO-UNT'!J6+'13-TZB-NTO'!J14+'15-NTO-BM'!J6</f>
        <v>3</v>
      </c>
      <c r="K22" s="42">
        <f>G22/J22</f>
        <v>1</v>
      </c>
    </row>
    <row r="23" spans="1:11" ht="30" customHeight="1" x14ac:dyDescent="0.25">
      <c r="A23" s="208" t="s">
        <v>27</v>
      </c>
      <c r="B23" s="40">
        <f>'3-DUNX-NTO'!B15+'5-NTO-GSA'!B7+'9-NTO-UNT'!B7+'13-TZB-NTO'!B15+'15-NTO-BM'!B7</f>
        <v>11</v>
      </c>
      <c r="C23" s="40">
        <f>'3-DUNX-NTO'!C15+'5-NTO-GSA'!C7+'9-NTO-UNT'!C7+'13-TZB-NTO'!C15+'15-NTO-BM'!C7</f>
        <v>35</v>
      </c>
      <c r="D23" s="41">
        <f t="shared" si="5"/>
        <v>0.31428571428571428</v>
      </c>
      <c r="E23" s="40">
        <f>'3-DUNX-NTO'!E15+'5-NTO-GSA'!E7+'9-NTO-UNT'!E7+'13-TZB-NTO'!E15+'15-NTO-BM'!E7</f>
        <v>0</v>
      </c>
      <c r="F23" s="40">
        <f>'3-DUNX-NTO'!F15+'5-NTO-GSA'!F7+'9-NTO-UNT'!F7+'13-TZB-NTO'!F15+'15-NTO-BM'!F7</f>
        <v>11</v>
      </c>
      <c r="G23" s="40">
        <f>'3-DUNX-NTO'!G15+'5-NTO-GSA'!G7+'9-NTO-UNT'!G7+'13-TZB-NTO'!G15+'15-NTO-BM'!G7</f>
        <v>7</v>
      </c>
      <c r="H23" s="40">
        <f>'3-DUNX-NTO'!H15+'5-NTO-GSA'!H7+'9-NTO-UNT'!H7+'13-TZB-NTO'!H15+'15-NTO-BM'!H7</f>
        <v>4</v>
      </c>
      <c r="I23" s="40">
        <f>'3-DUNX-NTO'!I15+'5-NTO-GSA'!I7+'9-NTO-UNT'!I7+'13-TZB-NTO'!I15+'15-NTO-BM'!I7</f>
        <v>0</v>
      </c>
      <c r="J23" s="40">
        <f>'3-DUNX-NTO'!J15+'5-NTO-GSA'!J7+'9-NTO-UNT'!J7+'13-TZB-NTO'!J15+'15-NTO-BM'!J7</f>
        <v>6</v>
      </c>
      <c r="K23" s="42">
        <f>G23/J23</f>
        <v>1.1666666666666667</v>
      </c>
    </row>
    <row r="24" spans="1:11" ht="30" customHeight="1" x14ac:dyDescent="0.25">
      <c r="A24" s="208" t="s">
        <v>225</v>
      </c>
      <c r="B24" s="40">
        <f>'3-DUNX-NTO'!B16+'5-NTO-GSA'!B8+'9-NTO-UNT'!B8+'13-TZB-NTO'!B16+'15-NTO-BM'!B8</f>
        <v>5</v>
      </c>
      <c r="C24" s="40">
        <f>'3-DUNX-NTO'!C16+'5-NTO-GSA'!C8+'9-NTO-UNT'!C8+'13-TZB-NTO'!C16+'15-NTO-BM'!C8</f>
        <v>20</v>
      </c>
      <c r="D24" s="41">
        <f t="shared" si="5"/>
        <v>0.25</v>
      </c>
      <c r="E24" s="40">
        <f>'3-DUNX-NTO'!E16+'5-NTO-GSA'!E8+'9-NTO-UNT'!E8+'13-TZB-NTO'!E16+'15-NTO-BM'!E8</f>
        <v>0</v>
      </c>
      <c r="F24" s="40">
        <f>'3-DUNX-NTO'!F16+'5-NTO-GSA'!F8+'9-NTO-UNT'!F8+'13-TZB-NTO'!F16+'15-NTO-BM'!F8</f>
        <v>6</v>
      </c>
      <c r="G24" s="40">
        <f>'3-DUNX-NTO'!G16+'5-NTO-GSA'!G8+'9-NTO-UNT'!G8+'13-TZB-NTO'!G16+'15-NTO-BM'!G8</f>
        <v>0</v>
      </c>
      <c r="H24" s="40">
        <f>'3-DUNX-NTO'!H16+'5-NTO-GSA'!H8+'9-NTO-UNT'!H8+'13-TZB-NTO'!H16+'15-NTO-BM'!H8</f>
        <v>2</v>
      </c>
      <c r="I24" s="40">
        <f>'3-DUNX-NTO'!I16+'5-NTO-GSA'!I8+'9-NTO-UNT'!I8+'13-TZB-NTO'!I16+'15-NTO-BM'!I8</f>
        <v>0</v>
      </c>
      <c r="J24" s="40">
        <f>'3-DUNX-NTO'!J16+'5-NTO-GSA'!J8+'9-NTO-UNT'!J8+'13-TZB-NTO'!J16+'15-NTO-BM'!J8</f>
        <v>3</v>
      </c>
      <c r="K24" s="42">
        <f>G24/J24</f>
        <v>0</v>
      </c>
    </row>
    <row r="25" spans="1:11" ht="30" customHeight="1" x14ac:dyDescent="0.25">
      <c r="A25" s="208" t="s">
        <v>157</v>
      </c>
      <c r="B25" s="40">
        <f>'3-DUNX-NTO'!B17+'5-NTO-GSA'!B9+'9-NTO-UNT'!B9+'13-TZB-NTO'!B17+'15-NTO-BM'!B9</f>
        <v>0</v>
      </c>
      <c r="C25" s="40">
        <f>'3-DUNX-NTO'!C17+'5-NTO-GSA'!C9+'9-NTO-UNT'!C9+'13-TZB-NTO'!C17+'15-NTO-BM'!C9</f>
        <v>7</v>
      </c>
      <c r="D25" s="41">
        <f t="shared" si="5"/>
        <v>0</v>
      </c>
      <c r="E25" s="40">
        <f>'3-DUNX-NTO'!E17+'5-NTO-GSA'!E9+'9-NTO-UNT'!E9+'13-TZB-NTO'!E17+'15-NTO-BM'!E9</f>
        <v>0</v>
      </c>
      <c r="F25" s="40">
        <f>'3-DUNX-NTO'!F17+'5-NTO-GSA'!F9+'9-NTO-UNT'!F9+'13-TZB-NTO'!F17+'15-NTO-BM'!F9</f>
        <v>1</v>
      </c>
      <c r="G25" s="40">
        <f>'3-DUNX-NTO'!G17+'5-NTO-GSA'!G9+'9-NTO-UNT'!G9+'13-TZB-NTO'!G17+'15-NTO-BM'!G9</f>
        <v>5</v>
      </c>
      <c r="H25" s="40">
        <f>'3-DUNX-NTO'!H17+'5-NTO-GSA'!H9+'9-NTO-UNT'!H9+'13-TZB-NTO'!H17+'15-NTO-BM'!H9</f>
        <v>0</v>
      </c>
      <c r="I25" s="40">
        <f>'3-DUNX-NTO'!I17+'5-NTO-GSA'!I9+'9-NTO-UNT'!I9+'13-TZB-NTO'!I17+'15-NTO-BM'!I9</f>
        <v>1</v>
      </c>
      <c r="J25" s="217">
        <f>'3-DUNX-NTO'!J17+'5-NTO-GSA'!J9+'9-NTO-UNT'!J9+'13-TZB-NTO'!J17+'15-NTO-BM'!J9</f>
        <v>0</v>
      </c>
      <c r="K25" s="219" t="e">
        <f>G25/J25</f>
        <v>#DIV/0!</v>
      </c>
    </row>
    <row r="26" spans="1:11" x14ac:dyDescent="0.25">
      <c r="B26" s="30"/>
      <c r="C26" s="30"/>
      <c r="D26" s="32"/>
      <c r="E26" s="30"/>
      <c r="F26" s="30"/>
      <c r="G26" s="30"/>
      <c r="H26" s="30"/>
      <c r="I26" s="30"/>
      <c r="J26" s="30"/>
      <c r="K26" s="33"/>
    </row>
    <row r="27" spans="1:11" ht="30" customHeight="1" x14ac:dyDescent="0.25">
      <c r="A27" s="110" t="s">
        <v>232</v>
      </c>
      <c r="B27" s="8" t="s">
        <v>3</v>
      </c>
      <c r="C27" s="8" t="s">
        <v>11</v>
      </c>
      <c r="D27" s="22" t="s">
        <v>9</v>
      </c>
      <c r="E27" s="8" t="s">
        <v>10</v>
      </c>
      <c r="F27" s="8" t="s">
        <v>4</v>
      </c>
      <c r="G27" s="8" t="s">
        <v>5</v>
      </c>
      <c r="H27" s="8" t="s">
        <v>6</v>
      </c>
      <c r="I27" s="8" t="s">
        <v>7</v>
      </c>
      <c r="J27" s="8" t="s">
        <v>8</v>
      </c>
      <c r="K27" s="25" t="s">
        <v>21</v>
      </c>
    </row>
    <row r="28" spans="1:11" ht="30" customHeight="1" x14ac:dyDescent="0.25">
      <c r="A28" s="45" t="s">
        <v>268</v>
      </c>
      <c r="B28" s="40">
        <f>'1-TZB-DUNX'!B6+'4-UNT-TZB'!B14+'8-TZB-BM'!B6+'10-GSA-TZB'!B14+'13-TZB-NTO'!B6</f>
        <v>14</v>
      </c>
      <c r="C28" s="40">
        <f>'1-TZB-DUNX'!C6+'4-UNT-TZB'!C14+'8-TZB-BM'!C6+'10-GSA-TZB'!C14+'13-TZB-NTO'!C6</f>
        <v>34</v>
      </c>
      <c r="D28" s="41">
        <f t="shared" ref="D28:D31" si="6">B28/C28</f>
        <v>0.41176470588235292</v>
      </c>
      <c r="E28" s="40">
        <f>'1-TZB-DUNX'!E6+'4-UNT-TZB'!E14+'8-TZB-BM'!E6+'10-GSA-TZB'!E14+'13-TZB-NTO'!E6</f>
        <v>4</v>
      </c>
      <c r="F28" s="40">
        <f>'1-TZB-DUNX'!F6+'4-UNT-TZB'!F14+'8-TZB-BM'!F6+'10-GSA-TZB'!F14+'13-TZB-NTO'!F6</f>
        <v>16</v>
      </c>
      <c r="G28" s="40">
        <f>'1-TZB-DUNX'!G6+'4-UNT-TZB'!G14+'8-TZB-BM'!G6+'10-GSA-TZB'!G14+'13-TZB-NTO'!G6</f>
        <v>2</v>
      </c>
      <c r="H28" s="40">
        <f>'1-TZB-DUNX'!H6+'4-UNT-TZB'!H14+'8-TZB-BM'!H6+'10-GSA-TZB'!H14+'13-TZB-NTO'!H6</f>
        <v>3</v>
      </c>
      <c r="I28" s="217">
        <f>'1-TZB-DUNX'!I6+'4-UNT-TZB'!I14+'8-TZB-BM'!I6+'10-GSA-TZB'!I14+'13-TZB-NTO'!I6</f>
        <v>7</v>
      </c>
      <c r="J28" s="40">
        <f>'1-TZB-DUNX'!J6+'4-UNT-TZB'!J14+'8-TZB-BM'!J6+'10-GSA-TZB'!J14+'13-TZB-NTO'!J6</f>
        <v>3</v>
      </c>
      <c r="K28" s="42">
        <f>G28/J28</f>
        <v>0.66666666666666663</v>
      </c>
    </row>
    <row r="29" spans="1:11" ht="30" customHeight="1" x14ac:dyDescent="0.25">
      <c r="A29" s="45" t="s">
        <v>61</v>
      </c>
      <c r="B29" s="40">
        <f>'1-TZB-DUNX'!B7+'4-UNT-TZB'!B15+'8-TZB-BM'!B7+'10-GSA-TZB'!B15+'13-TZB-NTO'!B7</f>
        <v>6</v>
      </c>
      <c r="C29" s="40">
        <f>'1-TZB-DUNX'!C7+'4-UNT-TZB'!C15+'8-TZB-BM'!C7+'10-GSA-TZB'!C15+'13-TZB-NTO'!C7</f>
        <v>28</v>
      </c>
      <c r="D29" s="41">
        <f t="shared" ref="D29" si="7">B29/C29</f>
        <v>0.21428571428571427</v>
      </c>
      <c r="E29" s="40">
        <f>'1-TZB-DUNX'!E7+'4-UNT-TZB'!E15+'8-TZB-BM'!E7+'10-GSA-TZB'!E15+'13-TZB-NTO'!E7</f>
        <v>1</v>
      </c>
      <c r="F29" s="40">
        <f>'1-TZB-DUNX'!F7+'4-UNT-TZB'!F15+'8-TZB-BM'!F7+'10-GSA-TZB'!F15+'13-TZB-NTO'!F7</f>
        <v>16</v>
      </c>
      <c r="G29" s="217">
        <f>'1-TZB-DUNX'!G7+'4-UNT-TZB'!G15+'8-TZB-BM'!G7+'10-GSA-TZB'!G15+'13-TZB-NTO'!G7</f>
        <v>8</v>
      </c>
      <c r="H29" s="40">
        <f>'1-TZB-DUNX'!H7+'4-UNT-TZB'!H15+'8-TZB-BM'!H7+'10-GSA-TZB'!H15+'13-TZB-NTO'!H7</f>
        <v>5</v>
      </c>
      <c r="I29" s="40">
        <f>'1-TZB-DUNX'!I7+'4-UNT-TZB'!I15+'8-TZB-BM'!I7+'10-GSA-TZB'!I15+'13-TZB-NTO'!I7</f>
        <v>2</v>
      </c>
      <c r="J29" s="40">
        <f>'1-TZB-DUNX'!J7+'4-UNT-TZB'!J15+'8-TZB-BM'!J7+'10-GSA-TZB'!J15+'13-TZB-NTO'!J7</f>
        <v>4</v>
      </c>
      <c r="K29" s="42">
        <f>G29/J29</f>
        <v>2</v>
      </c>
    </row>
    <row r="30" spans="1:11" ht="30" customHeight="1" x14ac:dyDescent="0.25">
      <c r="A30" s="166" t="s">
        <v>38</v>
      </c>
      <c r="B30" s="40">
        <f>'1-TZB-DUNX'!B8+'4-UNT-TZB'!B16+'8-TZB-BM'!B8+'10-GSA-TZB'!B16+'13-TZB-NTO'!B8</f>
        <v>1</v>
      </c>
      <c r="C30" s="40">
        <f>'1-TZB-DUNX'!C8+'4-UNT-TZB'!C16+'8-TZB-BM'!C8+'10-GSA-TZB'!C16+'13-TZB-NTO'!C8</f>
        <v>6</v>
      </c>
      <c r="D30" s="41">
        <f t="shared" si="6"/>
        <v>0.16666666666666666</v>
      </c>
      <c r="E30" s="40">
        <f>'1-TZB-DUNX'!E8+'4-UNT-TZB'!E16+'8-TZB-BM'!E8+'10-GSA-TZB'!E16+'13-TZB-NTO'!E8</f>
        <v>0</v>
      </c>
      <c r="F30" s="40">
        <f>'1-TZB-DUNX'!F8+'4-UNT-TZB'!F16+'8-TZB-BM'!F8+'10-GSA-TZB'!F16+'13-TZB-NTO'!F8</f>
        <v>8</v>
      </c>
      <c r="G30" s="40">
        <f>'1-TZB-DUNX'!G8+'4-UNT-TZB'!G16+'8-TZB-BM'!G8+'10-GSA-TZB'!G16+'13-TZB-NTO'!G8</f>
        <v>0</v>
      </c>
      <c r="H30" s="40">
        <f>'1-TZB-DUNX'!H8+'4-UNT-TZB'!H16+'8-TZB-BM'!H8+'10-GSA-TZB'!H16+'13-TZB-NTO'!H8</f>
        <v>2</v>
      </c>
      <c r="I30" s="40">
        <f>'1-TZB-DUNX'!I8+'4-UNT-TZB'!I16+'8-TZB-BM'!I8+'10-GSA-TZB'!I16+'13-TZB-NTO'!I8</f>
        <v>0</v>
      </c>
      <c r="J30" s="40">
        <f>'1-TZB-DUNX'!J8+'4-UNT-TZB'!J16+'8-TZB-BM'!J8+'10-GSA-TZB'!J16+'13-TZB-NTO'!J8</f>
        <v>2</v>
      </c>
      <c r="K30" s="42">
        <f>G30/J30</f>
        <v>0</v>
      </c>
    </row>
    <row r="31" spans="1:11" ht="30" customHeight="1" x14ac:dyDescent="0.25">
      <c r="A31" s="166" t="s">
        <v>120</v>
      </c>
      <c r="B31" s="40">
        <f>'1-TZB-DUNX'!B9+'4-UNT-TZB'!B17+'8-TZB-BM'!B9+'10-GSA-TZB'!B17+'13-TZB-NTO'!B9</f>
        <v>10</v>
      </c>
      <c r="C31" s="40">
        <f>'1-TZB-DUNX'!C9+'4-UNT-TZB'!C17+'8-TZB-BM'!C9+'10-GSA-TZB'!C17+'13-TZB-NTO'!C9</f>
        <v>27</v>
      </c>
      <c r="D31" s="41">
        <f t="shared" si="6"/>
        <v>0.37037037037037035</v>
      </c>
      <c r="E31" s="40">
        <f>'1-TZB-DUNX'!E9+'4-UNT-TZB'!E17+'8-TZB-BM'!E9+'10-GSA-TZB'!E17+'13-TZB-NTO'!E9</f>
        <v>1</v>
      </c>
      <c r="F31" s="40">
        <f>'1-TZB-DUNX'!F9+'4-UNT-TZB'!F17+'8-TZB-BM'!F9+'10-GSA-TZB'!F17+'13-TZB-NTO'!F9</f>
        <v>20</v>
      </c>
      <c r="G31" s="40">
        <f>'1-TZB-DUNX'!G9+'4-UNT-TZB'!G17+'8-TZB-BM'!G9+'10-GSA-TZB'!G17+'13-TZB-NTO'!G9</f>
        <v>6</v>
      </c>
      <c r="H31" s="40">
        <f>'1-TZB-DUNX'!H9+'4-UNT-TZB'!H17+'8-TZB-BM'!H9+'10-GSA-TZB'!H17+'13-TZB-NTO'!H9</f>
        <v>1</v>
      </c>
      <c r="I31" s="40">
        <f>'1-TZB-DUNX'!I9+'4-UNT-TZB'!I17+'8-TZB-BM'!I9+'10-GSA-TZB'!I17+'13-TZB-NTO'!I9</f>
        <v>1</v>
      </c>
      <c r="J31" s="40">
        <f>'1-TZB-DUNX'!J9+'4-UNT-TZB'!J17+'8-TZB-BM'!J9+'10-GSA-TZB'!J17+'13-TZB-NTO'!J9</f>
        <v>2</v>
      </c>
      <c r="K31" s="219">
        <f>G31/J31</f>
        <v>3</v>
      </c>
    </row>
    <row r="32" spans="1:11" x14ac:dyDescent="0.25">
      <c r="B32" s="30"/>
      <c r="C32" s="30"/>
      <c r="D32" s="32"/>
      <c r="E32" s="30"/>
      <c r="F32" s="30"/>
      <c r="G32" s="30"/>
      <c r="H32" s="30"/>
      <c r="I32" s="30"/>
      <c r="J32" s="30"/>
      <c r="K32" s="33"/>
    </row>
    <row r="33" spans="1:11" ht="30" customHeight="1" x14ac:dyDescent="0.25">
      <c r="A33" s="46" t="s">
        <v>234</v>
      </c>
      <c r="B33" s="8" t="s">
        <v>3</v>
      </c>
      <c r="C33" s="8" t="s">
        <v>11</v>
      </c>
      <c r="D33" s="22" t="s">
        <v>9</v>
      </c>
      <c r="E33" s="8" t="s">
        <v>10</v>
      </c>
      <c r="F33" s="8" t="s">
        <v>4</v>
      </c>
      <c r="G33" s="8" t="s">
        <v>5</v>
      </c>
      <c r="H33" s="8" t="s">
        <v>6</v>
      </c>
      <c r="I33" s="8" t="s">
        <v>7</v>
      </c>
      <c r="J33" s="8" t="s">
        <v>8</v>
      </c>
      <c r="K33" s="25" t="s">
        <v>21</v>
      </c>
    </row>
    <row r="34" spans="1:11" ht="30" customHeight="1" x14ac:dyDescent="0.25">
      <c r="A34" s="47" t="s">
        <v>25</v>
      </c>
      <c r="B34" s="40">
        <f>'2-BM-GSA'!B6+'6-BM-UNT'!B6+'8-TZB-BM'!B14+'11-BM-DUNX'!B6+'15-NTO-BM'!B14</f>
        <v>5</v>
      </c>
      <c r="C34" s="40">
        <f>'2-BM-GSA'!C6+'6-BM-UNT'!C6+'8-TZB-BM'!C14+'11-BM-DUNX'!C6+'15-NTO-BM'!C14</f>
        <v>26</v>
      </c>
      <c r="D34" s="41">
        <f t="shared" ref="D34:D37" si="8">B34/C34</f>
        <v>0.19230769230769232</v>
      </c>
      <c r="E34" s="40">
        <f>'2-BM-GSA'!E6+'6-BM-UNT'!E6+'8-TZB-BM'!E14+'11-BM-DUNX'!E6+'15-NTO-BM'!E14</f>
        <v>1</v>
      </c>
      <c r="F34" s="40">
        <f>'2-BM-GSA'!F6+'6-BM-UNT'!F6+'8-TZB-BM'!F14+'11-BM-DUNX'!F6+'15-NTO-BM'!F14</f>
        <v>18</v>
      </c>
      <c r="G34" s="40">
        <f>'2-BM-GSA'!G6+'6-BM-UNT'!G6+'8-TZB-BM'!G14+'11-BM-DUNX'!G6+'15-NTO-BM'!G14</f>
        <v>4</v>
      </c>
      <c r="H34" s="40">
        <f>'2-BM-GSA'!H6+'6-BM-UNT'!H6+'8-TZB-BM'!H14+'11-BM-DUNX'!H6+'15-NTO-BM'!H14</f>
        <v>6</v>
      </c>
      <c r="I34" s="40">
        <f>'2-BM-GSA'!I6+'6-BM-UNT'!I6+'8-TZB-BM'!I14+'11-BM-DUNX'!I6+'15-NTO-BM'!I14</f>
        <v>0</v>
      </c>
      <c r="J34" s="40">
        <f>'2-BM-GSA'!J6+'6-BM-UNT'!J6+'8-TZB-BM'!J14+'11-BM-DUNX'!J6+'15-NTO-BM'!J14</f>
        <v>4</v>
      </c>
      <c r="K34" s="42">
        <f>G34/J34</f>
        <v>1</v>
      </c>
    </row>
    <row r="35" spans="1:11" ht="30" customHeight="1" x14ac:dyDescent="0.25">
      <c r="A35" s="47" t="s">
        <v>235</v>
      </c>
      <c r="B35" s="40">
        <f>'2-BM-GSA'!B7+'6-BM-UNT'!B7+'8-TZB-BM'!B15+'11-BM-DUNX'!B7+'15-NTO-BM'!B15</f>
        <v>3</v>
      </c>
      <c r="C35" s="40">
        <f>'2-BM-GSA'!C7+'6-BM-UNT'!C7+'8-TZB-BM'!C15+'11-BM-DUNX'!C7+'15-NTO-BM'!C15</f>
        <v>13</v>
      </c>
      <c r="D35" s="41">
        <f t="shared" si="8"/>
        <v>0.23076923076923078</v>
      </c>
      <c r="E35" s="40">
        <f>'2-BM-GSA'!E7+'6-BM-UNT'!E7+'8-TZB-BM'!E15+'11-BM-DUNX'!E7+'15-NTO-BM'!E15</f>
        <v>0</v>
      </c>
      <c r="F35" s="40">
        <f>'2-BM-GSA'!F7+'6-BM-UNT'!F7+'8-TZB-BM'!F15+'11-BM-DUNX'!F7+'15-NTO-BM'!F15</f>
        <v>8</v>
      </c>
      <c r="G35" s="40">
        <f>'2-BM-GSA'!G7+'6-BM-UNT'!G7+'8-TZB-BM'!G15+'11-BM-DUNX'!G7+'15-NTO-BM'!G15</f>
        <v>6</v>
      </c>
      <c r="H35" s="40">
        <f>'2-BM-GSA'!H7+'6-BM-UNT'!H7+'8-TZB-BM'!H15+'11-BM-DUNX'!H7+'15-NTO-BM'!H15</f>
        <v>5</v>
      </c>
      <c r="I35" s="40">
        <f>'2-BM-GSA'!I7+'6-BM-UNT'!I7+'8-TZB-BM'!I15+'11-BM-DUNX'!I7+'15-NTO-BM'!I15</f>
        <v>0</v>
      </c>
      <c r="J35" s="40">
        <f>'2-BM-GSA'!J7+'6-BM-UNT'!J7+'8-TZB-BM'!J15+'11-BM-DUNX'!J7+'15-NTO-BM'!J15</f>
        <v>4</v>
      </c>
      <c r="K35" s="42">
        <f>G35/J35</f>
        <v>1.5</v>
      </c>
    </row>
    <row r="36" spans="1:11" ht="30" customHeight="1" x14ac:dyDescent="0.25">
      <c r="A36" s="47" t="s">
        <v>236</v>
      </c>
      <c r="B36" s="40">
        <f>'2-BM-GSA'!B8+'6-BM-UNT'!B8+'8-TZB-BM'!B16+'11-BM-DUNX'!B8+'15-NTO-BM'!B16</f>
        <v>4</v>
      </c>
      <c r="C36" s="40">
        <f>'2-BM-GSA'!C8+'6-BM-UNT'!C8+'8-TZB-BM'!C16+'11-BM-DUNX'!C8+'15-NTO-BM'!C16</f>
        <v>16</v>
      </c>
      <c r="D36" s="41">
        <f t="shared" si="8"/>
        <v>0.25</v>
      </c>
      <c r="E36" s="40">
        <f>'2-BM-GSA'!E8+'6-BM-UNT'!E8+'8-TZB-BM'!E16+'11-BM-DUNX'!E8+'15-NTO-BM'!E16</f>
        <v>0</v>
      </c>
      <c r="F36" s="40">
        <f>'2-BM-GSA'!F8+'6-BM-UNT'!F8+'8-TZB-BM'!F16+'11-BM-DUNX'!F8+'15-NTO-BM'!F16</f>
        <v>9</v>
      </c>
      <c r="G36" s="40">
        <f>'2-BM-GSA'!G8+'6-BM-UNT'!G8+'8-TZB-BM'!G16+'11-BM-DUNX'!G8+'15-NTO-BM'!G16</f>
        <v>2</v>
      </c>
      <c r="H36" s="40">
        <f>'2-BM-GSA'!H8+'6-BM-UNT'!H8+'8-TZB-BM'!H16+'11-BM-DUNX'!H8+'15-NTO-BM'!H16</f>
        <v>3</v>
      </c>
      <c r="I36" s="40">
        <f>'2-BM-GSA'!I8+'6-BM-UNT'!I8+'8-TZB-BM'!I16+'11-BM-DUNX'!I8+'15-NTO-BM'!I16</f>
        <v>2</v>
      </c>
      <c r="J36" s="40">
        <f>'2-BM-GSA'!J8+'6-BM-UNT'!J8+'8-TZB-BM'!J16+'11-BM-DUNX'!J8+'15-NTO-BM'!J16</f>
        <v>7</v>
      </c>
      <c r="K36" s="42">
        <f>G36/J36</f>
        <v>0.2857142857142857</v>
      </c>
    </row>
    <row r="37" spans="1:11" ht="30" customHeight="1" x14ac:dyDescent="0.25">
      <c r="A37" s="47" t="s">
        <v>237</v>
      </c>
      <c r="B37" s="40">
        <f>'2-BM-GSA'!B9+'6-BM-UNT'!B9+'8-TZB-BM'!B17+'11-BM-DUNX'!B9+'15-NTO-BM'!B17</f>
        <v>6</v>
      </c>
      <c r="C37" s="40">
        <f>'2-BM-GSA'!C9+'6-BM-UNT'!C9+'8-TZB-BM'!C17+'11-BM-DUNX'!C9+'15-NTO-BM'!C17</f>
        <v>23</v>
      </c>
      <c r="D37" s="41">
        <f t="shared" si="8"/>
        <v>0.2608695652173913</v>
      </c>
      <c r="E37" s="40">
        <f>'2-BM-GSA'!E9+'6-BM-UNT'!E9+'8-TZB-BM'!E17+'11-BM-DUNX'!E9+'15-NTO-BM'!E17</f>
        <v>0</v>
      </c>
      <c r="F37" s="40">
        <f>'2-BM-GSA'!F9+'6-BM-UNT'!F9+'8-TZB-BM'!F17+'11-BM-DUNX'!F9+'15-NTO-BM'!F17</f>
        <v>6</v>
      </c>
      <c r="G37" s="40">
        <f>'2-BM-GSA'!G9+'6-BM-UNT'!G9+'8-TZB-BM'!G17+'11-BM-DUNX'!G9+'15-NTO-BM'!G17</f>
        <v>1</v>
      </c>
      <c r="H37" s="40">
        <f>'2-BM-GSA'!H9+'6-BM-UNT'!H9+'8-TZB-BM'!H17+'11-BM-DUNX'!H9+'15-NTO-BM'!H17</f>
        <v>1</v>
      </c>
      <c r="I37" s="40">
        <f>'2-BM-GSA'!I9+'6-BM-UNT'!I9+'8-TZB-BM'!I17+'11-BM-DUNX'!I9+'15-NTO-BM'!I17</f>
        <v>1</v>
      </c>
      <c r="J37" s="40">
        <f>'2-BM-GSA'!J9+'6-BM-UNT'!J9+'8-TZB-BM'!J17+'11-BM-DUNX'!J9+'15-NTO-BM'!J17</f>
        <v>4</v>
      </c>
      <c r="K37" s="42">
        <f>G37/J37</f>
        <v>0.25</v>
      </c>
    </row>
  </sheetData>
  <pageMargins left="0.7" right="0.7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zoomScale="75" zoomScaleNormal="75" zoomScalePageLayoutView="115" workbookViewId="0">
      <selection activeCell="A6" sqref="A6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32</v>
      </c>
      <c r="B1" s="9"/>
      <c r="C1" s="10"/>
      <c r="D1" s="11"/>
    </row>
    <row r="3" spans="1:1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20" t="s">
        <v>21</v>
      </c>
    </row>
    <row r="4" spans="1:11" ht="30" customHeight="1" x14ac:dyDescent="0.25">
      <c r="A4" s="23" t="s">
        <v>227</v>
      </c>
      <c r="B4" s="221">
        <f>'RR - Totals'!B4/5</f>
        <v>3.4</v>
      </c>
      <c r="C4" s="221">
        <f>'RR - Totals'!C4/5</f>
        <v>7.6</v>
      </c>
      <c r="D4" s="41">
        <f>B4/C4</f>
        <v>0.44736842105263158</v>
      </c>
      <c r="E4" s="51">
        <f>'RR - Totals'!E4/5</f>
        <v>0.2</v>
      </c>
      <c r="F4" s="51">
        <f>'RR - Totals'!F4/5</f>
        <v>4.2</v>
      </c>
      <c r="G4" s="51">
        <f>'RR - Totals'!G4/5</f>
        <v>1</v>
      </c>
      <c r="H4" s="51">
        <f>'RR - Totals'!H4/5</f>
        <v>0.2</v>
      </c>
      <c r="I4" s="51">
        <f>'RR - Totals'!I4/5</f>
        <v>0</v>
      </c>
      <c r="J4" s="51">
        <f>'RR - Totals'!J4/5</f>
        <v>0.6</v>
      </c>
      <c r="K4" s="42">
        <f>G4/J4</f>
        <v>1.6666666666666667</v>
      </c>
    </row>
    <row r="5" spans="1:11" ht="30" customHeight="1" x14ac:dyDescent="0.25">
      <c r="A5" s="23" t="s">
        <v>23</v>
      </c>
      <c r="B5" s="51">
        <f>'RR - Totals'!B5/5</f>
        <v>1.8</v>
      </c>
      <c r="C5" s="51">
        <f>'RR - Totals'!C5/5</f>
        <v>4.5999999999999996</v>
      </c>
      <c r="D5" s="41">
        <f t="shared" ref="D5:D7" si="0">B5/C5</f>
        <v>0.39130434782608697</v>
      </c>
      <c r="E5" s="51">
        <f>'RR - Totals'!E5/5</f>
        <v>0</v>
      </c>
      <c r="F5" s="51">
        <f>'RR - Totals'!F5/5</f>
        <v>2.6</v>
      </c>
      <c r="G5" s="51">
        <f>'RR - Totals'!G5/5</f>
        <v>1.4</v>
      </c>
      <c r="H5" s="51">
        <f>'RR - Totals'!H5/5</f>
        <v>0.2</v>
      </c>
      <c r="I5" s="51">
        <f>'RR - Totals'!I5/5</f>
        <v>0.2</v>
      </c>
      <c r="J5" s="220">
        <f>'RR - Totals'!J5/5</f>
        <v>1.6</v>
      </c>
      <c r="K5" s="42">
        <f t="shared" ref="K5:K7" si="1">G5/J5</f>
        <v>0.87499999999999989</v>
      </c>
    </row>
    <row r="6" spans="1:11" ht="30" customHeight="1" x14ac:dyDescent="0.25">
      <c r="A6" s="23" t="s">
        <v>40</v>
      </c>
      <c r="B6" s="51">
        <f>'RR - Totals'!B6/5</f>
        <v>1</v>
      </c>
      <c r="C6" s="51">
        <f>'RR - Totals'!C6/5</f>
        <v>3.4</v>
      </c>
      <c r="D6" s="41">
        <f t="shared" si="0"/>
        <v>0.29411764705882354</v>
      </c>
      <c r="E6" s="51">
        <f>'RR - Totals'!E6/5</f>
        <v>0.2</v>
      </c>
      <c r="F6" s="51">
        <f>'RR - Totals'!F6/5</f>
        <v>1.2</v>
      </c>
      <c r="G6" s="51">
        <f>'RR - Totals'!G6/5</f>
        <v>0.6</v>
      </c>
      <c r="H6" s="51">
        <f>'RR - Totals'!H6/5</f>
        <v>0</v>
      </c>
      <c r="I6" s="51">
        <f>'RR - Totals'!I6/5</f>
        <v>0</v>
      </c>
      <c r="J6" s="51">
        <f>'RR - Totals'!J6/5</f>
        <v>0.6</v>
      </c>
      <c r="K6" s="42">
        <f t="shared" si="1"/>
        <v>1</v>
      </c>
    </row>
    <row r="7" spans="1:11" ht="30" customHeight="1" x14ac:dyDescent="0.25">
      <c r="A7" s="131" t="s">
        <v>122</v>
      </c>
      <c r="B7" s="51">
        <f>'RR - Totals'!B7/5</f>
        <v>0.4</v>
      </c>
      <c r="C7" s="51">
        <f>'RR - Totals'!C7/5</f>
        <v>2.2000000000000002</v>
      </c>
      <c r="D7" s="41">
        <f t="shared" si="0"/>
        <v>0.18181818181818182</v>
      </c>
      <c r="E7" s="51">
        <f>'RR - Totals'!E7/5</f>
        <v>0</v>
      </c>
      <c r="F7" s="51">
        <f>'RR - Totals'!F7/5</f>
        <v>1.4</v>
      </c>
      <c r="G7" s="51">
        <f>'RR - Totals'!G7/5</f>
        <v>1</v>
      </c>
      <c r="H7" s="51">
        <f>'RR - Totals'!H7/5</f>
        <v>0.4</v>
      </c>
      <c r="I7" s="51">
        <f>'RR - Totals'!I7/5</f>
        <v>0.8</v>
      </c>
      <c r="J7" s="51">
        <f>'RR - Totals'!J7/5</f>
        <v>0.4</v>
      </c>
      <c r="K7" s="42">
        <f t="shared" si="1"/>
        <v>2.5</v>
      </c>
    </row>
    <row r="8" spans="1:11" x14ac:dyDescent="0.25">
      <c r="B8" s="30"/>
      <c r="C8" s="30"/>
      <c r="D8" s="32"/>
      <c r="E8" s="30"/>
      <c r="F8" s="30"/>
      <c r="G8" s="30"/>
      <c r="H8" s="30"/>
      <c r="I8" s="30"/>
      <c r="J8" s="30"/>
      <c r="K8" s="33"/>
    </row>
    <row r="9" spans="1:11" ht="30" customHeight="1" x14ac:dyDescent="0.25">
      <c r="A9" s="207" t="s">
        <v>229</v>
      </c>
      <c r="B9" s="8" t="s">
        <v>3</v>
      </c>
      <c r="C9" s="8" t="s">
        <v>11</v>
      </c>
      <c r="D9" s="22" t="s">
        <v>9</v>
      </c>
      <c r="E9" s="8" t="s">
        <v>10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25" t="s">
        <v>21</v>
      </c>
    </row>
    <row r="10" spans="1:11" ht="30" customHeight="1" x14ac:dyDescent="0.25">
      <c r="A10" s="48" t="s">
        <v>156</v>
      </c>
      <c r="B10" s="51">
        <f>'RR - Totals'!B10/5</f>
        <v>3.2</v>
      </c>
      <c r="C10" s="51">
        <f>'RR - Totals'!C10/5</f>
        <v>5.2</v>
      </c>
      <c r="D10" s="41">
        <f>B10/C10</f>
        <v>0.61538461538461542</v>
      </c>
      <c r="E10" s="221">
        <f>'RR - Totals'!E10/5</f>
        <v>1.4</v>
      </c>
      <c r="F10" s="51">
        <f>'RR - Totals'!F10/5</f>
        <v>3.8</v>
      </c>
      <c r="G10" s="51">
        <f>'RR - Totals'!G10/5</f>
        <v>1.2</v>
      </c>
      <c r="H10" s="51">
        <f>'RR - Totals'!H10/5</f>
        <v>0</v>
      </c>
      <c r="I10" s="51">
        <f>'RR - Totals'!I10/5</f>
        <v>0.6</v>
      </c>
      <c r="J10" s="51">
        <f>'RR - Totals'!J10/5</f>
        <v>1.4</v>
      </c>
      <c r="K10" s="42">
        <f>G10/J10</f>
        <v>0.85714285714285721</v>
      </c>
    </row>
    <row r="11" spans="1:11" ht="30" customHeight="1" x14ac:dyDescent="0.25">
      <c r="A11" s="48" t="s">
        <v>41</v>
      </c>
      <c r="B11" s="51">
        <f>'RR - Totals'!B11/5</f>
        <v>1.2</v>
      </c>
      <c r="C11" s="51">
        <f>'RR - Totals'!C11/5</f>
        <v>3.8</v>
      </c>
      <c r="D11" s="41">
        <f t="shared" ref="D11:D13" si="2">B11/C11</f>
        <v>0.31578947368421051</v>
      </c>
      <c r="E11" s="51">
        <f>'RR - Totals'!E11/5</f>
        <v>0</v>
      </c>
      <c r="F11" s="51">
        <f>'RR - Totals'!F11/5</f>
        <v>1.6</v>
      </c>
      <c r="G11" s="51">
        <f>'RR - Totals'!G11/5</f>
        <v>0</v>
      </c>
      <c r="H11" s="51">
        <f>'RR - Totals'!H11/5</f>
        <v>0.4</v>
      </c>
      <c r="I11" s="51">
        <f>'RR - Totals'!I11/5</f>
        <v>0.4</v>
      </c>
      <c r="J11" s="51">
        <f>'RR - Totals'!J11/5</f>
        <v>1</v>
      </c>
      <c r="K11" s="42">
        <f t="shared" ref="K11:K13" si="3">G11/J11</f>
        <v>0</v>
      </c>
    </row>
    <row r="12" spans="1:11" ht="30" customHeight="1" x14ac:dyDescent="0.25">
      <c r="A12" s="48" t="s">
        <v>159</v>
      </c>
      <c r="B12" s="51">
        <f>'RR - Totals'!B12/5</f>
        <v>0.2</v>
      </c>
      <c r="C12" s="51">
        <f>'RR - Totals'!C12/5</f>
        <v>2.6</v>
      </c>
      <c r="D12" s="41">
        <f t="shared" si="2"/>
        <v>7.6923076923076927E-2</v>
      </c>
      <c r="E12" s="51">
        <f>'RR - Totals'!E12/5</f>
        <v>0.2</v>
      </c>
      <c r="F12" s="51">
        <f>'RR - Totals'!F12/5</f>
        <v>1.4</v>
      </c>
      <c r="G12" s="51">
        <f>'RR - Totals'!G12/5</f>
        <v>0.4</v>
      </c>
      <c r="H12" s="51">
        <f>'RR - Totals'!H12/5</f>
        <v>0.2</v>
      </c>
      <c r="I12" s="51">
        <f>'RR - Totals'!I12/5</f>
        <v>0.4</v>
      </c>
      <c r="J12" s="51">
        <f>'RR - Totals'!J12/5</f>
        <v>0.8</v>
      </c>
      <c r="K12" s="42">
        <f t="shared" si="3"/>
        <v>0.5</v>
      </c>
    </row>
    <row r="13" spans="1:11" ht="30" customHeight="1" x14ac:dyDescent="0.25">
      <c r="A13" s="48" t="s">
        <v>230</v>
      </c>
      <c r="B13" s="51">
        <f>'RR - Totals'!B13/5</f>
        <v>0.6</v>
      </c>
      <c r="C13" s="51">
        <f>'RR - Totals'!C13/5</f>
        <v>1.8</v>
      </c>
      <c r="D13" s="41">
        <f t="shared" si="2"/>
        <v>0.33333333333333331</v>
      </c>
      <c r="E13" s="51">
        <f>'RR - Totals'!E13/5</f>
        <v>0</v>
      </c>
      <c r="F13" s="51">
        <f>'RR - Totals'!F13/5</f>
        <v>0.8</v>
      </c>
      <c r="G13" s="51">
        <f>'RR - Totals'!G13/5</f>
        <v>0.8</v>
      </c>
      <c r="H13" s="51">
        <f>'RR - Totals'!H13/5</f>
        <v>0.6</v>
      </c>
      <c r="I13" s="51">
        <f>'RR - Totals'!I13/5</f>
        <v>0.4</v>
      </c>
      <c r="J13" s="221">
        <f>'RR - Totals'!J13/5</f>
        <v>0</v>
      </c>
      <c r="K13" s="219" t="e">
        <f t="shared" si="3"/>
        <v>#DIV/0!</v>
      </c>
    </row>
    <row r="14" spans="1:11" x14ac:dyDescent="0.25">
      <c r="B14" s="30"/>
      <c r="C14" s="30"/>
      <c r="D14" s="32"/>
      <c r="E14" s="30"/>
      <c r="F14" s="30"/>
      <c r="G14" s="30"/>
      <c r="H14" s="30"/>
      <c r="I14" s="30"/>
      <c r="J14" s="30"/>
      <c r="K14" s="33"/>
    </row>
    <row r="15" spans="1:11" ht="30" customHeight="1" x14ac:dyDescent="0.25">
      <c r="A15" s="209" t="s">
        <v>231</v>
      </c>
      <c r="B15" s="8" t="s">
        <v>3</v>
      </c>
      <c r="C15" s="8" t="s">
        <v>11</v>
      </c>
      <c r="D15" s="22" t="s">
        <v>9</v>
      </c>
      <c r="E15" s="8" t="s">
        <v>10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25" t="s">
        <v>21</v>
      </c>
    </row>
    <row r="16" spans="1:11" ht="30" customHeight="1" x14ac:dyDescent="0.25">
      <c r="A16" s="210" t="s">
        <v>39</v>
      </c>
      <c r="B16" s="51">
        <f>'RR - Totals'!B16/5</f>
        <v>2.8</v>
      </c>
      <c r="C16" s="51">
        <f>'RR - Totals'!C16/5</f>
        <v>4.4000000000000004</v>
      </c>
      <c r="D16" s="41">
        <f>B16/C16</f>
        <v>0.63636363636363624</v>
      </c>
      <c r="E16" s="51">
        <f>'RR - Totals'!E16/5</f>
        <v>0.6</v>
      </c>
      <c r="F16" s="51">
        <f>'RR - Totals'!F16/5</f>
        <v>4</v>
      </c>
      <c r="G16" s="51">
        <f>'RR - Totals'!G16/5</f>
        <v>0.6</v>
      </c>
      <c r="H16" s="51">
        <f>'RR - Totals'!H16/5</f>
        <v>0.8</v>
      </c>
      <c r="I16" s="51">
        <f>'RR - Totals'!I16/5</f>
        <v>0.6</v>
      </c>
      <c r="J16" s="51">
        <f>'RR - Totals'!J16/5</f>
        <v>0.6</v>
      </c>
      <c r="K16" s="42">
        <f>G16/J16</f>
        <v>1</v>
      </c>
    </row>
    <row r="17" spans="1:11" ht="30" customHeight="1" x14ac:dyDescent="0.25">
      <c r="A17" s="210" t="s">
        <v>24</v>
      </c>
      <c r="B17" s="51">
        <f>'RR - Totals'!B17/5</f>
        <v>2.2000000000000002</v>
      </c>
      <c r="C17" s="51">
        <f>'RR - Totals'!C17/5</f>
        <v>6.4</v>
      </c>
      <c r="D17" s="41">
        <f t="shared" ref="D17:D19" si="4">B17/C17</f>
        <v>0.34375</v>
      </c>
      <c r="E17" s="51">
        <f>'RR - Totals'!E17/5</f>
        <v>0</v>
      </c>
      <c r="F17" s="51">
        <f>'RR - Totals'!F17/5</f>
        <v>2</v>
      </c>
      <c r="G17" s="51">
        <f>'RR - Totals'!G17/5</f>
        <v>0.2</v>
      </c>
      <c r="H17" s="51">
        <f>'RR - Totals'!H17/5</f>
        <v>0.2</v>
      </c>
      <c r="I17" s="51">
        <f>'RR - Totals'!I17/5</f>
        <v>0</v>
      </c>
      <c r="J17" s="51">
        <f>'RR - Totals'!J17/5</f>
        <v>1</v>
      </c>
      <c r="K17" s="42">
        <f>G17/J17</f>
        <v>0.2</v>
      </c>
    </row>
    <row r="18" spans="1:11" ht="30" customHeight="1" x14ac:dyDescent="0.25">
      <c r="A18" s="210" t="s">
        <v>123</v>
      </c>
      <c r="B18" s="51">
        <f>'RR - Totals'!B18/5</f>
        <v>0</v>
      </c>
      <c r="C18" s="51">
        <f>'RR - Totals'!C18/5</f>
        <v>2.4</v>
      </c>
      <c r="D18" s="41">
        <f t="shared" si="4"/>
        <v>0</v>
      </c>
      <c r="E18" s="51">
        <f>'RR - Totals'!E18/5</f>
        <v>0</v>
      </c>
      <c r="F18" s="51">
        <f>'RR - Totals'!F18/5</f>
        <v>1.6</v>
      </c>
      <c r="G18" s="51">
        <f>'RR - Totals'!G18/5</f>
        <v>1</v>
      </c>
      <c r="H18" s="51">
        <f>'RR - Totals'!H18/5</f>
        <v>0</v>
      </c>
      <c r="I18" s="51">
        <f>'RR - Totals'!I18/5</f>
        <v>0</v>
      </c>
      <c r="J18" s="51">
        <f>'RR - Totals'!J18/5</f>
        <v>0.6</v>
      </c>
      <c r="K18" s="42">
        <f>G18/J18</f>
        <v>1.6666666666666667</v>
      </c>
    </row>
    <row r="19" spans="1:11" ht="30" customHeight="1" x14ac:dyDescent="0.25">
      <c r="A19" s="210" t="s">
        <v>26</v>
      </c>
      <c r="B19" s="51">
        <f>'RR - Totals'!B19/5</f>
        <v>0.4</v>
      </c>
      <c r="C19" s="51">
        <f>'RR - Totals'!C19/5</f>
        <v>0.8</v>
      </c>
      <c r="D19" s="41">
        <f t="shared" si="4"/>
        <v>0.5</v>
      </c>
      <c r="E19" s="51">
        <f>'RR - Totals'!E19/5</f>
        <v>0.2</v>
      </c>
      <c r="F19" s="51">
        <f>'RR - Totals'!F19/5</f>
        <v>0.6</v>
      </c>
      <c r="G19" s="51">
        <f>'RR - Totals'!G19/5</f>
        <v>0.4</v>
      </c>
      <c r="H19" s="51">
        <f>'RR - Totals'!H19/5</f>
        <v>0.4</v>
      </c>
      <c r="I19" s="51">
        <f>'RR - Totals'!I19/5</f>
        <v>0.6</v>
      </c>
      <c r="J19" s="51">
        <f>'RR - Totals'!J19/5</f>
        <v>0.2</v>
      </c>
      <c r="K19" s="42">
        <f>G19/J19</f>
        <v>2</v>
      </c>
    </row>
    <row r="20" spans="1:11" x14ac:dyDescent="0.25">
      <c r="A20" s="66"/>
      <c r="B20" s="67"/>
      <c r="C20" s="67"/>
      <c r="D20" s="68"/>
      <c r="E20" s="67"/>
      <c r="F20" s="67"/>
      <c r="G20" s="67"/>
      <c r="H20" s="67"/>
      <c r="I20" s="67"/>
      <c r="J20" s="67"/>
      <c r="K20" s="69"/>
    </row>
    <row r="21" spans="1:11" ht="30" customHeight="1" x14ac:dyDescent="0.25">
      <c r="A21" s="114" t="s">
        <v>188</v>
      </c>
      <c r="B21" s="8" t="s">
        <v>3</v>
      </c>
      <c r="C21" s="8" t="s">
        <v>11</v>
      </c>
      <c r="D21" s="22" t="s">
        <v>9</v>
      </c>
      <c r="E21" s="8" t="s">
        <v>10</v>
      </c>
      <c r="F21" s="8" t="s">
        <v>4</v>
      </c>
      <c r="G21" s="8" t="s">
        <v>5</v>
      </c>
      <c r="H21" s="8" t="s">
        <v>6</v>
      </c>
      <c r="I21" s="8" t="s">
        <v>7</v>
      </c>
      <c r="J21" s="8" t="s">
        <v>8</v>
      </c>
      <c r="K21" s="25" t="s">
        <v>21</v>
      </c>
    </row>
    <row r="22" spans="1:11" ht="30" customHeight="1" x14ac:dyDescent="0.25">
      <c r="A22" s="208" t="s">
        <v>22</v>
      </c>
      <c r="B22" s="51">
        <f>'RR - Totals'!B22/5</f>
        <v>3.2</v>
      </c>
      <c r="C22" s="51">
        <f>'RR - Totals'!C22/5</f>
        <v>4.4000000000000004</v>
      </c>
      <c r="D22" s="218">
        <f>B22/C22</f>
        <v>0.72727272727272729</v>
      </c>
      <c r="E22" s="51">
        <f>'RR - Totals'!E22/5</f>
        <v>0.4</v>
      </c>
      <c r="F22" s="221">
        <f>'RR - Totals'!F22/5</f>
        <v>5.6</v>
      </c>
      <c r="G22" s="51">
        <f>'RR - Totals'!G22/5</f>
        <v>0.6</v>
      </c>
      <c r="H22" s="221">
        <f>'RR - Totals'!H22/5</f>
        <v>2</v>
      </c>
      <c r="I22" s="51">
        <f>'RR - Totals'!I22/5</f>
        <v>0.6</v>
      </c>
      <c r="J22" s="51">
        <f>'RR - Totals'!J22/5</f>
        <v>0.6</v>
      </c>
      <c r="K22" s="42">
        <f>G22/J22</f>
        <v>1</v>
      </c>
    </row>
    <row r="23" spans="1:11" ht="30" customHeight="1" x14ac:dyDescent="0.25">
      <c r="A23" s="208" t="s">
        <v>27</v>
      </c>
      <c r="B23" s="51">
        <f>'RR - Totals'!B23/5</f>
        <v>2.2000000000000002</v>
      </c>
      <c r="C23" s="51">
        <f>'RR - Totals'!C23/5</f>
        <v>7</v>
      </c>
      <c r="D23" s="41">
        <f t="shared" ref="D23:D25" si="5">B23/C23</f>
        <v>0.31428571428571433</v>
      </c>
      <c r="E23" s="51">
        <f>'RR - Totals'!E23/5</f>
        <v>0</v>
      </c>
      <c r="F23" s="51">
        <f>'RR - Totals'!F23/5</f>
        <v>2.2000000000000002</v>
      </c>
      <c r="G23" s="51">
        <f>'RR - Totals'!G23/5</f>
        <v>1.4</v>
      </c>
      <c r="H23" s="51">
        <f>'RR - Totals'!H23/5</f>
        <v>0.8</v>
      </c>
      <c r="I23" s="51">
        <f>'RR - Totals'!I23/5</f>
        <v>0</v>
      </c>
      <c r="J23" s="51">
        <f>'RR - Totals'!J23/5</f>
        <v>1.2</v>
      </c>
      <c r="K23" s="42">
        <f>G23/J23</f>
        <v>1.1666666666666667</v>
      </c>
    </row>
    <row r="24" spans="1:11" ht="30" customHeight="1" x14ac:dyDescent="0.25">
      <c r="A24" s="208" t="s">
        <v>225</v>
      </c>
      <c r="B24" s="51">
        <f>'RR - Totals'!B24/5</f>
        <v>1</v>
      </c>
      <c r="C24" s="51">
        <f>'RR - Totals'!C24/5</f>
        <v>4</v>
      </c>
      <c r="D24" s="41">
        <f t="shared" si="5"/>
        <v>0.25</v>
      </c>
      <c r="E24" s="51">
        <f>'RR - Totals'!E24/5</f>
        <v>0</v>
      </c>
      <c r="F24" s="51">
        <f>'RR - Totals'!F24/5</f>
        <v>1.2</v>
      </c>
      <c r="G24" s="51">
        <f>'RR - Totals'!G24/5</f>
        <v>0</v>
      </c>
      <c r="H24" s="51">
        <f>'RR - Totals'!H24/5</f>
        <v>0.4</v>
      </c>
      <c r="I24" s="51">
        <f>'RR - Totals'!I24/5</f>
        <v>0</v>
      </c>
      <c r="J24" s="51">
        <f>'RR - Totals'!J24/5</f>
        <v>0.6</v>
      </c>
      <c r="K24" s="42">
        <f>G24/J24</f>
        <v>0</v>
      </c>
    </row>
    <row r="25" spans="1:11" ht="30" customHeight="1" x14ac:dyDescent="0.25">
      <c r="A25" s="208" t="s">
        <v>157</v>
      </c>
      <c r="B25" s="51">
        <f>'RR - Totals'!B25/5</f>
        <v>0</v>
      </c>
      <c r="C25" s="51">
        <f>'RR - Totals'!C25/5</f>
        <v>1.4</v>
      </c>
      <c r="D25" s="41">
        <f t="shared" si="5"/>
        <v>0</v>
      </c>
      <c r="E25" s="51">
        <f>'RR - Totals'!E25/5</f>
        <v>0</v>
      </c>
      <c r="F25" s="51">
        <f>'RR - Totals'!F25/5</f>
        <v>0.2</v>
      </c>
      <c r="G25" s="51">
        <f>'RR - Totals'!G25/5</f>
        <v>1</v>
      </c>
      <c r="H25" s="51">
        <f>'RR - Totals'!H25/5</f>
        <v>0</v>
      </c>
      <c r="I25" s="51">
        <f>'RR - Totals'!I25/5</f>
        <v>0.2</v>
      </c>
      <c r="J25" s="221">
        <f>'RR - Totals'!J25/5</f>
        <v>0</v>
      </c>
      <c r="K25" s="219" t="e">
        <f>G25/J25</f>
        <v>#DIV/0!</v>
      </c>
    </row>
    <row r="26" spans="1:11" x14ac:dyDescent="0.25">
      <c r="B26" s="30"/>
      <c r="C26" s="30"/>
      <c r="D26" s="32"/>
      <c r="E26" s="30"/>
      <c r="F26" s="30"/>
      <c r="G26" s="30"/>
      <c r="H26" s="30"/>
      <c r="I26" s="30"/>
      <c r="J26" s="30"/>
      <c r="K26" s="33"/>
    </row>
    <row r="27" spans="1:11" ht="30" customHeight="1" x14ac:dyDescent="0.25">
      <c r="A27" s="110" t="s">
        <v>232</v>
      </c>
      <c r="B27" s="8" t="s">
        <v>3</v>
      </c>
      <c r="C27" s="8" t="s">
        <v>11</v>
      </c>
      <c r="D27" s="22" t="s">
        <v>9</v>
      </c>
      <c r="E27" s="8" t="s">
        <v>10</v>
      </c>
      <c r="F27" s="8" t="s">
        <v>4</v>
      </c>
      <c r="G27" s="8" t="s">
        <v>5</v>
      </c>
      <c r="H27" s="8" t="s">
        <v>6</v>
      </c>
      <c r="I27" s="8" t="s">
        <v>7</v>
      </c>
      <c r="J27" s="8" t="s">
        <v>8</v>
      </c>
      <c r="K27" s="25" t="s">
        <v>21</v>
      </c>
    </row>
    <row r="28" spans="1:11" ht="30" customHeight="1" x14ac:dyDescent="0.25">
      <c r="A28" s="45" t="s">
        <v>268</v>
      </c>
      <c r="B28" s="51">
        <f>'RR - Totals'!B28/5</f>
        <v>2.8</v>
      </c>
      <c r="C28" s="51">
        <f>'RR - Totals'!C28/5</f>
        <v>6.8</v>
      </c>
      <c r="D28" s="41">
        <f>B28/C28</f>
        <v>0.41176470588235292</v>
      </c>
      <c r="E28" s="51">
        <f>'RR - Totals'!E28/5</f>
        <v>0.8</v>
      </c>
      <c r="F28" s="51">
        <f>'RR - Totals'!F28/5</f>
        <v>3.2</v>
      </c>
      <c r="G28" s="51">
        <f>'RR - Totals'!G28/5</f>
        <v>0.4</v>
      </c>
      <c r="H28" s="51">
        <f>'RR - Totals'!H28/5</f>
        <v>0.6</v>
      </c>
      <c r="I28" s="221">
        <f>'RR - Totals'!I28/5</f>
        <v>1.4</v>
      </c>
      <c r="J28" s="51">
        <f>'RR - Totals'!J28/5</f>
        <v>0.6</v>
      </c>
      <c r="K28" s="42">
        <f>G28/J28</f>
        <v>0.66666666666666674</v>
      </c>
    </row>
    <row r="29" spans="1:11" ht="30" customHeight="1" x14ac:dyDescent="0.25">
      <c r="A29" s="45" t="s">
        <v>61</v>
      </c>
      <c r="B29" s="51">
        <f>'RR - Totals'!B29/5</f>
        <v>1.2</v>
      </c>
      <c r="C29" s="51">
        <f>'RR - Totals'!C29/5</f>
        <v>5.6</v>
      </c>
      <c r="D29" s="41">
        <f>B29/C29</f>
        <v>0.2142857142857143</v>
      </c>
      <c r="E29" s="51">
        <f>'RR - Totals'!E29/5</f>
        <v>0.2</v>
      </c>
      <c r="F29" s="51">
        <f>'RR - Totals'!F29/5</f>
        <v>3.2</v>
      </c>
      <c r="G29" s="221">
        <f>'RR - Totals'!G29/5</f>
        <v>1.6</v>
      </c>
      <c r="H29" s="51">
        <f>'RR - Totals'!H29/5</f>
        <v>1</v>
      </c>
      <c r="I29" s="51">
        <f>'RR - Totals'!I29/5</f>
        <v>0.4</v>
      </c>
      <c r="J29" s="51">
        <f>'RR - Totals'!J29/5</f>
        <v>0.8</v>
      </c>
      <c r="K29" s="42">
        <f>G29/J29</f>
        <v>2</v>
      </c>
    </row>
    <row r="30" spans="1:11" ht="30" customHeight="1" x14ac:dyDescent="0.25">
      <c r="A30" s="166" t="s">
        <v>38</v>
      </c>
      <c r="B30" s="51">
        <f>'RR - Totals'!B30/5</f>
        <v>0.2</v>
      </c>
      <c r="C30" s="51">
        <f>'RR - Totals'!C30/5</f>
        <v>1.2</v>
      </c>
      <c r="D30" s="41">
        <f t="shared" ref="D30:D31" si="6">B30/C30</f>
        <v>0.16666666666666669</v>
      </c>
      <c r="E30" s="51">
        <f>'RR - Totals'!E30/5</f>
        <v>0</v>
      </c>
      <c r="F30" s="51">
        <f>'RR - Totals'!F30/5</f>
        <v>1.6</v>
      </c>
      <c r="G30" s="51">
        <f>'RR - Totals'!G30/5</f>
        <v>0</v>
      </c>
      <c r="H30" s="51">
        <f>'RR - Totals'!H30/5</f>
        <v>0.4</v>
      </c>
      <c r="I30" s="51">
        <f>'RR - Totals'!I30/5</f>
        <v>0</v>
      </c>
      <c r="J30" s="51">
        <f>'RR - Totals'!J30/5</f>
        <v>0.4</v>
      </c>
      <c r="K30" s="42">
        <f>G30/J30</f>
        <v>0</v>
      </c>
    </row>
    <row r="31" spans="1:11" ht="30" customHeight="1" x14ac:dyDescent="0.25">
      <c r="A31" s="166" t="s">
        <v>120</v>
      </c>
      <c r="B31" s="51">
        <f>'RR - Totals'!B31/5</f>
        <v>2</v>
      </c>
      <c r="C31" s="51">
        <f>'RR - Totals'!C31/5</f>
        <v>5.4</v>
      </c>
      <c r="D31" s="41">
        <f t="shared" si="6"/>
        <v>0.37037037037037035</v>
      </c>
      <c r="E31" s="51">
        <f>'RR - Totals'!E31/5</f>
        <v>0.2</v>
      </c>
      <c r="F31" s="51">
        <f>'RR - Totals'!F31/5</f>
        <v>4</v>
      </c>
      <c r="G31" s="51">
        <f>'RR - Totals'!G31/5</f>
        <v>1.2</v>
      </c>
      <c r="H31" s="51">
        <f>'RR - Totals'!H31/5</f>
        <v>0.2</v>
      </c>
      <c r="I31" s="51">
        <f>'RR - Totals'!I31/5</f>
        <v>0.2</v>
      </c>
      <c r="J31" s="51">
        <f>'RR - Totals'!J31/5</f>
        <v>0.4</v>
      </c>
      <c r="K31" s="219">
        <f>G31/J31</f>
        <v>2.9999999999999996</v>
      </c>
    </row>
    <row r="32" spans="1:11" x14ac:dyDescent="0.25">
      <c r="B32" s="30"/>
      <c r="C32" s="30"/>
      <c r="D32" s="32"/>
      <c r="E32" s="30"/>
      <c r="F32" s="30"/>
      <c r="G32" s="30"/>
      <c r="H32" s="30"/>
      <c r="I32" s="30"/>
      <c r="J32" s="30"/>
      <c r="K32" s="33"/>
    </row>
    <row r="33" spans="1:11" ht="30" customHeight="1" x14ac:dyDescent="0.25">
      <c r="A33" s="46" t="s">
        <v>234</v>
      </c>
      <c r="B33" s="8" t="s">
        <v>3</v>
      </c>
      <c r="C33" s="8" t="s">
        <v>11</v>
      </c>
      <c r="D33" s="22" t="s">
        <v>9</v>
      </c>
      <c r="E33" s="8" t="s">
        <v>10</v>
      </c>
      <c r="F33" s="8" t="s">
        <v>4</v>
      </c>
      <c r="G33" s="8" t="s">
        <v>5</v>
      </c>
      <c r="H33" s="8" t="s">
        <v>6</v>
      </c>
      <c r="I33" s="8" t="s">
        <v>7</v>
      </c>
      <c r="J33" s="8" t="s">
        <v>8</v>
      </c>
      <c r="K33" s="25" t="s">
        <v>21</v>
      </c>
    </row>
    <row r="34" spans="1:11" ht="30" customHeight="1" x14ac:dyDescent="0.25">
      <c r="A34" s="47" t="s">
        <v>25</v>
      </c>
      <c r="B34" s="51">
        <f>'RR - Totals'!B34/5</f>
        <v>1</v>
      </c>
      <c r="C34" s="51">
        <f>'RR - Totals'!C34/5</f>
        <v>5.2</v>
      </c>
      <c r="D34" s="41">
        <f>B34/C34</f>
        <v>0.19230769230769229</v>
      </c>
      <c r="E34" s="51">
        <f>'RR - Totals'!E34/5</f>
        <v>0.2</v>
      </c>
      <c r="F34" s="51">
        <f>'RR - Totals'!F34/5</f>
        <v>3.6</v>
      </c>
      <c r="G34" s="51">
        <f>'RR - Totals'!G34/5</f>
        <v>0.8</v>
      </c>
      <c r="H34" s="51">
        <f>'RR - Totals'!H34/5</f>
        <v>1.2</v>
      </c>
      <c r="I34" s="51">
        <f>'RR - Totals'!I34/5</f>
        <v>0</v>
      </c>
      <c r="J34" s="51">
        <f>'RR - Totals'!J34/5</f>
        <v>0.8</v>
      </c>
      <c r="K34" s="42">
        <f>G34/J34</f>
        <v>1</v>
      </c>
    </row>
    <row r="35" spans="1:11" ht="30" customHeight="1" x14ac:dyDescent="0.25">
      <c r="A35" s="47" t="s">
        <v>235</v>
      </c>
      <c r="B35" s="51">
        <f>'RR - Totals'!B35/5</f>
        <v>0.6</v>
      </c>
      <c r="C35" s="51">
        <f>'RR - Totals'!C35/5</f>
        <v>2.6</v>
      </c>
      <c r="D35" s="41">
        <f t="shared" ref="D35:D37" si="7">B35/C35</f>
        <v>0.23076923076923075</v>
      </c>
      <c r="E35" s="51">
        <f>'RR - Totals'!E35/5</f>
        <v>0</v>
      </c>
      <c r="F35" s="51">
        <f>'RR - Totals'!F35/5</f>
        <v>1.6</v>
      </c>
      <c r="G35" s="51">
        <f>'RR - Totals'!G35/5</f>
        <v>1.2</v>
      </c>
      <c r="H35" s="51">
        <f>'RR - Totals'!H35/5</f>
        <v>1</v>
      </c>
      <c r="I35" s="51">
        <f>'RR - Totals'!I35/5</f>
        <v>0</v>
      </c>
      <c r="J35" s="51">
        <f>'RR - Totals'!J35/5</f>
        <v>0.8</v>
      </c>
      <c r="K35" s="42">
        <f>G35/J35</f>
        <v>1.4999999999999998</v>
      </c>
    </row>
    <row r="36" spans="1:11" ht="30" customHeight="1" x14ac:dyDescent="0.25">
      <c r="A36" s="47" t="s">
        <v>236</v>
      </c>
      <c r="B36" s="51">
        <f>'RR - Totals'!B36/5</f>
        <v>0.8</v>
      </c>
      <c r="C36" s="51">
        <f>'RR - Totals'!C36/5</f>
        <v>3.2</v>
      </c>
      <c r="D36" s="41">
        <f t="shared" si="7"/>
        <v>0.25</v>
      </c>
      <c r="E36" s="51">
        <f>'RR - Totals'!E36/5</f>
        <v>0</v>
      </c>
      <c r="F36" s="51">
        <f>'RR - Totals'!F36/5</f>
        <v>1.8</v>
      </c>
      <c r="G36" s="51">
        <f>'RR - Totals'!G36/5</f>
        <v>0.4</v>
      </c>
      <c r="H36" s="51">
        <f>'RR - Totals'!H36/5</f>
        <v>0.6</v>
      </c>
      <c r="I36" s="51">
        <f>'RR - Totals'!I36/5</f>
        <v>0.4</v>
      </c>
      <c r="J36" s="51">
        <f>'RR - Totals'!J36/5</f>
        <v>1.4</v>
      </c>
      <c r="K36" s="42">
        <f>G36/J36</f>
        <v>0.28571428571428575</v>
      </c>
    </row>
    <row r="37" spans="1:11" ht="30" customHeight="1" x14ac:dyDescent="0.25">
      <c r="A37" s="47" t="s">
        <v>237</v>
      </c>
      <c r="B37" s="51">
        <f>'RR - Totals'!B37/5</f>
        <v>1.2</v>
      </c>
      <c r="C37" s="51">
        <f>'RR - Totals'!C37/5</f>
        <v>4.5999999999999996</v>
      </c>
      <c r="D37" s="41">
        <f t="shared" si="7"/>
        <v>0.2608695652173913</v>
      </c>
      <c r="E37" s="51">
        <f>'RR - Totals'!E37/5</f>
        <v>0</v>
      </c>
      <c r="F37" s="51">
        <f>'RR - Totals'!F37/5</f>
        <v>1.2</v>
      </c>
      <c r="G37" s="51">
        <f>'RR - Totals'!G37/5</f>
        <v>0.2</v>
      </c>
      <c r="H37" s="51">
        <f>'RR - Totals'!H37/5</f>
        <v>0.2</v>
      </c>
      <c r="I37" s="51">
        <f>'RR - Totals'!I37/5</f>
        <v>0.2</v>
      </c>
      <c r="J37" s="51">
        <f>'RR - Totals'!J37/5</f>
        <v>0.8</v>
      </c>
      <c r="K37" s="42">
        <f>G37/J37</f>
        <v>0.25</v>
      </c>
    </row>
  </sheetData>
  <pageMargins left="0.7" right="0.7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showGridLines="0" zoomScaleNormal="100" zoomScalePageLayoutView="125" workbookViewId="0">
      <selection activeCell="R9" sqref="R9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  <col min="15" max="15" width="9.85546875" bestFit="1" customWidth="1"/>
  </cols>
  <sheetData>
    <row r="1" spans="1:15" ht="30" customHeight="1" thickBot="1" x14ac:dyDescent="0.3">
      <c r="A1" s="13" t="s">
        <v>29</v>
      </c>
      <c r="B1" s="9"/>
      <c r="C1" s="10"/>
      <c r="D1" s="11"/>
    </row>
    <row r="3" spans="1:15" ht="30" customHeight="1" x14ac:dyDescent="0.25">
      <c r="A3" s="44" t="str">
        <f>'Overall - Avgs'!A3</f>
        <v>(UNTITLED)</v>
      </c>
      <c r="B3" s="20" t="s">
        <v>3</v>
      </c>
      <c r="C3" s="20" t="s">
        <v>11</v>
      </c>
      <c r="D3" s="20" t="s">
        <v>9</v>
      </c>
      <c r="E3" s="20" t="s">
        <v>10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21</v>
      </c>
      <c r="L3" s="20" t="s">
        <v>125</v>
      </c>
      <c r="M3" s="20" t="s">
        <v>126</v>
      </c>
      <c r="N3" s="20" t="s">
        <v>127</v>
      </c>
      <c r="O3" s="215" t="s">
        <v>260</v>
      </c>
    </row>
    <row r="4" spans="1:15" ht="30" customHeight="1" x14ac:dyDescent="0.25">
      <c r="A4" s="26" t="s">
        <v>12</v>
      </c>
      <c r="B4" s="217">
        <f>'RR - Totals'!B4+'RR - Totals'!B5+'RR - Totals'!B6+'RR - Totals'!B7</f>
        <v>33</v>
      </c>
      <c r="C4" s="40">
        <f>'RR - Totals'!C4+'RR - Totals'!C5+'RR - Totals'!C6+'RR - Totals'!C7</f>
        <v>89</v>
      </c>
      <c r="D4" s="49">
        <f>B4/C4</f>
        <v>0.3707865168539326</v>
      </c>
      <c r="E4" s="40">
        <f>'RR - Totals'!E4+'RR - Totals'!E5+'RR - Totals'!E6+'RR - Totals'!E7</f>
        <v>2</v>
      </c>
      <c r="F4" s="40">
        <f>'RR - Totals'!F4+'RR - Totals'!F5+'RR - Totals'!F6+'RR - Totals'!F7</f>
        <v>47</v>
      </c>
      <c r="G4" s="217">
        <f>'RR - Totals'!G4+'RR - Totals'!G5+'RR - Totals'!G6+'RR - Totals'!G7</f>
        <v>20</v>
      </c>
      <c r="H4" s="40">
        <f>'RR - Totals'!H4+'RR - Totals'!H5+'RR - Totals'!H6+'RR - Totals'!H7</f>
        <v>4</v>
      </c>
      <c r="I4" s="40">
        <f>'RR - Totals'!I4+'RR - Totals'!I5+'RR - Totals'!I6+'RR - Totals'!I7</f>
        <v>5</v>
      </c>
      <c r="J4" s="40">
        <f>'RR - Totals'!J4+'RR - Totals'!J5+'RR - Totals'!J6+'RR - Totals'!J7</f>
        <v>16</v>
      </c>
      <c r="K4" s="50">
        <f>G4/J4</f>
        <v>1.25</v>
      </c>
      <c r="L4" s="40">
        <f>'4-UNT-TZB'!B18+'6-BM-UNT'!B10+'9-NTO-UNT'!B10+'12-UNT-GSA'!B18+'14-DUNX-UNT'!B10</f>
        <v>30</v>
      </c>
      <c r="M4" s="40">
        <f>'4-UNT-TZB'!C18+'6-BM-UNT'!C10+'9-NTO-UNT'!C10+'12-UNT-GSA'!C18+'14-DUNX-UNT'!C10</f>
        <v>81</v>
      </c>
      <c r="N4" s="49">
        <f>L4/M4</f>
        <v>0.37037037037037035</v>
      </c>
      <c r="O4" s="40">
        <f>'4-UNT-TZB'!J18+'6-BM-UNT'!J10+'9-NTO-UNT'!J10+'12-UNT-GSA'!J18+'14-DUNX-UNT'!J10</f>
        <v>10</v>
      </c>
    </row>
    <row r="5" spans="1:15" ht="30" customHeight="1" x14ac:dyDescent="0.25">
      <c r="A5" s="26" t="s">
        <v>33</v>
      </c>
      <c r="B5" s="51">
        <f>B4/5</f>
        <v>6.6</v>
      </c>
      <c r="C5" s="51">
        <f>C4/5</f>
        <v>17.8</v>
      </c>
      <c r="D5" s="49">
        <f>B5/C5</f>
        <v>0.37078651685393255</v>
      </c>
      <c r="E5" s="51">
        <f>E4/5</f>
        <v>0.4</v>
      </c>
      <c r="F5" s="51">
        <f t="shared" ref="F5:J5" si="0">F4/5</f>
        <v>9.4</v>
      </c>
      <c r="G5" s="221">
        <f t="shared" si="0"/>
        <v>4</v>
      </c>
      <c r="H5" s="51">
        <f t="shared" si="0"/>
        <v>0.8</v>
      </c>
      <c r="I5" s="51">
        <f t="shared" si="0"/>
        <v>1</v>
      </c>
      <c r="J5" s="51">
        <f t="shared" si="0"/>
        <v>3.2</v>
      </c>
      <c r="K5" s="50">
        <f>G5/J5</f>
        <v>1.25</v>
      </c>
      <c r="L5" s="51">
        <f>L4/5</f>
        <v>6</v>
      </c>
      <c r="M5" s="51">
        <f>M4/5</f>
        <v>16.2</v>
      </c>
      <c r="N5" s="49">
        <f>L5/M5</f>
        <v>0.37037037037037041</v>
      </c>
      <c r="O5" s="51">
        <f>O4/5</f>
        <v>2</v>
      </c>
    </row>
    <row r="6" spans="1:15" x14ac:dyDescent="0.25">
      <c r="B6" s="103"/>
      <c r="C6" s="103"/>
      <c r="D6" s="104"/>
      <c r="E6" s="103"/>
      <c r="F6" s="103"/>
      <c r="G6" s="103"/>
      <c r="H6" s="103"/>
      <c r="I6" s="103"/>
      <c r="J6" s="103"/>
      <c r="K6" s="105"/>
      <c r="L6" s="1"/>
      <c r="M6" s="1"/>
      <c r="N6" s="1"/>
    </row>
    <row r="7" spans="1:15" ht="30" customHeight="1" x14ac:dyDescent="0.25">
      <c r="A7" s="207" t="str">
        <f>'Overall - Avgs'!A9</f>
        <v>GRAY'S SPORTS ALMANAC</v>
      </c>
      <c r="B7" s="20" t="s">
        <v>3</v>
      </c>
      <c r="C7" s="20" t="s">
        <v>11</v>
      </c>
      <c r="D7" s="106" t="s">
        <v>9</v>
      </c>
      <c r="E7" s="20" t="s">
        <v>10</v>
      </c>
      <c r="F7" s="20" t="s">
        <v>4</v>
      </c>
      <c r="G7" s="20" t="s">
        <v>5</v>
      </c>
      <c r="H7" s="20" t="s">
        <v>6</v>
      </c>
      <c r="I7" s="20" t="s">
        <v>7</v>
      </c>
      <c r="J7" s="20" t="s">
        <v>8</v>
      </c>
      <c r="K7" s="24" t="s">
        <v>21</v>
      </c>
      <c r="L7" s="20" t="s">
        <v>125</v>
      </c>
      <c r="M7" s="20" t="s">
        <v>126</v>
      </c>
      <c r="N7" s="20" t="s">
        <v>127</v>
      </c>
      <c r="O7" s="215" t="s">
        <v>260</v>
      </c>
    </row>
    <row r="8" spans="1:15" ht="30" customHeight="1" x14ac:dyDescent="0.25">
      <c r="A8" s="52" t="s">
        <v>12</v>
      </c>
      <c r="B8" s="40">
        <f>'RR - Totals'!B10+'RR - Totals'!B11+'RR - Totals'!B12+'RR - Totals'!B13</f>
        <v>26</v>
      </c>
      <c r="C8" s="40">
        <f>'RR - Totals'!C10+'RR - Totals'!C11+'RR - Totals'!C12+'RR - Totals'!C13</f>
        <v>67</v>
      </c>
      <c r="D8" s="222">
        <f>B8/C8</f>
        <v>0.38805970149253732</v>
      </c>
      <c r="E8" s="217">
        <f>'RR - Totals'!E10+'RR - Totals'!E11+'RR - Totals'!E12+'RR - Totals'!E13</f>
        <v>8</v>
      </c>
      <c r="F8" s="40">
        <f>'RR - Totals'!F10+'RR - Totals'!F11+'RR - Totals'!F12+'RR - Totals'!F13</f>
        <v>38</v>
      </c>
      <c r="G8" s="40">
        <f>'RR - Totals'!G10+'RR - Totals'!G11+'RR - Totals'!G12+'RR - Totals'!G13</f>
        <v>12</v>
      </c>
      <c r="H8" s="40">
        <f>'RR - Totals'!H10+'RR - Totals'!H11+'RR - Totals'!H12+'RR - Totals'!H13</f>
        <v>6</v>
      </c>
      <c r="I8" s="217">
        <f>'RR - Totals'!I10+'RR - Totals'!I11+'RR - Totals'!I12+'RR - Totals'!I13</f>
        <v>9</v>
      </c>
      <c r="J8" s="40">
        <f>'RR - Totals'!J10+'RR - Totals'!J11+'RR - Totals'!J12+'RR - Totals'!J13</f>
        <v>16</v>
      </c>
      <c r="K8" s="50">
        <f>G8/J8</f>
        <v>0.75</v>
      </c>
      <c r="L8" s="40">
        <f>'2-BM-GSA'!B10+'5-NTO-GSA'!B10+'7-GSA-DUNX'!B18+'10-GSA-TZB'!B18+'12-UNT-GSA'!B10</f>
        <v>29</v>
      </c>
      <c r="M8" s="216">
        <f>'2-BM-GSA'!C10+'5-NTO-GSA'!C10+'7-GSA-DUNX'!C18+'10-GSA-TZB'!C18+'12-UNT-GSA'!C10</f>
        <v>94</v>
      </c>
      <c r="N8" s="49">
        <f>L8/M8</f>
        <v>0.30851063829787234</v>
      </c>
      <c r="O8" s="40">
        <f>'2-BM-GSA'!J10+'5-NTO-GSA'!J10+'7-GSA-DUNX'!J18+'10-GSA-TZB'!J18+'12-UNT-GSA'!J10</f>
        <v>11</v>
      </c>
    </row>
    <row r="9" spans="1:15" ht="30" customHeight="1" x14ac:dyDescent="0.25">
      <c r="A9" s="52" t="s">
        <v>33</v>
      </c>
      <c r="B9" s="51">
        <f>B8/5</f>
        <v>5.2</v>
      </c>
      <c r="C9" s="51">
        <f>C8/5</f>
        <v>13.4</v>
      </c>
      <c r="D9" s="222">
        <f>B9/C9</f>
        <v>0.38805970149253732</v>
      </c>
      <c r="E9" s="221">
        <f>E8/5</f>
        <v>1.6</v>
      </c>
      <c r="F9" s="51">
        <f t="shared" ref="F9" si="1">F8/5</f>
        <v>7.6</v>
      </c>
      <c r="G9" s="51">
        <f t="shared" ref="G9" si="2">G8/5</f>
        <v>2.4</v>
      </c>
      <c r="H9" s="51">
        <f t="shared" ref="H9" si="3">H8/5</f>
        <v>1.2</v>
      </c>
      <c r="I9" s="221">
        <f t="shared" ref="I9" si="4">I8/5</f>
        <v>1.8</v>
      </c>
      <c r="J9" s="51">
        <f t="shared" ref="J9" si="5">J8/5</f>
        <v>3.2</v>
      </c>
      <c r="K9" s="50">
        <f>G9/J9</f>
        <v>0.74999999999999989</v>
      </c>
      <c r="L9" s="51">
        <f>L8/5</f>
        <v>5.8</v>
      </c>
      <c r="M9" s="220">
        <f>M8/5</f>
        <v>18.8</v>
      </c>
      <c r="N9" s="49">
        <f>L9/M9</f>
        <v>0.30851063829787234</v>
      </c>
      <c r="O9" s="51">
        <f>O8/5</f>
        <v>2.2000000000000002</v>
      </c>
    </row>
    <row r="10" spans="1:15" x14ac:dyDescent="0.25">
      <c r="B10" s="103"/>
      <c r="C10" s="103"/>
      <c r="D10" s="104"/>
      <c r="E10" s="103"/>
      <c r="F10" s="103"/>
      <c r="G10" s="103"/>
      <c r="H10" s="103"/>
      <c r="I10" s="103"/>
      <c r="J10" s="103"/>
      <c r="K10" s="105"/>
      <c r="L10" s="1"/>
      <c r="M10" s="1"/>
      <c r="N10" s="1"/>
    </row>
    <row r="11" spans="1:15" ht="30" customHeight="1" x14ac:dyDescent="0.25">
      <c r="A11" s="209" t="str">
        <f>'Overall - Avgs'!A15</f>
        <v>TYRANNOSAURUS DUNX</v>
      </c>
      <c r="B11" s="20" t="s">
        <v>3</v>
      </c>
      <c r="C11" s="20" t="s">
        <v>11</v>
      </c>
      <c r="D11" s="106" t="s">
        <v>9</v>
      </c>
      <c r="E11" s="20" t="s">
        <v>10</v>
      </c>
      <c r="F11" s="20" t="s">
        <v>4</v>
      </c>
      <c r="G11" s="20" t="s">
        <v>5</v>
      </c>
      <c r="H11" s="20" t="s">
        <v>6</v>
      </c>
      <c r="I11" s="20" t="s">
        <v>7</v>
      </c>
      <c r="J11" s="20" t="s">
        <v>8</v>
      </c>
      <c r="K11" s="24" t="s">
        <v>21</v>
      </c>
      <c r="L11" s="20" t="s">
        <v>125</v>
      </c>
      <c r="M11" s="20" t="s">
        <v>126</v>
      </c>
      <c r="N11" s="20" t="s">
        <v>127</v>
      </c>
      <c r="O11" s="215" t="s">
        <v>260</v>
      </c>
    </row>
    <row r="12" spans="1:15" ht="30" customHeight="1" x14ac:dyDescent="0.25">
      <c r="A12" s="211" t="s">
        <v>12</v>
      </c>
      <c r="B12" s="40">
        <f>'RR - Totals'!B16+'RR - Totals'!B17+'RR - Totals'!B18+'RR - Totals'!B19</f>
        <v>27</v>
      </c>
      <c r="C12" s="40">
        <f>'RR - Totals'!C16+'RR - Totals'!C17+'RR - Totals'!C18+'RR - Totals'!C19</f>
        <v>70</v>
      </c>
      <c r="D12" s="49">
        <f>B12/C12</f>
        <v>0.38571428571428573</v>
      </c>
      <c r="E12" s="40">
        <f>'RR - Totals'!E16+'RR - Totals'!E17+'RR - Totals'!E18+'RR - Totals'!E19</f>
        <v>4</v>
      </c>
      <c r="F12" s="40">
        <f>'RR - Totals'!F16+'RR - Totals'!F17+'RR - Totals'!F18+'RR - Totals'!F19</f>
        <v>41</v>
      </c>
      <c r="G12" s="40">
        <f>'RR - Totals'!G16+'RR - Totals'!G17+'RR - Totals'!G18+'RR - Totals'!G19</f>
        <v>11</v>
      </c>
      <c r="H12" s="40">
        <f>'RR - Totals'!H16+'RR - Totals'!H17+'RR - Totals'!H18+'RR - Totals'!H19</f>
        <v>7</v>
      </c>
      <c r="I12" s="40">
        <f>'RR - Totals'!I16+'RR - Totals'!I17+'RR - Totals'!I18+'RR - Totals'!I19</f>
        <v>6</v>
      </c>
      <c r="J12" s="40">
        <f>'RR - Totals'!J16+'RR - Totals'!J17+'RR - Totals'!J18+'RR - Totals'!J19</f>
        <v>12</v>
      </c>
      <c r="K12" s="50">
        <f>G12/J12</f>
        <v>0.91666666666666663</v>
      </c>
      <c r="L12" s="217">
        <f>'1-TZB-DUNX'!B10+'3-DUNX-NTO'!B18+'7-GSA-DUNX'!B10+'11-BM-DUNX'!B10+'14-DUNX-UNT'!B18</f>
        <v>23</v>
      </c>
      <c r="M12" s="40">
        <f>'1-TZB-DUNX'!C10+'3-DUNX-NTO'!C18+'7-GSA-DUNX'!C10+'11-BM-DUNX'!C10+'14-DUNX-UNT'!C18</f>
        <v>77</v>
      </c>
      <c r="N12" s="49">
        <f>L12/M12</f>
        <v>0.29870129870129869</v>
      </c>
      <c r="O12" s="40">
        <f>'1-TZB-DUNX'!J10+'3-DUNX-NTO'!J18+'7-GSA-DUNX'!J10+'11-BM-DUNX'!J10+'14-DUNX-UNT'!J18</f>
        <v>13</v>
      </c>
    </row>
    <row r="13" spans="1:15" ht="30" customHeight="1" x14ac:dyDescent="0.25">
      <c r="A13" s="211" t="s">
        <v>33</v>
      </c>
      <c r="B13" s="51">
        <f>B12/5</f>
        <v>5.4</v>
      </c>
      <c r="C13" s="51">
        <f>C12/5</f>
        <v>14</v>
      </c>
      <c r="D13" s="49">
        <f>B13/C13</f>
        <v>0.38571428571428573</v>
      </c>
      <c r="E13" s="51">
        <f>E12/5</f>
        <v>0.8</v>
      </c>
      <c r="F13" s="51">
        <f t="shared" ref="F13" si="6">F12/5</f>
        <v>8.1999999999999993</v>
      </c>
      <c r="G13" s="51">
        <f t="shared" ref="G13" si="7">G12/5</f>
        <v>2.2000000000000002</v>
      </c>
      <c r="H13" s="51">
        <f t="shared" ref="H13" si="8">H12/5</f>
        <v>1.4</v>
      </c>
      <c r="I13" s="51">
        <f t="shared" ref="I13" si="9">I12/5</f>
        <v>1.2</v>
      </c>
      <c r="J13" s="51">
        <f t="shared" ref="J13" si="10">J12/5</f>
        <v>2.4</v>
      </c>
      <c r="K13" s="50">
        <f>G13/J13</f>
        <v>0.91666666666666674</v>
      </c>
      <c r="L13" s="221">
        <f>L12/5</f>
        <v>4.5999999999999996</v>
      </c>
      <c r="M13" s="51">
        <f>M12/5</f>
        <v>15.4</v>
      </c>
      <c r="N13" s="49">
        <f>L13/M13</f>
        <v>0.29870129870129869</v>
      </c>
      <c r="O13" s="51">
        <f>O12/5</f>
        <v>2.6</v>
      </c>
    </row>
    <row r="14" spans="1:15" x14ac:dyDescent="0.25">
      <c r="A14" s="66"/>
      <c r="B14" s="107"/>
      <c r="C14" s="107"/>
      <c r="D14" s="108"/>
      <c r="E14" s="107"/>
      <c r="F14" s="107"/>
      <c r="G14" s="107"/>
      <c r="H14" s="107"/>
      <c r="I14" s="107"/>
      <c r="J14" s="107"/>
      <c r="K14" s="109"/>
      <c r="L14" s="1"/>
      <c r="M14" s="1"/>
      <c r="N14" s="1"/>
    </row>
    <row r="15" spans="1:15" ht="30" customHeight="1" x14ac:dyDescent="0.25">
      <c r="A15" s="114" t="str">
        <f>'Overall - Avgs'!A21</f>
        <v>nTo</v>
      </c>
      <c r="B15" s="20" t="s">
        <v>3</v>
      </c>
      <c r="C15" s="20" t="s">
        <v>11</v>
      </c>
      <c r="D15" s="106" t="s">
        <v>9</v>
      </c>
      <c r="E15" s="20" t="s">
        <v>10</v>
      </c>
      <c r="F15" s="20" t="s">
        <v>4</v>
      </c>
      <c r="G15" s="20" t="s">
        <v>5</v>
      </c>
      <c r="H15" s="20" t="s">
        <v>6</v>
      </c>
      <c r="I15" s="20" t="s">
        <v>7</v>
      </c>
      <c r="J15" s="20" t="s">
        <v>8</v>
      </c>
      <c r="K15" s="24" t="s">
        <v>21</v>
      </c>
      <c r="L15" s="20" t="s">
        <v>125</v>
      </c>
      <c r="M15" s="20" t="s">
        <v>126</v>
      </c>
      <c r="N15" s="20" t="s">
        <v>127</v>
      </c>
      <c r="O15" s="215" t="s">
        <v>260</v>
      </c>
    </row>
    <row r="16" spans="1:15" ht="30" customHeight="1" x14ac:dyDescent="0.25">
      <c r="A16" s="212" t="s">
        <v>12</v>
      </c>
      <c r="B16" s="40">
        <f>'RR - Totals'!B22+'RR - Totals'!B23+'RR - Totals'!B24+'RR - Totals'!B25</f>
        <v>32</v>
      </c>
      <c r="C16" s="40">
        <f>'RR - Totals'!C22+'RR - Totals'!C23+'RR - Totals'!C24+'RR - Totals'!C25</f>
        <v>84</v>
      </c>
      <c r="D16" s="49">
        <f>B16/C16</f>
        <v>0.38095238095238093</v>
      </c>
      <c r="E16" s="40">
        <f>'RR - Totals'!E22+'RR - Totals'!E23+'RR - Totals'!E24+'RR - Totals'!E25</f>
        <v>2</v>
      </c>
      <c r="F16" s="40">
        <f>'RR - Totals'!F22+'RR - Totals'!F23+'RR - Totals'!F24+'RR - Totals'!F25</f>
        <v>46</v>
      </c>
      <c r="G16" s="40">
        <f>'RR - Totals'!G22+'RR - Totals'!G23+'RR - Totals'!G24+'RR - Totals'!G25</f>
        <v>15</v>
      </c>
      <c r="H16" s="217">
        <f>'RR - Totals'!H22+'RR - Totals'!H23+'RR - Totals'!H24+'RR - Totals'!H25</f>
        <v>16</v>
      </c>
      <c r="I16" s="40">
        <f>'RR - Totals'!I22+'RR - Totals'!I23+'RR - Totals'!I24+'RR - Totals'!I25</f>
        <v>4</v>
      </c>
      <c r="J16" s="40">
        <f>'RR - Totals'!J22+'RR - Totals'!J23+'RR - Totals'!J24+'RR - Totals'!J25</f>
        <v>12</v>
      </c>
      <c r="K16" s="50">
        <f>G16/J16</f>
        <v>1.25</v>
      </c>
      <c r="L16" s="216">
        <f>'3-DUNX-NTO'!B10+'5-NTO-GSA'!B18+'9-NTO-UNT'!B18+'13-TZB-NTO'!B10+'15-NTO-BM'!B18</f>
        <v>31</v>
      </c>
      <c r="M16" s="40">
        <f>'3-DUNX-NTO'!C10+'5-NTO-GSA'!C18+'9-NTO-UNT'!C18+'13-TZB-NTO'!C10+'15-NTO-BM'!C18</f>
        <v>73</v>
      </c>
      <c r="N16" s="225">
        <f>L16/M16</f>
        <v>0.42465753424657532</v>
      </c>
      <c r="O16" s="217">
        <f>'3-DUNX-NTO'!J10+'5-NTO-GSA'!J18+'9-NTO-UNT'!J18+'13-TZB-NTO'!J10+'15-NTO-BM'!J18</f>
        <v>19</v>
      </c>
    </row>
    <row r="17" spans="1:15" ht="30" customHeight="1" x14ac:dyDescent="0.25">
      <c r="A17" s="212" t="s">
        <v>33</v>
      </c>
      <c r="B17" s="51">
        <f>B16/5</f>
        <v>6.4</v>
      </c>
      <c r="C17" s="51">
        <f>C16/5</f>
        <v>16.8</v>
      </c>
      <c r="D17" s="49">
        <f>B17/C17</f>
        <v>0.38095238095238093</v>
      </c>
      <c r="E17" s="51">
        <f>E16/5</f>
        <v>0.4</v>
      </c>
      <c r="F17" s="51">
        <f t="shared" ref="F17" si="11">F16/5</f>
        <v>9.1999999999999993</v>
      </c>
      <c r="G17" s="51">
        <f t="shared" ref="G17" si="12">G16/5</f>
        <v>3</v>
      </c>
      <c r="H17" s="221">
        <f t="shared" ref="H17" si="13">H16/5</f>
        <v>3.2</v>
      </c>
      <c r="I17" s="51">
        <f t="shared" ref="I17" si="14">I16/5</f>
        <v>0.8</v>
      </c>
      <c r="J17" s="51">
        <f t="shared" ref="J17" si="15">J16/5</f>
        <v>2.4</v>
      </c>
      <c r="K17" s="50">
        <f>G17/J17</f>
        <v>1.25</v>
      </c>
      <c r="L17" s="220">
        <f>L16/5</f>
        <v>6.2</v>
      </c>
      <c r="M17" s="51">
        <f>M16/5</f>
        <v>14.6</v>
      </c>
      <c r="N17" s="225">
        <f>L17/M17</f>
        <v>0.42465753424657537</v>
      </c>
      <c r="O17" s="221">
        <f>O16/5</f>
        <v>3.8</v>
      </c>
    </row>
    <row r="18" spans="1:15" x14ac:dyDescent="0.25">
      <c r="B18" s="103"/>
      <c r="C18" s="103"/>
      <c r="D18" s="104"/>
      <c r="E18" s="103"/>
      <c r="F18" s="103"/>
      <c r="G18" s="103"/>
      <c r="H18" s="103"/>
      <c r="I18" s="103"/>
      <c r="J18" s="103"/>
      <c r="K18" s="105"/>
      <c r="L18" s="1"/>
      <c r="M18" s="1"/>
      <c r="N18" s="1"/>
    </row>
    <row r="19" spans="1:15" ht="30" customHeight="1" x14ac:dyDescent="0.25">
      <c r="A19" s="169" t="str">
        <f>'Overall - Avgs'!A27</f>
        <v>TAPPAN ZEE BRIZZ</v>
      </c>
      <c r="B19" s="20" t="s">
        <v>3</v>
      </c>
      <c r="C19" s="20" t="s">
        <v>11</v>
      </c>
      <c r="D19" s="106" t="s">
        <v>9</v>
      </c>
      <c r="E19" s="20" t="s">
        <v>10</v>
      </c>
      <c r="F19" s="20" t="s">
        <v>4</v>
      </c>
      <c r="G19" s="20" t="s">
        <v>5</v>
      </c>
      <c r="H19" s="20" t="s">
        <v>6</v>
      </c>
      <c r="I19" s="20" t="s">
        <v>7</v>
      </c>
      <c r="J19" s="20" t="s">
        <v>8</v>
      </c>
      <c r="K19" s="24" t="s">
        <v>21</v>
      </c>
      <c r="L19" s="20" t="s">
        <v>125</v>
      </c>
      <c r="M19" s="20" t="s">
        <v>126</v>
      </c>
      <c r="N19" s="20" t="s">
        <v>127</v>
      </c>
      <c r="O19" s="215" t="s">
        <v>260</v>
      </c>
    </row>
    <row r="20" spans="1:15" ht="30" customHeight="1" x14ac:dyDescent="0.25">
      <c r="A20" s="168" t="s">
        <v>12</v>
      </c>
      <c r="B20" s="40">
        <f>'RR - Totals'!B28+'RR - Totals'!B29+'RR - Totals'!B30+'RR - Totals'!B31</f>
        <v>31</v>
      </c>
      <c r="C20" s="217">
        <f>'RR - Totals'!C28+'RR - Totals'!C29+'RR - Totals'!C30+'RR - Totals'!C31</f>
        <v>95</v>
      </c>
      <c r="D20" s="49">
        <f>B20/C20</f>
        <v>0.32631578947368423</v>
      </c>
      <c r="E20" s="40">
        <f>'RR - Totals'!E28+'RR - Totals'!E29+'RR - Totals'!E30+'RR - Totals'!E31</f>
        <v>6</v>
      </c>
      <c r="F20" s="217">
        <f>'RR - Totals'!F28+'RR - Totals'!F29+'RR - Totals'!F30+'RR - Totals'!F31</f>
        <v>60</v>
      </c>
      <c r="G20" s="40">
        <f>'RR - Totals'!G28+'RR - Totals'!G29+'RR - Totals'!G30+'RR - Totals'!G31</f>
        <v>16</v>
      </c>
      <c r="H20" s="40">
        <f>'RR - Totals'!H28+'RR - Totals'!H29+'RR - Totals'!H30+'RR - Totals'!H31</f>
        <v>11</v>
      </c>
      <c r="I20" s="40">
        <f>'RR - Totals'!I28+'RR - Totals'!I29+'RR - Totals'!I30+'RR - Totals'!I31</f>
        <v>10</v>
      </c>
      <c r="J20" s="217">
        <f>'RR - Totals'!J28+'RR - Totals'!J29+'RR - Totals'!J30+'RR - Totals'!J31</f>
        <v>11</v>
      </c>
      <c r="K20" s="223">
        <f>G20/J20</f>
        <v>1.4545454545454546</v>
      </c>
      <c r="L20" s="40">
        <f>'1-TZB-DUNX'!B18+'4-UNT-TZB'!B10+'8-TZB-BM'!B18+'10-GSA-TZB'!B10+'13-TZB-NTO'!B18</f>
        <v>25</v>
      </c>
      <c r="M20" s="40">
        <f>'1-TZB-DUNX'!C18+'4-UNT-TZB'!C10+'8-TZB-BM'!C18+'10-GSA-TZB'!C10+'13-TZB-NTO'!C18</f>
        <v>86</v>
      </c>
      <c r="N20" s="222">
        <f>L20/M20</f>
        <v>0.29069767441860467</v>
      </c>
      <c r="O20" s="40">
        <f>'1-TZB-DUNX'!J18+'4-UNT-TZB'!J10+'8-TZB-BM'!J18+'10-GSA-TZB'!J10+'13-TZB-NTO'!J18</f>
        <v>15</v>
      </c>
    </row>
    <row r="21" spans="1:15" ht="30" customHeight="1" x14ac:dyDescent="0.25">
      <c r="A21" s="168" t="s">
        <v>33</v>
      </c>
      <c r="B21" s="51">
        <f>B20/5</f>
        <v>6.2</v>
      </c>
      <c r="C21" s="51">
        <f>C20/5</f>
        <v>19</v>
      </c>
      <c r="D21" s="49">
        <f>B21/C21</f>
        <v>0.32631578947368423</v>
      </c>
      <c r="E21" s="51">
        <f>E20/5</f>
        <v>1.2</v>
      </c>
      <c r="F21" s="221">
        <f t="shared" ref="F21" si="16">F20/5</f>
        <v>12</v>
      </c>
      <c r="G21" s="51">
        <f t="shared" ref="G21" si="17">G20/5</f>
        <v>3.2</v>
      </c>
      <c r="H21" s="51">
        <f t="shared" ref="H21" si="18">H20/5</f>
        <v>2.2000000000000002</v>
      </c>
      <c r="I21" s="51">
        <f t="shared" ref="I21" si="19">I20/5</f>
        <v>2</v>
      </c>
      <c r="J21" s="221">
        <f t="shared" ref="J21" si="20">J20/5</f>
        <v>2.2000000000000002</v>
      </c>
      <c r="K21" s="223">
        <f>G21/J21</f>
        <v>1.4545454545454546</v>
      </c>
      <c r="L21" s="51">
        <f>L20/5</f>
        <v>5</v>
      </c>
      <c r="M21" s="51">
        <f>M20/5</f>
        <v>17.2</v>
      </c>
      <c r="N21" s="222">
        <f>L21/M21</f>
        <v>0.29069767441860467</v>
      </c>
      <c r="O21" s="51">
        <f>O20/5</f>
        <v>3</v>
      </c>
    </row>
    <row r="22" spans="1:15" x14ac:dyDescent="0.25">
      <c r="B22" s="103"/>
      <c r="C22" s="103"/>
      <c r="D22" s="104"/>
      <c r="E22" s="103"/>
      <c r="F22" s="103"/>
      <c r="G22" s="103"/>
      <c r="H22" s="103"/>
      <c r="I22" s="103"/>
      <c r="J22" s="103"/>
      <c r="K22" s="105"/>
      <c r="L22" s="1"/>
      <c r="M22" s="1"/>
      <c r="N22" s="1"/>
    </row>
    <row r="23" spans="1:15" ht="30" customHeight="1" x14ac:dyDescent="0.25">
      <c r="A23" s="46" t="str">
        <f>'Overall - Avgs'!A33</f>
        <v>BLUE MEANIES</v>
      </c>
      <c r="B23" s="20" t="s">
        <v>3</v>
      </c>
      <c r="C23" s="20" t="s">
        <v>11</v>
      </c>
      <c r="D23" s="106" t="s">
        <v>9</v>
      </c>
      <c r="E23" s="20" t="s">
        <v>10</v>
      </c>
      <c r="F23" s="20" t="s">
        <v>4</v>
      </c>
      <c r="G23" s="20" t="s">
        <v>5</v>
      </c>
      <c r="H23" s="20" t="s">
        <v>6</v>
      </c>
      <c r="I23" s="20" t="s">
        <v>7</v>
      </c>
      <c r="J23" s="20" t="s">
        <v>8</v>
      </c>
      <c r="K23" s="24" t="s">
        <v>21</v>
      </c>
      <c r="L23" s="20" t="s">
        <v>125</v>
      </c>
      <c r="M23" s="20" t="s">
        <v>126</v>
      </c>
      <c r="N23" s="20" t="s">
        <v>127</v>
      </c>
      <c r="O23" s="215" t="s">
        <v>260</v>
      </c>
    </row>
    <row r="24" spans="1:15" ht="30" customHeight="1" x14ac:dyDescent="0.25">
      <c r="A24" s="53" t="s">
        <v>12</v>
      </c>
      <c r="B24" s="40">
        <f>'RR - Totals'!B34+'RR - Totals'!B35+'RR - Totals'!B36+'RR - Totals'!B37</f>
        <v>18</v>
      </c>
      <c r="C24" s="40">
        <f>'RR - Totals'!C34+'RR - Totals'!C35+'RR - Totals'!C36+'RR - Totals'!C37</f>
        <v>78</v>
      </c>
      <c r="D24" s="49">
        <f>B24/C24</f>
        <v>0.23076923076923078</v>
      </c>
      <c r="E24" s="40">
        <f>'RR - Totals'!E34+'RR - Totals'!E35+'RR - Totals'!E36+'RR - Totals'!E37</f>
        <v>1</v>
      </c>
      <c r="F24" s="40">
        <f>'RR - Totals'!F34+'RR - Totals'!F35+'RR - Totals'!F36+'RR - Totals'!F37</f>
        <v>41</v>
      </c>
      <c r="G24" s="40">
        <f>'RR - Totals'!G34+'RR - Totals'!G35+'RR - Totals'!G36+'RR - Totals'!G37</f>
        <v>13</v>
      </c>
      <c r="H24" s="40">
        <f>'RR - Totals'!H34+'RR - Totals'!H35+'RR - Totals'!H36+'RR - Totals'!H37</f>
        <v>15</v>
      </c>
      <c r="I24" s="40">
        <f>'RR - Totals'!I34+'RR - Totals'!I35+'RR - Totals'!I36+'RR - Totals'!I37</f>
        <v>3</v>
      </c>
      <c r="J24" s="216">
        <f>'RR - Totals'!J34+'RR - Totals'!J35+'RR - Totals'!J36+'RR - Totals'!J37</f>
        <v>19</v>
      </c>
      <c r="K24" s="224">
        <f>G24/J24</f>
        <v>0.68421052631578949</v>
      </c>
      <c r="L24" s="40">
        <f>'2-BM-GSA'!B18+'6-BM-UNT'!B18+'8-TZB-BM'!B10+'11-BM-DUNX'!B18+'15-NTO-BM'!B10</f>
        <v>29</v>
      </c>
      <c r="M24" s="217">
        <f>'2-BM-GSA'!C18+'6-BM-UNT'!C18+'8-TZB-BM'!C10+'11-BM-DUNX'!C18+'15-NTO-BM'!C10</f>
        <v>72</v>
      </c>
      <c r="N24" s="49">
        <f>L24/M24</f>
        <v>0.40277777777777779</v>
      </c>
      <c r="O24" s="40">
        <f>'2-BM-GSA'!J18+'6-BM-UNT'!J18+'8-TZB-BM'!J10+'11-BM-DUNX'!J18+'15-NTO-BM'!J10</f>
        <v>18</v>
      </c>
    </row>
    <row r="25" spans="1:15" ht="30" customHeight="1" x14ac:dyDescent="0.25">
      <c r="A25" s="53" t="s">
        <v>33</v>
      </c>
      <c r="B25" s="51">
        <f>B24/5</f>
        <v>3.6</v>
      </c>
      <c r="C25" s="51">
        <f>C24/5</f>
        <v>15.6</v>
      </c>
      <c r="D25" s="49">
        <f>B25/C25</f>
        <v>0.23076923076923078</v>
      </c>
      <c r="E25" s="51">
        <f>E24/5</f>
        <v>0.2</v>
      </c>
      <c r="F25" s="51">
        <f t="shared" ref="F25" si="21">F24/5</f>
        <v>8.1999999999999993</v>
      </c>
      <c r="G25" s="51">
        <f t="shared" ref="G25" si="22">G24/5</f>
        <v>2.6</v>
      </c>
      <c r="H25" s="51">
        <f t="shared" ref="H25" si="23">H24/5</f>
        <v>3</v>
      </c>
      <c r="I25" s="51">
        <f t="shared" ref="I25" si="24">I24/5</f>
        <v>0.6</v>
      </c>
      <c r="J25" s="220">
        <f t="shared" ref="J25" si="25">J24/5</f>
        <v>3.8</v>
      </c>
      <c r="K25" s="224">
        <f>G25/J25</f>
        <v>0.68421052631578949</v>
      </c>
      <c r="L25" s="51">
        <f>L24/5</f>
        <v>5.8</v>
      </c>
      <c r="M25" s="221">
        <f>M24/5</f>
        <v>14.4</v>
      </c>
      <c r="N25" s="49">
        <f>L25/M25</f>
        <v>0.40277777777777773</v>
      </c>
      <c r="O25" s="51">
        <f>O24/5</f>
        <v>3.6</v>
      </c>
    </row>
    <row r="26" spans="1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</sheetData>
  <pageMargins left="0.7" right="0.7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75" zoomScaleNormal="75" zoomScalePageLayoutView="115" workbookViewId="0">
      <selection activeCell="R11" sqref="R11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36</v>
      </c>
      <c r="B1" s="9"/>
      <c r="C1" s="10"/>
      <c r="D1" s="11"/>
    </row>
    <row r="3" spans="1:1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20" t="s">
        <v>21</v>
      </c>
    </row>
    <row r="4" spans="1:11" ht="30" customHeight="1" x14ac:dyDescent="0.25">
      <c r="A4" s="23" t="s">
        <v>227</v>
      </c>
      <c r="B4" s="40">
        <f>'Q2-GSA-UNT'!B14+'S2-UNT-DUNX'!B6</f>
        <v>4</v>
      </c>
      <c r="C4" s="40">
        <f>'Q2-GSA-UNT'!C14+'S2-UNT-DUNX'!C6</f>
        <v>9</v>
      </c>
      <c r="D4" s="41">
        <f>B4/C4</f>
        <v>0.44444444444444442</v>
      </c>
      <c r="E4" s="40">
        <f>'Q2-GSA-UNT'!E14+'S2-UNT-DUNX'!E6</f>
        <v>1</v>
      </c>
      <c r="F4" s="40">
        <f>'Q2-GSA-UNT'!F14+'S2-UNT-DUNX'!F6</f>
        <v>7</v>
      </c>
      <c r="G4" s="40">
        <f>'Q2-GSA-UNT'!G14+'S2-UNT-DUNX'!G6</f>
        <v>1</v>
      </c>
      <c r="H4" s="40">
        <f>'Q2-GSA-UNT'!H14+'S2-UNT-DUNX'!H6</f>
        <v>1</v>
      </c>
      <c r="I4" s="40">
        <f>'Q2-GSA-UNT'!I14+'S2-UNT-DUNX'!I6</f>
        <v>0</v>
      </c>
      <c r="J4" s="216">
        <f>'Q2-GSA-UNT'!J14+'S2-UNT-DUNX'!J6</f>
        <v>3</v>
      </c>
      <c r="K4" s="42">
        <f>G4/J4</f>
        <v>0.33333333333333331</v>
      </c>
    </row>
    <row r="5" spans="1:11" ht="30" customHeight="1" x14ac:dyDescent="0.25">
      <c r="A5" s="23" t="s">
        <v>23</v>
      </c>
      <c r="B5" s="40">
        <f>'Q2-GSA-UNT'!B15+'S2-UNT-DUNX'!B7</f>
        <v>4</v>
      </c>
      <c r="C5" s="40">
        <f>'Q2-GSA-UNT'!C15+'S2-UNT-DUNX'!C7</f>
        <v>9</v>
      </c>
      <c r="D5" s="41">
        <f t="shared" ref="D5:D7" si="0">B5/C5</f>
        <v>0.44444444444444442</v>
      </c>
      <c r="E5" s="40">
        <f>'Q2-GSA-UNT'!E15+'S2-UNT-DUNX'!E7</f>
        <v>0</v>
      </c>
      <c r="F5" s="40">
        <f>'Q2-GSA-UNT'!F15+'S2-UNT-DUNX'!F7</f>
        <v>4</v>
      </c>
      <c r="G5" s="40">
        <f>'Q2-GSA-UNT'!G15+'S2-UNT-DUNX'!G7</f>
        <v>2</v>
      </c>
      <c r="H5" s="40">
        <f>'Q2-GSA-UNT'!H15+'S2-UNT-DUNX'!H7</f>
        <v>0</v>
      </c>
      <c r="I5" s="40">
        <f>'Q2-GSA-UNT'!I15+'S2-UNT-DUNX'!I7</f>
        <v>0</v>
      </c>
      <c r="J5" s="40">
        <f>'Q2-GSA-UNT'!J15+'S2-UNT-DUNX'!J7</f>
        <v>1</v>
      </c>
      <c r="K5" s="42">
        <f t="shared" ref="K5:K7" si="1">G5/J5</f>
        <v>2</v>
      </c>
    </row>
    <row r="6" spans="1:11" ht="30" customHeight="1" x14ac:dyDescent="0.25">
      <c r="A6" s="23" t="s">
        <v>40</v>
      </c>
      <c r="B6" s="40">
        <f>'Q2-GSA-UNT'!B16+'S2-UNT-DUNX'!B8</f>
        <v>1</v>
      </c>
      <c r="C6" s="40">
        <f>'Q2-GSA-UNT'!C16+'S2-UNT-DUNX'!C8</f>
        <v>6</v>
      </c>
      <c r="D6" s="41">
        <f t="shared" si="0"/>
        <v>0.16666666666666666</v>
      </c>
      <c r="E6" s="40">
        <f>'Q2-GSA-UNT'!E16+'S2-UNT-DUNX'!E8</f>
        <v>0</v>
      </c>
      <c r="F6" s="40">
        <f>'Q2-GSA-UNT'!F16+'S2-UNT-DUNX'!F8</f>
        <v>4</v>
      </c>
      <c r="G6" s="40">
        <f>'Q2-GSA-UNT'!G16+'S2-UNT-DUNX'!G8</f>
        <v>2</v>
      </c>
      <c r="H6" s="40">
        <f>'Q2-GSA-UNT'!H16+'S2-UNT-DUNX'!H8</f>
        <v>0</v>
      </c>
      <c r="I6" s="40">
        <f>'Q2-GSA-UNT'!I16+'S2-UNT-DUNX'!I8</f>
        <v>0</v>
      </c>
      <c r="J6" s="40">
        <f>'Q2-GSA-UNT'!J16+'S2-UNT-DUNX'!J8</f>
        <v>1</v>
      </c>
      <c r="K6" s="42">
        <f t="shared" si="1"/>
        <v>2</v>
      </c>
    </row>
    <row r="7" spans="1:11" ht="30" customHeight="1" x14ac:dyDescent="0.25">
      <c r="A7" s="131" t="s">
        <v>122</v>
      </c>
      <c r="B7" s="40">
        <f>'Q2-GSA-UNT'!B17+'S2-UNT-DUNX'!B9</f>
        <v>2</v>
      </c>
      <c r="C7" s="40">
        <f>'Q2-GSA-UNT'!C17+'S2-UNT-DUNX'!C9</f>
        <v>7</v>
      </c>
      <c r="D7" s="41">
        <f t="shared" si="0"/>
        <v>0.2857142857142857</v>
      </c>
      <c r="E7" s="40">
        <f>'Q2-GSA-UNT'!E17+'S2-UNT-DUNX'!E9</f>
        <v>0</v>
      </c>
      <c r="F7" s="40">
        <f>'Q2-GSA-UNT'!F17+'S2-UNT-DUNX'!F9</f>
        <v>2</v>
      </c>
      <c r="G7" s="40">
        <f>'Q2-GSA-UNT'!G17+'S2-UNT-DUNX'!G9</f>
        <v>2</v>
      </c>
      <c r="H7" s="40">
        <f>'Q2-GSA-UNT'!H17+'S2-UNT-DUNX'!H9</f>
        <v>1</v>
      </c>
      <c r="I7" s="40">
        <f>'Q2-GSA-UNT'!I17+'S2-UNT-DUNX'!I9</f>
        <v>1</v>
      </c>
      <c r="J7" s="40">
        <f>'Q2-GSA-UNT'!J17+'S2-UNT-DUNX'!J9</f>
        <v>1</v>
      </c>
      <c r="K7" s="42">
        <f t="shared" si="1"/>
        <v>2</v>
      </c>
    </row>
    <row r="8" spans="1:11" x14ac:dyDescent="0.25">
      <c r="B8" s="30"/>
      <c r="C8" s="30"/>
      <c r="D8" s="32"/>
      <c r="E8" s="30"/>
      <c r="F8" s="30"/>
      <c r="G8" s="30"/>
      <c r="H8" s="30"/>
      <c r="I8" s="30"/>
      <c r="J8" s="30"/>
      <c r="K8" s="33"/>
    </row>
    <row r="9" spans="1:11" ht="30" customHeight="1" x14ac:dyDescent="0.25">
      <c r="A9" s="207" t="s">
        <v>229</v>
      </c>
      <c r="B9" s="8" t="s">
        <v>3</v>
      </c>
      <c r="C9" s="8" t="s">
        <v>11</v>
      </c>
      <c r="D9" s="22" t="s">
        <v>9</v>
      </c>
      <c r="E9" s="8" t="s">
        <v>10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25" t="s">
        <v>21</v>
      </c>
    </row>
    <row r="10" spans="1:11" ht="30" customHeight="1" x14ac:dyDescent="0.25">
      <c r="A10" s="48" t="s">
        <v>156</v>
      </c>
      <c r="B10" s="40">
        <f>'Q2-GSA-UNT'!B6</f>
        <v>2</v>
      </c>
      <c r="C10" s="40">
        <f>'Q2-GSA-UNT'!C6</f>
        <v>8</v>
      </c>
      <c r="D10" s="41">
        <f>B10/C10</f>
        <v>0.25</v>
      </c>
      <c r="E10" s="40">
        <f>'Q2-GSA-UNT'!E6</f>
        <v>1</v>
      </c>
      <c r="F10" s="40">
        <f>'Q2-GSA-UNT'!F6</f>
        <v>2</v>
      </c>
      <c r="G10" s="40">
        <f>'Q2-GSA-UNT'!G6</f>
        <v>1</v>
      </c>
      <c r="H10" s="40">
        <f>'Q2-GSA-UNT'!H6</f>
        <v>2</v>
      </c>
      <c r="I10" s="40">
        <f>'Q2-GSA-UNT'!I6</f>
        <v>0</v>
      </c>
      <c r="J10" s="40">
        <f>'Q2-GSA-UNT'!J6</f>
        <v>1</v>
      </c>
      <c r="K10" s="42">
        <f>G10/J10</f>
        <v>1</v>
      </c>
    </row>
    <row r="11" spans="1:11" ht="30" customHeight="1" x14ac:dyDescent="0.25">
      <c r="A11" s="48" t="s">
        <v>41</v>
      </c>
      <c r="B11" s="40">
        <f>'Q2-GSA-UNT'!B7</f>
        <v>1</v>
      </c>
      <c r="C11" s="40">
        <f>'Q2-GSA-UNT'!C7</f>
        <v>4</v>
      </c>
      <c r="D11" s="41">
        <f t="shared" ref="D11:D13" si="2">B11/C11</f>
        <v>0.25</v>
      </c>
      <c r="E11" s="40">
        <f>'Q2-GSA-UNT'!E7</f>
        <v>0</v>
      </c>
      <c r="F11" s="40">
        <f>'Q2-GSA-UNT'!F7</f>
        <v>1</v>
      </c>
      <c r="G11" s="40">
        <f>'Q2-GSA-UNT'!G7</f>
        <v>0</v>
      </c>
      <c r="H11" s="40">
        <f>'Q2-GSA-UNT'!H7</f>
        <v>0</v>
      </c>
      <c r="I11" s="40">
        <f>'Q2-GSA-UNT'!I7</f>
        <v>0</v>
      </c>
      <c r="J11" s="40">
        <f>'Q2-GSA-UNT'!J7</f>
        <v>0</v>
      </c>
      <c r="K11" s="42" t="e">
        <f t="shared" ref="K11:K13" si="3">G11/J11</f>
        <v>#DIV/0!</v>
      </c>
    </row>
    <row r="12" spans="1:11" ht="30" customHeight="1" x14ac:dyDescent="0.25">
      <c r="A12" s="48" t="s">
        <v>159</v>
      </c>
      <c r="B12" s="40">
        <f>'Q2-GSA-UNT'!B8</f>
        <v>0</v>
      </c>
      <c r="C12" s="40">
        <f>'Q2-GSA-UNT'!C8</f>
        <v>2</v>
      </c>
      <c r="D12" s="41">
        <f t="shared" si="2"/>
        <v>0</v>
      </c>
      <c r="E12" s="40">
        <f>'Q2-GSA-UNT'!E8</f>
        <v>0</v>
      </c>
      <c r="F12" s="40">
        <f>'Q2-GSA-UNT'!F8</f>
        <v>1</v>
      </c>
      <c r="G12" s="40">
        <f>'Q2-GSA-UNT'!G8</f>
        <v>1</v>
      </c>
      <c r="H12" s="40">
        <f>'Q2-GSA-UNT'!H8</f>
        <v>0</v>
      </c>
      <c r="I12" s="40">
        <f>'Q2-GSA-UNT'!I8</f>
        <v>1</v>
      </c>
      <c r="J12" s="217">
        <f>'Q2-GSA-UNT'!J8</f>
        <v>0</v>
      </c>
      <c r="K12" s="219" t="e">
        <f t="shared" si="3"/>
        <v>#DIV/0!</v>
      </c>
    </row>
    <row r="13" spans="1:11" ht="30" customHeight="1" x14ac:dyDescent="0.25">
      <c r="A13" s="48" t="s">
        <v>230</v>
      </c>
      <c r="B13" s="40">
        <f>'Q2-GSA-UNT'!B9</f>
        <v>1</v>
      </c>
      <c r="C13" s="40">
        <f>'Q2-GSA-UNT'!C9</f>
        <v>1</v>
      </c>
      <c r="D13" s="41">
        <f t="shared" si="2"/>
        <v>1</v>
      </c>
      <c r="E13" s="40">
        <f>'Q2-GSA-UNT'!E9</f>
        <v>1</v>
      </c>
      <c r="F13" s="40">
        <f>'Q2-GSA-UNT'!F9</f>
        <v>1</v>
      </c>
      <c r="G13" s="40">
        <f>'Q2-GSA-UNT'!G9</f>
        <v>0</v>
      </c>
      <c r="H13" s="40">
        <f>'Q2-GSA-UNT'!H9</f>
        <v>0</v>
      </c>
      <c r="I13" s="40">
        <f>'Q2-GSA-UNT'!I9</f>
        <v>0</v>
      </c>
      <c r="J13" s="217">
        <f>'Q2-GSA-UNT'!J9</f>
        <v>0</v>
      </c>
      <c r="K13" s="42" t="e">
        <f t="shared" si="3"/>
        <v>#DIV/0!</v>
      </c>
    </row>
    <row r="14" spans="1:11" x14ac:dyDescent="0.25">
      <c r="B14" s="30"/>
      <c r="C14" s="30"/>
      <c r="D14" s="32"/>
      <c r="E14" s="30"/>
      <c r="F14" s="30"/>
      <c r="G14" s="30"/>
      <c r="H14" s="30"/>
      <c r="I14" s="30"/>
      <c r="J14" s="30"/>
      <c r="K14" s="33"/>
    </row>
    <row r="15" spans="1:11" ht="30" customHeight="1" x14ac:dyDescent="0.25">
      <c r="A15" s="209" t="s">
        <v>231</v>
      </c>
      <c r="B15" s="8" t="s">
        <v>3</v>
      </c>
      <c r="C15" s="8" t="s">
        <v>11</v>
      </c>
      <c r="D15" s="22" t="s">
        <v>9</v>
      </c>
      <c r="E15" s="8" t="s">
        <v>10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25" t="s">
        <v>21</v>
      </c>
    </row>
    <row r="16" spans="1:11" ht="30" customHeight="1" x14ac:dyDescent="0.25">
      <c r="A16" s="210" t="s">
        <v>39</v>
      </c>
      <c r="B16" s="40">
        <f>'S2-UNT-DUNX'!B14+'Finals-NTO-DUNX'!B14</f>
        <v>5</v>
      </c>
      <c r="C16" s="40">
        <f>'S2-UNT-DUNX'!C14+'Finals-NTO-DUNX'!C14</f>
        <v>7</v>
      </c>
      <c r="D16" s="218">
        <f>B16/C16</f>
        <v>0.7142857142857143</v>
      </c>
      <c r="E16" s="217">
        <f>'S2-UNT-DUNX'!E14+'Finals-NTO-DUNX'!E14</f>
        <v>2</v>
      </c>
      <c r="F16" s="40">
        <f>'S2-UNT-DUNX'!F14+'Finals-NTO-DUNX'!F14</f>
        <v>6</v>
      </c>
      <c r="G16" s="40">
        <f>'S2-UNT-DUNX'!G14+'Finals-NTO-DUNX'!G14</f>
        <v>4</v>
      </c>
      <c r="H16" s="40">
        <f>'S2-UNT-DUNX'!H14+'Finals-NTO-DUNX'!H14</f>
        <v>2</v>
      </c>
      <c r="I16" s="217">
        <f>'S2-UNT-DUNX'!I14+'Finals-NTO-DUNX'!I14</f>
        <v>2</v>
      </c>
      <c r="J16" s="40">
        <f>'S2-UNT-DUNX'!J14+'Finals-NTO-DUNX'!J14</f>
        <v>2</v>
      </c>
      <c r="K16" s="42">
        <f>G16/J16</f>
        <v>2</v>
      </c>
    </row>
    <row r="17" spans="1:11" ht="30" customHeight="1" x14ac:dyDescent="0.25">
      <c r="A17" s="210" t="s">
        <v>24</v>
      </c>
      <c r="B17" s="40">
        <f>'S2-UNT-DUNX'!B15+'Finals-NTO-DUNX'!B15</f>
        <v>6</v>
      </c>
      <c r="C17" s="40">
        <f>'S2-UNT-DUNX'!C15+'Finals-NTO-DUNX'!C15</f>
        <v>9</v>
      </c>
      <c r="D17" s="41">
        <f t="shared" ref="D17:D19" si="4">B17/C17</f>
        <v>0.66666666666666663</v>
      </c>
      <c r="E17" s="40">
        <f>'S2-UNT-DUNX'!E15+'Finals-NTO-DUNX'!E15</f>
        <v>0</v>
      </c>
      <c r="F17" s="40">
        <f>'S2-UNT-DUNX'!F15+'Finals-NTO-DUNX'!F15</f>
        <v>2</v>
      </c>
      <c r="G17" s="40">
        <f>'S2-UNT-DUNX'!G15+'Finals-NTO-DUNX'!G15</f>
        <v>0</v>
      </c>
      <c r="H17" s="40">
        <f>'S2-UNT-DUNX'!H15+'Finals-NTO-DUNX'!H15</f>
        <v>0</v>
      </c>
      <c r="I17" s="40">
        <f>'S2-UNT-DUNX'!I15+'Finals-NTO-DUNX'!I15</f>
        <v>0</v>
      </c>
      <c r="J17" s="40">
        <f>'S2-UNT-DUNX'!J15+'Finals-NTO-DUNX'!J15</f>
        <v>1</v>
      </c>
      <c r="K17" s="42">
        <f>G17/J17</f>
        <v>0</v>
      </c>
    </row>
    <row r="18" spans="1:11" ht="30" customHeight="1" x14ac:dyDescent="0.25">
      <c r="A18" s="210" t="s">
        <v>123</v>
      </c>
      <c r="B18" s="40">
        <f>'S2-UNT-DUNX'!B16+'Finals-NTO-DUNX'!B16</f>
        <v>0</v>
      </c>
      <c r="C18" s="40">
        <f>'S2-UNT-DUNX'!C16+'Finals-NTO-DUNX'!C16</f>
        <v>5</v>
      </c>
      <c r="D18" s="41">
        <f t="shared" si="4"/>
        <v>0</v>
      </c>
      <c r="E18" s="40">
        <f>'S2-UNT-DUNX'!E16+'Finals-NTO-DUNX'!E16</f>
        <v>0</v>
      </c>
      <c r="F18" s="40">
        <f>'S2-UNT-DUNX'!F16+'Finals-NTO-DUNX'!F16</f>
        <v>1</v>
      </c>
      <c r="G18" s="40">
        <f>'S2-UNT-DUNX'!G16+'Finals-NTO-DUNX'!G16</f>
        <v>1</v>
      </c>
      <c r="H18" s="40">
        <f>'S2-UNT-DUNX'!H16+'Finals-NTO-DUNX'!H16</f>
        <v>0</v>
      </c>
      <c r="I18" s="40">
        <f>'S2-UNT-DUNX'!I16+'Finals-NTO-DUNX'!I16</f>
        <v>0</v>
      </c>
      <c r="J18" s="40">
        <f>'S2-UNT-DUNX'!J16+'Finals-NTO-DUNX'!J16</f>
        <v>1</v>
      </c>
      <c r="K18" s="42">
        <f>G18/J18</f>
        <v>1</v>
      </c>
    </row>
    <row r="19" spans="1:11" ht="30" customHeight="1" x14ac:dyDescent="0.25">
      <c r="A19" s="210" t="s">
        <v>26</v>
      </c>
      <c r="B19" s="40">
        <f>'S2-UNT-DUNX'!B17+'Finals-NTO-DUNX'!B17</f>
        <v>1</v>
      </c>
      <c r="C19" s="40">
        <f>'S2-UNT-DUNX'!C17+'Finals-NTO-DUNX'!C17</f>
        <v>2</v>
      </c>
      <c r="D19" s="41">
        <f t="shared" si="4"/>
        <v>0.5</v>
      </c>
      <c r="E19" s="40">
        <f>'S2-UNT-DUNX'!E17+'Finals-NTO-DUNX'!E17</f>
        <v>1</v>
      </c>
      <c r="F19" s="40">
        <f>'S2-UNT-DUNX'!F17+'Finals-NTO-DUNX'!F17</f>
        <v>3</v>
      </c>
      <c r="G19" s="40">
        <f>'S2-UNT-DUNX'!G17+'Finals-NTO-DUNX'!G17</f>
        <v>1</v>
      </c>
      <c r="H19" s="40">
        <f>'S2-UNT-DUNX'!H17+'Finals-NTO-DUNX'!H17</f>
        <v>0</v>
      </c>
      <c r="I19" s="40">
        <f>'S2-UNT-DUNX'!I17+'Finals-NTO-DUNX'!I17</f>
        <v>0</v>
      </c>
      <c r="J19" s="217">
        <f>'S2-UNT-DUNX'!J17+'Finals-NTO-DUNX'!J17</f>
        <v>0</v>
      </c>
      <c r="K19" s="219" t="e">
        <f>G19/J19</f>
        <v>#DIV/0!</v>
      </c>
    </row>
    <row r="20" spans="1:11" x14ac:dyDescent="0.25">
      <c r="A20" s="66"/>
      <c r="B20" s="67"/>
      <c r="C20" s="67"/>
      <c r="D20" s="68"/>
      <c r="E20" s="67"/>
      <c r="F20" s="67"/>
      <c r="G20" s="67"/>
      <c r="H20" s="67"/>
      <c r="I20" s="67"/>
      <c r="J20" s="67"/>
      <c r="K20" s="69"/>
    </row>
    <row r="21" spans="1:11" ht="30" customHeight="1" x14ac:dyDescent="0.25">
      <c r="A21" s="114" t="s">
        <v>188</v>
      </c>
      <c r="B21" s="8" t="s">
        <v>3</v>
      </c>
      <c r="C21" s="8" t="s">
        <v>11</v>
      </c>
      <c r="D21" s="22" t="s">
        <v>9</v>
      </c>
      <c r="E21" s="8" t="s">
        <v>10</v>
      </c>
      <c r="F21" s="8" t="s">
        <v>4</v>
      </c>
      <c r="G21" s="8" t="s">
        <v>5</v>
      </c>
      <c r="H21" s="8" t="s">
        <v>6</v>
      </c>
      <c r="I21" s="8" t="s">
        <v>7</v>
      </c>
      <c r="J21" s="8" t="s">
        <v>8</v>
      </c>
      <c r="K21" s="25" t="s">
        <v>21</v>
      </c>
    </row>
    <row r="22" spans="1:11" ht="30" customHeight="1" x14ac:dyDescent="0.25">
      <c r="A22" s="208" t="s">
        <v>22</v>
      </c>
      <c r="B22" s="217">
        <f>'Q1-BM-NTO'!B14+'S1-NTO-TZB'!B6+'Finals-NTO-DUNX'!B6</f>
        <v>11</v>
      </c>
      <c r="C22" s="40">
        <f>'Q1-BM-NTO'!C14+'S1-NTO-TZB'!C6+'Finals-NTO-DUNX'!C6</f>
        <v>16</v>
      </c>
      <c r="D22" s="41">
        <f>B22/C22</f>
        <v>0.6875</v>
      </c>
      <c r="E22" s="40">
        <f>'Q1-BM-NTO'!E14+'S1-NTO-TZB'!E6+'Finals-NTO-DUNX'!E6</f>
        <v>1</v>
      </c>
      <c r="F22" s="217">
        <f>'Q1-BM-NTO'!F14+'S1-NTO-TZB'!F6+'Finals-NTO-DUNX'!F6</f>
        <v>16</v>
      </c>
      <c r="G22" s="40">
        <f>'Q1-BM-NTO'!G14+'S1-NTO-TZB'!G6+'Finals-NTO-DUNX'!G6</f>
        <v>5</v>
      </c>
      <c r="H22" s="217">
        <f>'Q1-BM-NTO'!H14+'S1-NTO-TZB'!H6+'Finals-NTO-DUNX'!H6</f>
        <v>4</v>
      </c>
      <c r="I22" s="217">
        <f>'Q1-BM-NTO'!I14+'S1-NTO-TZB'!I6+'Finals-NTO-DUNX'!I6</f>
        <v>2</v>
      </c>
      <c r="J22" s="40">
        <f>'Q1-BM-NTO'!J14+'S1-NTO-TZB'!J6+'Finals-NTO-DUNX'!J6</f>
        <v>2</v>
      </c>
      <c r="K22" s="42">
        <f>G22/J22</f>
        <v>2.5</v>
      </c>
    </row>
    <row r="23" spans="1:11" ht="30" customHeight="1" x14ac:dyDescent="0.25">
      <c r="A23" s="208" t="s">
        <v>27</v>
      </c>
      <c r="B23" s="40">
        <f>'Q1-BM-NTO'!B15+'S1-NTO-TZB'!B7+'Finals-NTO-DUNX'!B7</f>
        <v>6</v>
      </c>
      <c r="C23" s="217">
        <f>'Q1-BM-NTO'!C15+'S1-NTO-TZB'!C7+'Finals-NTO-DUNX'!C7</f>
        <v>17</v>
      </c>
      <c r="D23" s="41">
        <f t="shared" ref="D23:D25" si="5">B23/C23</f>
        <v>0.35294117647058826</v>
      </c>
      <c r="E23" s="40">
        <f>'Q1-BM-NTO'!E15+'S1-NTO-TZB'!E7+'Finals-NTO-DUNX'!E7</f>
        <v>0</v>
      </c>
      <c r="F23" s="40">
        <f>'Q1-BM-NTO'!F15+'S1-NTO-TZB'!F7+'Finals-NTO-DUNX'!F7</f>
        <v>3</v>
      </c>
      <c r="G23" s="217">
        <f>'Q1-BM-NTO'!G15+'S1-NTO-TZB'!G7+'Finals-NTO-DUNX'!G7</f>
        <v>6</v>
      </c>
      <c r="H23" s="40">
        <f>'Q1-BM-NTO'!H15+'S1-NTO-TZB'!H7+'Finals-NTO-DUNX'!H7</f>
        <v>0</v>
      </c>
      <c r="I23" s="40">
        <f>'Q1-BM-NTO'!I15+'S1-NTO-TZB'!I7+'Finals-NTO-DUNX'!I7</f>
        <v>1</v>
      </c>
      <c r="J23" s="40">
        <f>'Q1-BM-NTO'!J15+'S1-NTO-TZB'!J7+'Finals-NTO-DUNX'!J7</f>
        <v>2</v>
      </c>
      <c r="K23" s="219">
        <f>G23/J23</f>
        <v>3</v>
      </c>
    </row>
    <row r="24" spans="1:11" ht="30" customHeight="1" x14ac:dyDescent="0.25">
      <c r="A24" s="208" t="s">
        <v>225</v>
      </c>
      <c r="B24" s="40">
        <f>'Q1-BM-NTO'!B16+'S1-NTO-TZB'!B8+'Finals-NTO-DUNX'!B8</f>
        <v>4</v>
      </c>
      <c r="C24" s="40">
        <f>'Q1-BM-NTO'!C16+'S1-NTO-TZB'!C8+'Finals-NTO-DUNX'!C8</f>
        <v>9</v>
      </c>
      <c r="D24" s="41">
        <f t="shared" si="5"/>
        <v>0.44444444444444442</v>
      </c>
      <c r="E24" s="40">
        <f>'Q1-BM-NTO'!E16+'S1-NTO-TZB'!E8+'Finals-NTO-DUNX'!E8</f>
        <v>0</v>
      </c>
      <c r="F24" s="40">
        <f>'Q1-BM-NTO'!F16+'S1-NTO-TZB'!F8+'Finals-NTO-DUNX'!F8</f>
        <v>3</v>
      </c>
      <c r="G24" s="40">
        <f>'Q1-BM-NTO'!G16+'S1-NTO-TZB'!G8+'Finals-NTO-DUNX'!G8</f>
        <v>1</v>
      </c>
      <c r="H24" s="40">
        <f>'Q1-BM-NTO'!H16+'S1-NTO-TZB'!H8+'Finals-NTO-DUNX'!H8</f>
        <v>0</v>
      </c>
      <c r="I24" s="40">
        <f>'Q1-BM-NTO'!I16+'S1-NTO-TZB'!I8+'Finals-NTO-DUNX'!I8</f>
        <v>1</v>
      </c>
      <c r="J24" s="217">
        <f>'Q1-BM-NTO'!J16+'S1-NTO-TZB'!J8+'Finals-NTO-DUNX'!J8</f>
        <v>0</v>
      </c>
      <c r="K24" s="42" t="e">
        <f>G24/J24</f>
        <v>#DIV/0!</v>
      </c>
    </row>
    <row r="25" spans="1:11" ht="30" customHeight="1" x14ac:dyDescent="0.25">
      <c r="A25" s="208" t="s">
        <v>157</v>
      </c>
      <c r="B25" s="40">
        <f>'Q1-BM-NTO'!B17+'S1-NTO-TZB'!B9+'Finals-NTO-DUNX'!B9</f>
        <v>0</v>
      </c>
      <c r="C25" s="40">
        <f>'Q1-BM-NTO'!C17+'S1-NTO-TZB'!C9+'Finals-NTO-DUNX'!C9</f>
        <v>0</v>
      </c>
      <c r="D25" s="41" t="e">
        <f t="shared" si="5"/>
        <v>#DIV/0!</v>
      </c>
      <c r="E25" s="40">
        <f>'Q1-BM-NTO'!E17+'S1-NTO-TZB'!E9+'Finals-NTO-DUNX'!E9</f>
        <v>0</v>
      </c>
      <c r="F25" s="40">
        <f>'Q1-BM-NTO'!F17+'S1-NTO-TZB'!F9+'Finals-NTO-DUNX'!F9</f>
        <v>1</v>
      </c>
      <c r="G25" s="40">
        <f>'Q1-BM-NTO'!G17+'S1-NTO-TZB'!G9+'Finals-NTO-DUNX'!G9</f>
        <v>0</v>
      </c>
      <c r="H25" s="40">
        <f>'Q1-BM-NTO'!H17+'S1-NTO-TZB'!H9+'Finals-NTO-DUNX'!H9</f>
        <v>0</v>
      </c>
      <c r="I25" s="40">
        <f>'Q1-BM-NTO'!I17+'S1-NTO-TZB'!I9+'Finals-NTO-DUNX'!I9</f>
        <v>0</v>
      </c>
      <c r="J25" s="217">
        <f>'Q1-BM-NTO'!J17+'S1-NTO-TZB'!J9+'Finals-NTO-DUNX'!J9</f>
        <v>0</v>
      </c>
      <c r="K25" s="42" t="e">
        <f>G25/J25</f>
        <v>#DIV/0!</v>
      </c>
    </row>
    <row r="26" spans="1:11" x14ac:dyDescent="0.25">
      <c r="B26" s="30"/>
      <c r="C26" s="30"/>
      <c r="D26" s="32"/>
      <c r="E26" s="30"/>
      <c r="F26" s="30"/>
      <c r="G26" s="30"/>
      <c r="H26" s="30"/>
      <c r="I26" s="30"/>
      <c r="J26" s="30"/>
      <c r="K26" s="33"/>
    </row>
    <row r="27" spans="1:11" ht="30" customHeight="1" x14ac:dyDescent="0.25">
      <c r="A27" s="110" t="s">
        <v>232</v>
      </c>
      <c r="B27" s="8" t="s">
        <v>3</v>
      </c>
      <c r="C27" s="8" t="s">
        <v>11</v>
      </c>
      <c r="D27" s="22" t="s">
        <v>9</v>
      </c>
      <c r="E27" s="8" t="s">
        <v>10</v>
      </c>
      <c r="F27" s="8" t="s">
        <v>4</v>
      </c>
      <c r="G27" s="8" t="s">
        <v>5</v>
      </c>
      <c r="H27" s="8" t="s">
        <v>6</v>
      </c>
      <c r="I27" s="8" t="s">
        <v>7</v>
      </c>
      <c r="J27" s="8" t="s">
        <v>8</v>
      </c>
      <c r="K27" s="25" t="s">
        <v>21</v>
      </c>
    </row>
    <row r="28" spans="1:11" ht="30" customHeight="1" x14ac:dyDescent="0.25">
      <c r="A28" s="45" t="s">
        <v>268</v>
      </c>
      <c r="B28" s="40">
        <f>'S1-NTO-TZB'!B14</f>
        <v>2</v>
      </c>
      <c r="C28" s="40">
        <f>'S1-NTO-TZB'!C14</f>
        <v>6</v>
      </c>
      <c r="D28" s="41">
        <f>B28/C28</f>
        <v>0.33333333333333331</v>
      </c>
      <c r="E28" s="40">
        <f>'S1-NTO-TZB'!E14</f>
        <v>0</v>
      </c>
      <c r="F28" s="40">
        <f>'S1-NTO-TZB'!F14</f>
        <v>1</v>
      </c>
      <c r="G28" s="40">
        <f>'S1-NTO-TZB'!G14</f>
        <v>1</v>
      </c>
      <c r="H28" s="40">
        <f>'S1-NTO-TZB'!H14</f>
        <v>1</v>
      </c>
      <c r="I28" s="40">
        <f>'S1-NTO-TZB'!I14</f>
        <v>1</v>
      </c>
      <c r="J28" s="217">
        <f>'S1-NTO-TZB'!J14</f>
        <v>0</v>
      </c>
      <c r="K28" s="219" t="e">
        <f>G28/J28</f>
        <v>#DIV/0!</v>
      </c>
    </row>
    <row r="29" spans="1:11" ht="30" customHeight="1" x14ac:dyDescent="0.25">
      <c r="A29" s="45" t="s">
        <v>61</v>
      </c>
      <c r="B29" s="40">
        <f>'S1-NTO-TZB'!B15</f>
        <v>2</v>
      </c>
      <c r="C29" s="40">
        <f>'S1-NTO-TZB'!C15</f>
        <v>8</v>
      </c>
      <c r="D29" s="41">
        <f t="shared" ref="D29:D31" si="6">B29/C29</f>
        <v>0.25</v>
      </c>
      <c r="E29" s="40">
        <f>'S1-NTO-TZB'!E15</f>
        <v>0</v>
      </c>
      <c r="F29" s="40">
        <f>'S1-NTO-TZB'!F15</f>
        <v>6</v>
      </c>
      <c r="G29" s="40">
        <f>'S1-NTO-TZB'!G15</f>
        <v>0</v>
      </c>
      <c r="H29" s="40">
        <f>'S1-NTO-TZB'!H15</f>
        <v>0</v>
      </c>
      <c r="I29" s="40">
        <f>'S1-NTO-TZB'!I15</f>
        <v>0</v>
      </c>
      <c r="J29" s="40">
        <f>'S1-NTO-TZB'!J15</f>
        <v>1</v>
      </c>
      <c r="K29" s="42">
        <f>G29/J29</f>
        <v>0</v>
      </c>
    </row>
    <row r="30" spans="1:11" ht="30" customHeight="1" x14ac:dyDescent="0.25">
      <c r="A30" s="166" t="s">
        <v>38</v>
      </c>
      <c r="B30" s="40">
        <f>'S1-NTO-TZB'!B16</f>
        <v>0</v>
      </c>
      <c r="C30" s="40">
        <f>'S1-NTO-TZB'!C16</f>
        <v>0</v>
      </c>
      <c r="D30" s="41" t="e">
        <f t="shared" si="6"/>
        <v>#DIV/0!</v>
      </c>
      <c r="E30" s="40">
        <f>'S1-NTO-TZB'!E16</f>
        <v>0</v>
      </c>
      <c r="F30" s="40">
        <f>'S1-NTO-TZB'!F16</f>
        <v>2</v>
      </c>
      <c r="G30" s="40">
        <f>'S1-NTO-TZB'!G16</f>
        <v>0</v>
      </c>
      <c r="H30" s="40">
        <f>'S1-NTO-TZB'!H16</f>
        <v>0</v>
      </c>
      <c r="I30" s="40">
        <f>'S1-NTO-TZB'!I16</f>
        <v>0</v>
      </c>
      <c r="J30" s="217">
        <f>'S1-NTO-TZB'!J16</f>
        <v>0</v>
      </c>
      <c r="K30" s="42" t="e">
        <f>G30/J30</f>
        <v>#DIV/0!</v>
      </c>
    </row>
    <row r="31" spans="1:11" ht="30" customHeight="1" x14ac:dyDescent="0.25">
      <c r="A31" s="166" t="s">
        <v>120</v>
      </c>
      <c r="B31" s="40">
        <f>'S1-NTO-TZB'!B17</f>
        <v>4</v>
      </c>
      <c r="C31" s="40">
        <f>'S1-NTO-TZB'!C17</f>
        <v>5</v>
      </c>
      <c r="D31" s="41">
        <f t="shared" si="6"/>
        <v>0.8</v>
      </c>
      <c r="E31" s="40">
        <f>'S1-NTO-TZB'!E17</f>
        <v>0</v>
      </c>
      <c r="F31" s="40">
        <f>'S1-NTO-TZB'!F17</f>
        <v>1</v>
      </c>
      <c r="G31" s="40">
        <f>'S1-NTO-TZB'!G17</f>
        <v>1</v>
      </c>
      <c r="H31" s="40">
        <f>'S1-NTO-TZB'!H17</f>
        <v>0</v>
      </c>
      <c r="I31" s="40">
        <f>'S1-NTO-TZB'!I17</f>
        <v>0</v>
      </c>
      <c r="J31" s="40">
        <f>'S1-NTO-TZB'!J17</f>
        <v>1</v>
      </c>
      <c r="K31" s="42">
        <f>G31/J31</f>
        <v>1</v>
      </c>
    </row>
    <row r="32" spans="1:11" x14ac:dyDescent="0.25">
      <c r="B32" s="30"/>
      <c r="C32" s="30"/>
      <c r="D32" s="32"/>
      <c r="E32" s="30"/>
      <c r="F32" s="30"/>
      <c r="G32" s="30"/>
      <c r="H32" s="30"/>
      <c r="I32" s="30"/>
      <c r="J32" s="30"/>
      <c r="K32" s="33"/>
    </row>
    <row r="33" spans="1:11" ht="30" customHeight="1" x14ac:dyDescent="0.25">
      <c r="A33" s="46" t="s">
        <v>234</v>
      </c>
      <c r="B33" s="8" t="s">
        <v>3</v>
      </c>
      <c r="C33" s="8" t="s">
        <v>11</v>
      </c>
      <c r="D33" s="22" t="s">
        <v>9</v>
      </c>
      <c r="E33" s="8" t="s">
        <v>10</v>
      </c>
      <c r="F33" s="8" t="s">
        <v>4</v>
      </c>
      <c r="G33" s="8" t="s">
        <v>5</v>
      </c>
      <c r="H33" s="8" t="s">
        <v>6</v>
      </c>
      <c r="I33" s="8" t="s">
        <v>7</v>
      </c>
      <c r="J33" s="8" t="s">
        <v>8</v>
      </c>
      <c r="K33" s="25" t="s">
        <v>21</v>
      </c>
    </row>
    <row r="34" spans="1:11" ht="30" customHeight="1" x14ac:dyDescent="0.25">
      <c r="A34" s="47" t="s">
        <v>25</v>
      </c>
      <c r="B34" s="40">
        <f>'Q1-BM-NTO'!B6</f>
        <v>1</v>
      </c>
      <c r="C34" s="40">
        <f>'Q1-BM-NTO'!C6</f>
        <v>4</v>
      </c>
      <c r="D34" s="41">
        <f>B34/C34</f>
        <v>0.25</v>
      </c>
      <c r="E34" s="40">
        <f>'Q1-BM-NTO'!E6</f>
        <v>0</v>
      </c>
      <c r="F34" s="40">
        <f>'Q1-BM-NTO'!F6</f>
        <v>3</v>
      </c>
      <c r="G34" s="40">
        <f>'Q1-BM-NTO'!G6</f>
        <v>0</v>
      </c>
      <c r="H34" s="40">
        <f>'Q1-BM-NTO'!H6</f>
        <v>0</v>
      </c>
      <c r="I34" s="40">
        <f>'Q1-BM-NTO'!I6</f>
        <v>0</v>
      </c>
      <c r="J34" s="40">
        <f>'Q1-BM-NTO'!J6</f>
        <v>1</v>
      </c>
      <c r="K34" s="42">
        <f>G34/J34</f>
        <v>0</v>
      </c>
    </row>
    <row r="35" spans="1:11" ht="30" customHeight="1" x14ac:dyDescent="0.25">
      <c r="A35" s="47" t="s">
        <v>235</v>
      </c>
      <c r="B35" s="40">
        <f>'Q1-BM-NTO'!B7</f>
        <v>2</v>
      </c>
      <c r="C35" s="40">
        <f>'Q1-BM-NTO'!C7</f>
        <v>3</v>
      </c>
      <c r="D35" s="41">
        <f t="shared" ref="D35:D37" si="7">B35/C35</f>
        <v>0.66666666666666663</v>
      </c>
      <c r="E35" s="40">
        <f>'Q1-BM-NTO'!E7</f>
        <v>0</v>
      </c>
      <c r="F35" s="40">
        <f>'Q1-BM-NTO'!F7</f>
        <v>0</v>
      </c>
      <c r="G35" s="40">
        <f>'Q1-BM-NTO'!G7</f>
        <v>0</v>
      </c>
      <c r="H35" s="40">
        <f>'Q1-BM-NTO'!H7</f>
        <v>1</v>
      </c>
      <c r="I35" s="40">
        <f>'Q1-BM-NTO'!I7</f>
        <v>0</v>
      </c>
      <c r="J35" s="217">
        <f>'Q1-BM-NTO'!J7</f>
        <v>0</v>
      </c>
      <c r="K35" s="42" t="e">
        <f>G35/J35</f>
        <v>#DIV/0!</v>
      </c>
    </row>
    <row r="36" spans="1:11" ht="30" customHeight="1" x14ac:dyDescent="0.25">
      <c r="A36" s="47" t="s">
        <v>236</v>
      </c>
      <c r="B36" s="40">
        <f>'Q1-BM-NTO'!B8</f>
        <v>2</v>
      </c>
      <c r="C36" s="40">
        <f>'Q1-BM-NTO'!C8</f>
        <v>5</v>
      </c>
      <c r="D36" s="41">
        <f t="shared" si="7"/>
        <v>0.4</v>
      </c>
      <c r="E36" s="40">
        <f>'Q1-BM-NTO'!E8</f>
        <v>1</v>
      </c>
      <c r="F36" s="40">
        <f>'Q1-BM-NTO'!F8</f>
        <v>3</v>
      </c>
      <c r="G36" s="40">
        <f>'Q1-BM-NTO'!G8</f>
        <v>0</v>
      </c>
      <c r="H36" s="40">
        <f>'Q1-BM-NTO'!H8</f>
        <v>2</v>
      </c>
      <c r="I36" s="40">
        <f>'Q1-BM-NTO'!I8</f>
        <v>0</v>
      </c>
      <c r="J36" s="217">
        <f>'Q1-BM-NTO'!J8</f>
        <v>0</v>
      </c>
      <c r="K36" s="42" t="e">
        <f>G36/J36</f>
        <v>#DIV/0!</v>
      </c>
    </row>
    <row r="37" spans="1:11" ht="30" customHeight="1" x14ac:dyDescent="0.25">
      <c r="A37" s="47" t="s">
        <v>237</v>
      </c>
      <c r="B37" s="40">
        <f>'Q1-BM-NTO'!B9</f>
        <v>0</v>
      </c>
      <c r="C37" s="40">
        <f>'Q1-BM-NTO'!C9</f>
        <v>2</v>
      </c>
      <c r="D37" s="41">
        <f t="shared" si="7"/>
        <v>0</v>
      </c>
      <c r="E37" s="40">
        <f>'Q1-BM-NTO'!E9</f>
        <v>0</v>
      </c>
      <c r="F37" s="40">
        <f>'Q1-BM-NTO'!F9</f>
        <v>0</v>
      </c>
      <c r="G37" s="40">
        <f>'Q1-BM-NTO'!G9</f>
        <v>0</v>
      </c>
      <c r="H37" s="40">
        <f>'Q1-BM-NTO'!H9</f>
        <v>0</v>
      </c>
      <c r="I37" s="40">
        <f>'Q1-BM-NTO'!I9</f>
        <v>0</v>
      </c>
      <c r="J37" s="40">
        <f>'Q1-BM-NTO'!J9</f>
        <v>1</v>
      </c>
      <c r="K37" s="42">
        <f>G37/J37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75" zoomScaleNormal="75" zoomScalePageLayoutView="115" workbookViewId="0">
      <selection activeCell="J4" sqref="J4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238</v>
      </c>
      <c r="B1" s="9"/>
      <c r="C1" s="10"/>
      <c r="D1" s="11"/>
    </row>
    <row r="3" spans="1:1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20" t="s">
        <v>21</v>
      </c>
    </row>
    <row r="4" spans="1:11" ht="30" customHeight="1" x14ac:dyDescent="0.25">
      <c r="A4" s="23" t="s">
        <v>227</v>
      </c>
      <c r="B4" s="51">
        <f>'Playoff - Totals'!B4/2</f>
        <v>2</v>
      </c>
      <c r="C4" s="51">
        <f>'Playoff - Totals'!C4/2</f>
        <v>4.5</v>
      </c>
      <c r="D4" s="41">
        <f>B4/C4</f>
        <v>0.44444444444444442</v>
      </c>
      <c r="E4" s="51">
        <f>'Playoff - Totals'!E4/2</f>
        <v>0.5</v>
      </c>
      <c r="F4" s="51">
        <f>'Playoff - Totals'!F4/2</f>
        <v>3.5</v>
      </c>
      <c r="G4" s="51">
        <f>'Playoff - Totals'!G4/2</f>
        <v>0.5</v>
      </c>
      <c r="H4" s="51">
        <f>'Playoff - Totals'!H4/2</f>
        <v>0.5</v>
      </c>
      <c r="I4" s="51">
        <f>'Playoff - Totals'!I4/2</f>
        <v>0</v>
      </c>
      <c r="J4" s="220">
        <f>'Playoff - Totals'!J4/2</f>
        <v>1.5</v>
      </c>
      <c r="K4" s="42">
        <f>G4/J4</f>
        <v>0.33333333333333331</v>
      </c>
    </row>
    <row r="5" spans="1:11" ht="30" customHeight="1" x14ac:dyDescent="0.25">
      <c r="A5" s="23" t="s">
        <v>23</v>
      </c>
      <c r="B5" s="51">
        <f>'Playoff - Totals'!B5/2</f>
        <v>2</v>
      </c>
      <c r="C5" s="51">
        <f>'Playoff - Totals'!C5/2</f>
        <v>4.5</v>
      </c>
      <c r="D5" s="41">
        <f t="shared" ref="D5:D7" si="0">B5/C5</f>
        <v>0.44444444444444442</v>
      </c>
      <c r="E5" s="51">
        <f>'Playoff - Totals'!E5/2</f>
        <v>0</v>
      </c>
      <c r="F5" s="51">
        <f>'Playoff - Totals'!F5/2</f>
        <v>2</v>
      </c>
      <c r="G5" s="51">
        <f>'Playoff - Totals'!G5/2</f>
        <v>1</v>
      </c>
      <c r="H5" s="51">
        <f>'Playoff - Totals'!H5/2</f>
        <v>0</v>
      </c>
      <c r="I5" s="51">
        <f>'Playoff - Totals'!I5/2</f>
        <v>0</v>
      </c>
      <c r="J5" s="51">
        <f>'Playoff - Totals'!J5/2</f>
        <v>0.5</v>
      </c>
      <c r="K5" s="42">
        <f t="shared" ref="K5:K7" si="1">G5/J5</f>
        <v>2</v>
      </c>
    </row>
    <row r="6" spans="1:11" ht="30" customHeight="1" x14ac:dyDescent="0.25">
      <c r="A6" s="23" t="s">
        <v>40</v>
      </c>
      <c r="B6" s="51">
        <f>'Playoff - Totals'!B6/2</f>
        <v>0.5</v>
      </c>
      <c r="C6" s="51">
        <f>'Playoff - Totals'!C6/2</f>
        <v>3</v>
      </c>
      <c r="D6" s="41">
        <f t="shared" si="0"/>
        <v>0.16666666666666666</v>
      </c>
      <c r="E6" s="51">
        <f>'Playoff - Totals'!E6/2</f>
        <v>0</v>
      </c>
      <c r="F6" s="51">
        <f>'Playoff - Totals'!F6/2</f>
        <v>2</v>
      </c>
      <c r="G6" s="51">
        <f>'Playoff - Totals'!G6/2</f>
        <v>1</v>
      </c>
      <c r="H6" s="51">
        <f>'Playoff - Totals'!H6/2</f>
        <v>0</v>
      </c>
      <c r="I6" s="51">
        <f>'Playoff - Totals'!I6/2</f>
        <v>0</v>
      </c>
      <c r="J6" s="51">
        <f>'Playoff - Totals'!J6/2</f>
        <v>0.5</v>
      </c>
      <c r="K6" s="42">
        <f t="shared" si="1"/>
        <v>2</v>
      </c>
    </row>
    <row r="7" spans="1:11" ht="30" customHeight="1" x14ac:dyDescent="0.25">
      <c r="A7" s="131" t="s">
        <v>122</v>
      </c>
      <c r="B7" s="51">
        <f>'Playoff - Totals'!B7/2</f>
        <v>1</v>
      </c>
      <c r="C7" s="51">
        <f>'Playoff - Totals'!C7/2</f>
        <v>3.5</v>
      </c>
      <c r="D7" s="41">
        <f t="shared" si="0"/>
        <v>0.2857142857142857</v>
      </c>
      <c r="E7" s="51">
        <f>'Playoff - Totals'!E7/2</f>
        <v>0</v>
      </c>
      <c r="F7" s="51">
        <f>'Playoff - Totals'!F7/2</f>
        <v>1</v>
      </c>
      <c r="G7" s="51">
        <f>'Playoff - Totals'!G7/2</f>
        <v>1</v>
      </c>
      <c r="H7" s="51">
        <f>'Playoff - Totals'!H7/2</f>
        <v>0.5</v>
      </c>
      <c r="I7" s="51">
        <f>'Playoff - Totals'!I7/2</f>
        <v>0.5</v>
      </c>
      <c r="J7" s="51">
        <f>'Playoff - Totals'!J7/2</f>
        <v>0.5</v>
      </c>
      <c r="K7" s="42">
        <f t="shared" si="1"/>
        <v>2</v>
      </c>
    </row>
    <row r="8" spans="1:11" x14ac:dyDescent="0.25">
      <c r="B8" s="30"/>
      <c r="C8" s="30"/>
      <c r="D8" s="32"/>
      <c r="E8" s="30"/>
      <c r="F8" s="30"/>
      <c r="G8" s="30"/>
      <c r="H8" s="30"/>
      <c r="I8" s="30"/>
      <c r="J8" s="30"/>
      <c r="K8" s="33"/>
    </row>
    <row r="9" spans="1:11" ht="30" customHeight="1" x14ac:dyDescent="0.25">
      <c r="A9" s="207" t="s">
        <v>229</v>
      </c>
      <c r="B9" s="8" t="s">
        <v>3</v>
      </c>
      <c r="C9" s="8" t="s">
        <v>11</v>
      </c>
      <c r="D9" s="22" t="s">
        <v>9</v>
      </c>
      <c r="E9" s="8" t="s">
        <v>10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25" t="s">
        <v>21</v>
      </c>
    </row>
    <row r="10" spans="1:11" ht="30" customHeight="1" x14ac:dyDescent="0.25">
      <c r="A10" s="48" t="s">
        <v>156</v>
      </c>
      <c r="B10" s="51">
        <f>'Playoff - Totals'!B10/1</f>
        <v>2</v>
      </c>
      <c r="C10" s="221">
        <f>'Playoff - Totals'!C10/1</f>
        <v>8</v>
      </c>
      <c r="D10" s="41">
        <f>B10/C10</f>
        <v>0.25</v>
      </c>
      <c r="E10" s="221">
        <f>'Playoff - Totals'!E10/1</f>
        <v>1</v>
      </c>
      <c r="F10" s="51">
        <f>'Playoff - Totals'!F10/1</f>
        <v>2</v>
      </c>
      <c r="G10" s="51">
        <f>'Playoff - Totals'!G10/1</f>
        <v>1</v>
      </c>
      <c r="H10" s="221">
        <f>'Playoff - Totals'!H10/1</f>
        <v>2</v>
      </c>
      <c r="I10" s="51">
        <f>'Playoff - Totals'!I10/1</f>
        <v>0</v>
      </c>
      <c r="J10" s="51">
        <f>'Playoff - Totals'!J10/1</f>
        <v>1</v>
      </c>
      <c r="K10" s="42">
        <f>G10/J10</f>
        <v>1</v>
      </c>
    </row>
    <row r="11" spans="1:11" ht="30" customHeight="1" x14ac:dyDescent="0.25">
      <c r="A11" s="48" t="s">
        <v>41</v>
      </c>
      <c r="B11" s="51">
        <f>'Playoff - Totals'!B11/1</f>
        <v>1</v>
      </c>
      <c r="C11" s="51">
        <f>'Playoff - Totals'!C11/1</f>
        <v>4</v>
      </c>
      <c r="D11" s="41">
        <f t="shared" ref="D11:D13" si="2">B11/C11</f>
        <v>0.25</v>
      </c>
      <c r="E11" s="51">
        <f>'Playoff - Totals'!E11/1</f>
        <v>0</v>
      </c>
      <c r="F11" s="51">
        <f>'Playoff - Totals'!F11/1</f>
        <v>1</v>
      </c>
      <c r="G11" s="51">
        <f>'Playoff - Totals'!G11/1</f>
        <v>0</v>
      </c>
      <c r="H11" s="51">
        <f>'Playoff - Totals'!H11/1</f>
        <v>0</v>
      </c>
      <c r="I11" s="51">
        <f>'Playoff - Totals'!I11/1</f>
        <v>0</v>
      </c>
      <c r="J11" s="221">
        <f>'Playoff - Totals'!J11/1</f>
        <v>0</v>
      </c>
      <c r="K11" s="42" t="e">
        <f t="shared" ref="K11:K13" si="3">G11/J11</f>
        <v>#DIV/0!</v>
      </c>
    </row>
    <row r="12" spans="1:11" ht="30" customHeight="1" x14ac:dyDescent="0.25">
      <c r="A12" s="48" t="s">
        <v>159</v>
      </c>
      <c r="B12" s="51">
        <f>'Playoff - Totals'!B12/1</f>
        <v>0</v>
      </c>
      <c r="C12" s="51">
        <f>'Playoff - Totals'!C12/1</f>
        <v>2</v>
      </c>
      <c r="D12" s="41">
        <f t="shared" si="2"/>
        <v>0</v>
      </c>
      <c r="E12" s="51">
        <f>'Playoff - Totals'!E12/1</f>
        <v>0</v>
      </c>
      <c r="F12" s="51">
        <f>'Playoff - Totals'!F12/1</f>
        <v>1</v>
      </c>
      <c r="G12" s="51">
        <f>'Playoff - Totals'!G12/1</f>
        <v>1</v>
      </c>
      <c r="H12" s="51">
        <f>'Playoff - Totals'!H12/1</f>
        <v>0</v>
      </c>
      <c r="I12" s="221">
        <f>'Playoff - Totals'!I12/1</f>
        <v>1</v>
      </c>
      <c r="J12" s="221">
        <f>'Playoff - Totals'!J12/1</f>
        <v>0</v>
      </c>
      <c r="K12" s="219" t="e">
        <f t="shared" si="3"/>
        <v>#DIV/0!</v>
      </c>
    </row>
    <row r="13" spans="1:11" ht="30" customHeight="1" x14ac:dyDescent="0.25">
      <c r="A13" s="48" t="s">
        <v>230</v>
      </c>
      <c r="B13" s="51">
        <f>'Playoff - Totals'!B13/1</f>
        <v>1</v>
      </c>
      <c r="C13" s="51">
        <f>'Playoff - Totals'!C13/1</f>
        <v>1</v>
      </c>
      <c r="D13" s="41">
        <f t="shared" si="2"/>
        <v>1</v>
      </c>
      <c r="E13" s="51">
        <f>'Playoff - Totals'!E13/1</f>
        <v>1</v>
      </c>
      <c r="F13" s="51">
        <f>'Playoff - Totals'!F13/1</f>
        <v>1</v>
      </c>
      <c r="G13" s="51">
        <f>'Playoff - Totals'!G13/1</f>
        <v>0</v>
      </c>
      <c r="H13" s="51">
        <f>'Playoff - Totals'!H13/1</f>
        <v>0</v>
      </c>
      <c r="I13" s="51">
        <f>'Playoff - Totals'!I13/1</f>
        <v>0</v>
      </c>
      <c r="J13" s="221">
        <f>'Playoff - Totals'!J13/1</f>
        <v>0</v>
      </c>
      <c r="K13" s="42" t="e">
        <f t="shared" si="3"/>
        <v>#DIV/0!</v>
      </c>
    </row>
    <row r="14" spans="1:11" x14ac:dyDescent="0.25">
      <c r="B14" s="30"/>
      <c r="C14" s="30"/>
      <c r="D14" s="32"/>
      <c r="E14" s="30"/>
      <c r="F14" s="30"/>
      <c r="G14" s="30"/>
      <c r="H14" s="30"/>
      <c r="I14" s="30"/>
      <c r="J14" s="30"/>
      <c r="K14" s="33"/>
    </row>
    <row r="15" spans="1:11" ht="30" customHeight="1" x14ac:dyDescent="0.25">
      <c r="A15" s="209" t="s">
        <v>231</v>
      </c>
      <c r="B15" s="8" t="s">
        <v>3</v>
      </c>
      <c r="C15" s="8" t="s">
        <v>11</v>
      </c>
      <c r="D15" s="22" t="s">
        <v>9</v>
      </c>
      <c r="E15" s="8" t="s">
        <v>10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25" t="s">
        <v>21</v>
      </c>
    </row>
    <row r="16" spans="1:11" ht="30" customHeight="1" x14ac:dyDescent="0.25">
      <c r="A16" s="210" t="s">
        <v>39</v>
      </c>
      <c r="B16" s="51">
        <f>'Playoff - Totals'!B16/2</f>
        <v>2.5</v>
      </c>
      <c r="C16" s="51">
        <f>'Playoff - Totals'!C16/2</f>
        <v>3.5</v>
      </c>
      <c r="D16" s="218">
        <f>B16/C16</f>
        <v>0.7142857142857143</v>
      </c>
      <c r="E16" s="221">
        <f>'Playoff - Totals'!E16/2</f>
        <v>1</v>
      </c>
      <c r="F16" s="51">
        <f>'Playoff - Totals'!F16/2</f>
        <v>3</v>
      </c>
      <c r="G16" s="221">
        <f>'Playoff - Totals'!G16/2</f>
        <v>2</v>
      </c>
      <c r="H16" s="51">
        <f>'Playoff - Totals'!H16/2</f>
        <v>1</v>
      </c>
      <c r="I16" s="221">
        <f>'Playoff - Totals'!I16/2</f>
        <v>1</v>
      </c>
      <c r="J16" s="51">
        <f>'Playoff - Totals'!J16/2</f>
        <v>1</v>
      </c>
      <c r="K16" s="42">
        <f>G16/J16</f>
        <v>2</v>
      </c>
    </row>
    <row r="17" spans="1:11" ht="30" customHeight="1" x14ac:dyDescent="0.25">
      <c r="A17" s="210" t="s">
        <v>24</v>
      </c>
      <c r="B17" s="51">
        <f>'Playoff - Totals'!B17/2</f>
        <v>3</v>
      </c>
      <c r="C17" s="51">
        <f>'Playoff - Totals'!C17/2</f>
        <v>4.5</v>
      </c>
      <c r="D17" s="41">
        <f t="shared" ref="D17:D19" si="4">B17/C17</f>
        <v>0.66666666666666663</v>
      </c>
      <c r="E17" s="51">
        <f>'Playoff - Totals'!E17/2</f>
        <v>0</v>
      </c>
      <c r="F17" s="51">
        <f>'Playoff - Totals'!F17/2</f>
        <v>1</v>
      </c>
      <c r="G17" s="51">
        <f>'Playoff - Totals'!G17/2</f>
        <v>0</v>
      </c>
      <c r="H17" s="51">
        <f>'Playoff - Totals'!H17/2</f>
        <v>0</v>
      </c>
      <c r="I17" s="51">
        <f>'Playoff - Totals'!I17/2</f>
        <v>0</v>
      </c>
      <c r="J17" s="51">
        <f>'Playoff - Totals'!J17/2</f>
        <v>0.5</v>
      </c>
      <c r="K17" s="42">
        <f>G17/J17</f>
        <v>0</v>
      </c>
    </row>
    <row r="18" spans="1:11" ht="30" customHeight="1" x14ac:dyDescent="0.25">
      <c r="A18" s="210" t="s">
        <v>123</v>
      </c>
      <c r="B18" s="51">
        <f>'Playoff - Totals'!B18/2</f>
        <v>0</v>
      </c>
      <c r="C18" s="51">
        <f>'Playoff - Totals'!C18/2</f>
        <v>2.5</v>
      </c>
      <c r="D18" s="41">
        <f t="shared" si="4"/>
        <v>0</v>
      </c>
      <c r="E18" s="51">
        <f>'Playoff - Totals'!E18/2</f>
        <v>0</v>
      </c>
      <c r="F18" s="51">
        <f>'Playoff - Totals'!F18/2</f>
        <v>0.5</v>
      </c>
      <c r="G18" s="51">
        <f>'Playoff - Totals'!G18/2</f>
        <v>0.5</v>
      </c>
      <c r="H18" s="51">
        <f>'Playoff - Totals'!H18/2</f>
        <v>0</v>
      </c>
      <c r="I18" s="51">
        <f>'Playoff - Totals'!I18/2</f>
        <v>0</v>
      </c>
      <c r="J18" s="51">
        <f>'Playoff - Totals'!J18/2</f>
        <v>0.5</v>
      </c>
      <c r="K18" s="42">
        <f>G18/J18</f>
        <v>1</v>
      </c>
    </row>
    <row r="19" spans="1:11" ht="30" customHeight="1" x14ac:dyDescent="0.25">
      <c r="A19" s="210" t="s">
        <v>26</v>
      </c>
      <c r="B19" s="51">
        <f>'Playoff - Totals'!B19/2</f>
        <v>0.5</v>
      </c>
      <c r="C19" s="51">
        <f>'Playoff - Totals'!C19/2</f>
        <v>1</v>
      </c>
      <c r="D19" s="41">
        <f t="shared" si="4"/>
        <v>0.5</v>
      </c>
      <c r="E19" s="51">
        <f>'Playoff - Totals'!E19/2</f>
        <v>0.5</v>
      </c>
      <c r="F19" s="51">
        <f>'Playoff - Totals'!F19/2</f>
        <v>1.5</v>
      </c>
      <c r="G19" s="51">
        <f>'Playoff - Totals'!G19/2</f>
        <v>0.5</v>
      </c>
      <c r="H19" s="51">
        <f>'Playoff - Totals'!H19/2</f>
        <v>0</v>
      </c>
      <c r="I19" s="51">
        <f>'Playoff - Totals'!I19/2</f>
        <v>0</v>
      </c>
      <c r="J19" s="221">
        <f>'Playoff - Totals'!J19/2</f>
        <v>0</v>
      </c>
      <c r="K19" s="219" t="e">
        <f>G19/J19</f>
        <v>#DIV/0!</v>
      </c>
    </row>
    <row r="20" spans="1:11" x14ac:dyDescent="0.25">
      <c r="A20" s="66"/>
      <c r="B20" s="67"/>
      <c r="C20" s="67"/>
      <c r="D20" s="68"/>
      <c r="E20" s="67"/>
      <c r="F20" s="67"/>
      <c r="G20" s="67"/>
      <c r="H20" s="67"/>
      <c r="I20" s="67"/>
      <c r="J20" s="67"/>
      <c r="K20" s="69"/>
    </row>
    <row r="21" spans="1:11" ht="30" customHeight="1" x14ac:dyDescent="0.25">
      <c r="A21" s="114" t="s">
        <v>188</v>
      </c>
      <c r="B21" s="8" t="s">
        <v>3</v>
      </c>
      <c r="C21" s="8" t="s">
        <v>11</v>
      </c>
      <c r="D21" s="22" t="s">
        <v>9</v>
      </c>
      <c r="E21" s="8" t="s">
        <v>10</v>
      </c>
      <c r="F21" s="8" t="s">
        <v>4</v>
      </c>
      <c r="G21" s="8" t="s">
        <v>5</v>
      </c>
      <c r="H21" s="8" t="s">
        <v>6</v>
      </c>
      <c r="I21" s="8" t="s">
        <v>7</v>
      </c>
      <c r="J21" s="8" t="s">
        <v>8</v>
      </c>
      <c r="K21" s="25" t="s">
        <v>21</v>
      </c>
    </row>
    <row r="22" spans="1:11" ht="30" customHeight="1" x14ac:dyDescent="0.25">
      <c r="A22" s="208" t="s">
        <v>22</v>
      </c>
      <c r="B22" s="221">
        <f>'Playoff - Totals'!B22/3</f>
        <v>3.6666666666666665</v>
      </c>
      <c r="C22" s="51">
        <f>'Playoff - Totals'!C22/3</f>
        <v>5.333333333333333</v>
      </c>
      <c r="D22" s="41">
        <f>B22/C22</f>
        <v>0.6875</v>
      </c>
      <c r="E22" s="51">
        <f>'Playoff - Totals'!E22/3</f>
        <v>0.33333333333333331</v>
      </c>
      <c r="F22" s="221">
        <f>'Playoff - Totals'!F22/3</f>
        <v>5.333333333333333</v>
      </c>
      <c r="G22" s="51">
        <f>'Playoff - Totals'!G22/3</f>
        <v>1.6666666666666667</v>
      </c>
      <c r="H22" s="51">
        <f>'Playoff - Totals'!H22/3</f>
        <v>1.3333333333333333</v>
      </c>
      <c r="I22" s="51">
        <f>'Playoff - Totals'!I22/3</f>
        <v>0.66666666666666663</v>
      </c>
      <c r="J22" s="51">
        <f>'Playoff - Totals'!J22/3</f>
        <v>0.66666666666666663</v>
      </c>
      <c r="K22" s="42">
        <f>G22/J22</f>
        <v>2.5000000000000004</v>
      </c>
    </row>
    <row r="23" spans="1:11" ht="30" customHeight="1" x14ac:dyDescent="0.25">
      <c r="A23" s="208" t="s">
        <v>27</v>
      </c>
      <c r="B23" s="51">
        <f>'Playoff - Totals'!B23/3</f>
        <v>2</v>
      </c>
      <c r="C23" s="51">
        <f>'Playoff - Totals'!C23/3</f>
        <v>5.666666666666667</v>
      </c>
      <c r="D23" s="41">
        <f t="shared" ref="D23:D25" si="5">B23/C23</f>
        <v>0.3529411764705882</v>
      </c>
      <c r="E23" s="51">
        <f>'Playoff - Totals'!E23/3</f>
        <v>0</v>
      </c>
      <c r="F23" s="51">
        <f>'Playoff - Totals'!F23/3</f>
        <v>1</v>
      </c>
      <c r="G23" s="221">
        <f>'Playoff - Totals'!G23/3</f>
        <v>2</v>
      </c>
      <c r="H23" s="51">
        <f>'Playoff - Totals'!H23/3</f>
        <v>0</v>
      </c>
      <c r="I23" s="51">
        <f>'Playoff - Totals'!I23/3</f>
        <v>0.33333333333333331</v>
      </c>
      <c r="J23" s="51">
        <f>'Playoff - Totals'!J23/3</f>
        <v>0.66666666666666663</v>
      </c>
      <c r="K23" s="219">
        <f>G23/J23</f>
        <v>3</v>
      </c>
    </row>
    <row r="24" spans="1:11" ht="30" customHeight="1" x14ac:dyDescent="0.25">
      <c r="A24" s="208" t="s">
        <v>225</v>
      </c>
      <c r="B24" s="51">
        <f>'Playoff - Totals'!B24/3</f>
        <v>1.3333333333333333</v>
      </c>
      <c r="C24" s="51">
        <f>'Playoff - Totals'!C24/3</f>
        <v>3</v>
      </c>
      <c r="D24" s="41">
        <f t="shared" si="5"/>
        <v>0.44444444444444442</v>
      </c>
      <c r="E24" s="51">
        <f>'Playoff - Totals'!E24/3</f>
        <v>0</v>
      </c>
      <c r="F24" s="51">
        <f>'Playoff - Totals'!F24/3</f>
        <v>1</v>
      </c>
      <c r="G24" s="51">
        <f>'Playoff - Totals'!G24/3</f>
        <v>0.33333333333333331</v>
      </c>
      <c r="H24" s="51">
        <f>'Playoff - Totals'!H24/3</f>
        <v>0</v>
      </c>
      <c r="I24" s="51">
        <f>'Playoff - Totals'!I24/3</f>
        <v>0.33333333333333331</v>
      </c>
      <c r="J24" s="221">
        <f>'Playoff - Totals'!J24/3</f>
        <v>0</v>
      </c>
      <c r="K24" s="219" t="e">
        <f>G24/J24</f>
        <v>#DIV/0!</v>
      </c>
    </row>
    <row r="25" spans="1:11" ht="30" customHeight="1" x14ac:dyDescent="0.25">
      <c r="A25" s="208" t="s">
        <v>157</v>
      </c>
      <c r="B25" s="51">
        <f>'Playoff - Totals'!B25/3</f>
        <v>0</v>
      </c>
      <c r="C25" s="51">
        <f>'Playoff - Totals'!C25/3</f>
        <v>0</v>
      </c>
      <c r="D25" s="41" t="e">
        <f t="shared" si="5"/>
        <v>#DIV/0!</v>
      </c>
      <c r="E25" s="51">
        <f>'Playoff - Totals'!E25/3</f>
        <v>0</v>
      </c>
      <c r="F25" s="51">
        <f>'Playoff - Totals'!F25/3</f>
        <v>0.33333333333333331</v>
      </c>
      <c r="G25" s="51">
        <f>'Playoff - Totals'!G25/3</f>
        <v>0</v>
      </c>
      <c r="H25" s="51">
        <f>'Playoff - Totals'!H25/3</f>
        <v>0</v>
      </c>
      <c r="I25" s="51">
        <f>'Playoff - Totals'!I25/3</f>
        <v>0</v>
      </c>
      <c r="J25" s="221">
        <f>'Playoff - Totals'!J25/3</f>
        <v>0</v>
      </c>
      <c r="K25" s="42" t="e">
        <f>G25/J25</f>
        <v>#DIV/0!</v>
      </c>
    </row>
    <row r="26" spans="1:11" x14ac:dyDescent="0.25">
      <c r="B26" s="30"/>
      <c r="C26" s="30"/>
      <c r="D26" s="32"/>
      <c r="E26" s="30"/>
      <c r="F26" s="30"/>
      <c r="G26" s="30"/>
      <c r="H26" s="30"/>
      <c r="I26" s="30"/>
      <c r="J26" s="30"/>
      <c r="K26" s="33"/>
    </row>
    <row r="27" spans="1:11" ht="30" customHeight="1" x14ac:dyDescent="0.25">
      <c r="A27" s="110" t="s">
        <v>232</v>
      </c>
      <c r="B27" s="8" t="s">
        <v>3</v>
      </c>
      <c r="C27" s="8" t="s">
        <v>11</v>
      </c>
      <c r="D27" s="22" t="s">
        <v>9</v>
      </c>
      <c r="E27" s="8" t="s">
        <v>10</v>
      </c>
      <c r="F27" s="8" t="s">
        <v>4</v>
      </c>
      <c r="G27" s="8" t="s">
        <v>5</v>
      </c>
      <c r="H27" s="8" t="s">
        <v>6</v>
      </c>
      <c r="I27" s="8" t="s">
        <v>7</v>
      </c>
      <c r="J27" s="8" t="s">
        <v>8</v>
      </c>
      <c r="K27" s="25" t="s">
        <v>21</v>
      </c>
    </row>
    <row r="28" spans="1:11" ht="30" customHeight="1" x14ac:dyDescent="0.25">
      <c r="A28" s="45" t="s">
        <v>268</v>
      </c>
      <c r="B28" s="51">
        <f>'Playoff - Totals'!B28/1</f>
        <v>2</v>
      </c>
      <c r="C28" s="51">
        <f>'Playoff - Totals'!C28/1</f>
        <v>6</v>
      </c>
      <c r="D28" s="41">
        <f>B28/C28</f>
        <v>0.33333333333333331</v>
      </c>
      <c r="E28" s="51">
        <f>'Playoff - Totals'!E28/1</f>
        <v>0</v>
      </c>
      <c r="F28" s="51">
        <f>'Playoff - Totals'!F28/1</f>
        <v>1</v>
      </c>
      <c r="G28" s="51">
        <f>'Playoff - Totals'!G28/1</f>
        <v>1</v>
      </c>
      <c r="H28" s="51">
        <f>'Playoff - Totals'!H28/1</f>
        <v>1</v>
      </c>
      <c r="I28" s="221">
        <f>'Playoff - Totals'!I28/1</f>
        <v>1</v>
      </c>
      <c r="J28" s="221">
        <f>'Playoff - Totals'!J28/1</f>
        <v>0</v>
      </c>
      <c r="K28" s="219" t="e">
        <f>G28/J28</f>
        <v>#DIV/0!</v>
      </c>
    </row>
    <row r="29" spans="1:11" ht="30" customHeight="1" x14ac:dyDescent="0.25">
      <c r="A29" s="45" t="s">
        <v>61</v>
      </c>
      <c r="B29" s="51">
        <f>'Playoff - Totals'!B29/1</f>
        <v>2</v>
      </c>
      <c r="C29" s="221">
        <f>'Playoff - Totals'!C29/1</f>
        <v>8</v>
      </c>
      <c r="D29" s="41">
        <f t="shared" ref="D29:D31" si="6">B29/C29</f>
        <v>0.25</v>
      </c>
      <c r="E29" s="51">
        <f>'Playoff - Totals'!E29/1</f>
        <v>0</v>
      </c>
      <c r="F29" s="51">
        <f>'Playoff - Totals'!F29/1</f>
        <v>6</v>
      </c>
      <c r="G29" s="51">
        <f>'Playoff - Totals'!G29/1</f>
        <v>0</v>
      </c>
      <c r="H29" s="51">
        <f>'Playoff - Totals'!H29/1</f>
        <v>0</v>
      </c>
      <c r="I29" s="51">
        <f>'Playoff - Totals'!I29/1</f>
        <v>0</v>
      </c>
      <c r="J29" s="51">
        <f>'Playoff - Totals'!J29/1</f>
        <v>1</v>
      </c>
      <c r="K29" s="42">
        <f>G29/J29</f>
        <v>0</v>
      </c>
    </row>
    <row r="30" spans="1:11" ht="30" customHeight="1" x14ac:dyDescent="0.25">
      <c r="A30" s="166" t="s">
        <v>38</v>
      </c>
      <c r="B30" s="51">
        <f>'Playoff - Totals'!B30/1</f>
        <v>0</v>
      </c>
      <c r="C30" s="51">
        <f>'Playoff - Totals'!C30/1</f>
        <v>0</v>
      </c>
      <c r="D30" s="41" t="e">
        <f t="shared" si="6"/>
        <v>#DIV/0!</v>
      </c>
      <c r="E30" s="51">
        <f>'Playoff - Totals'!E30/1</f>
        <v>0</v>
      </c>
      <c r="F30" s="51">
        <f>'Playoff - Totals'!F30/1</f>
        <v>2</v>
      </c>
      <c r="G30" s="51">
        <f>'Playoff - Totals'!G30/1</f>
        <v>0</v>
      </c>
      <c r="H30" s="51">
        <f>'Playoff - Totals'!H30/1</f>
        <v>0</v>
      </c>
      <c r="I30" s="51">
        <f>'Playoff - Totals'!I30/1</f>
        <v>0</v>
      </c>
      <c r="J30" s="221">
        <f>'Playoff - Totals'!J30/1</f>
        <v>0</v>
      </c>
      <c r="K30" s="42" t="e">
        <f>G30/J30</f>
        <v>#DIV/0!</v>
      </c>
    </row>
    <row r="31" spans="1:11" ht="30" customHeight="1" x14ac:dyDescent="0.25">
      <c r="A31" s="166" t="s">
        <v>120</v>
      </c>
      <c r="B31" s="51">
        <f>'Playoff - Totals'!B31/1</f>
        <v>4</v>
      </c>
      <c r="C31" s="51">
        <f>'Playoff - Totals'!C31/1</f>
        <v>5</v>
      </c>
      <c r="D31" s="41">
        <f t="shared" si="6"/>
        <v>0.8</v>
      </c>
      <c r="E31" s="51">
        <f>'Playoff - Totals'!E31/1</f>
        <v>0</v>
      </c>
      <c r="F31" s="51">
        <f>'Playoff - Totals'!F31/1</f>
        <v>1</v>
      </c>
      <c r="G31" s="51">
        <f>'Playoff - Totals'!G31/1</f>
        <v>1</v>
      </c>
      <c r="H31" s="51">
        <f>'Playoff - Totals'!H31/1</f>
        <v>0</v>
      </c>
      <c r="I31" s="51">
        <f>'Playoff - Totals'!I31/1</f>
        <v>0</v>
      </c>
      <c r="J31" s="51">
        <f>'Playoff - Totals'!J31/1</f>
        <v>1</v>
      </c>
      <c r="K31" s="42">
        <f>G31/J31</f>
        <v>1</v>
      </c>
    </row>
    <row r="32" spans="1:11" x14ac:dyDescent="0.25">
      <c r="B32" s="30"/>
      <c r="C32" s="30"/>
      <c r="D32" s="32"/>
      <c r="E32" s="30"/>
      <c r="F32" s="30"/>
      <c r="G32" s="30"/>
      <c r="H32" s="30"/>
      <c r="I32" s="30"/>
      <c r="J32" s="30"/>
      <c r="K32" s="33"/>
    </row>
    <row r="33" spans="1:11" ht="30" customHeight="1" x14ac:dyDescent="0.25">
      <c r="A33" s="46" t="s">
        <v>234</v>
      </c>
      <c r="B33" s="8" t="s">
        <v>3</v>
      </c>
      <c r="C33" s="8" t="s">
        <v>11</v>
      </c>
      <c r="D33" s="22" t="s">
        <v>9</v>
      </c>
      <c r="E33" s="8" t="s">
        <v>10</v>
      </c>
      <c r="F33" s="8" t="s">
        <v>4</v>
      </c>
      <c r="G33" s="8" t="s">
        <v>5</v>
      </c>
      <c r="H33" s="8" t="s">
        <v>6</v>
      </c>
      <c r="I33" s="8" t="s">
        <v>7</v>
      </c>
      <c r="J33" s="8" t="s">
        <v>8</v>
      </c>
      <c r="K33" s="25" t="s">
        <v>21</v>
      </c>
    </row>
    <row r="34" spans="1:11" ht="30" customHeight="1" x14ac:dyDescent="0.25">
      <c r="A34" s="47" t="s">
        <v>25</v>
      </c>
      <c r="B34" s="51">
        <f>'Playoff - Totals'!B34/1</f>
        <v>1</v>
      </c>
      <c r="C34" s="51">
        <f>'Playoff - Totals'!C34/1</f>
        <v>4</v>
      </c>
      <c r="D34" s="41">
        <f>B34/C34</f>
        <v>0.25</v>
      </c>
      <c r="E34" s="51">
        <f>'Playoff - Totals'!E34/1</f>
        <v>0</v>
      </c>
      <c r="F34" s="51">
        <f>'Playoff - Totals'!F34/1</f>
        <v>3</v>
      </c>
      <c r="G34" s="51">
        <f>'Playoff - Totals'!G34/1</f>
        <v>0</v>
      </c>
      <c r="H34" s="51">
        <f>'Playoff - Totals'!H34/1</f>
        <v>0</v>
      </c>
      <c r="I34" s="51">
        <f>'Playoff - Totals'!I34/1</f>
        <v>0</v>
      </c>
      <c r="J34" s="51">
        <f>'Playoff - Totals'!J34/1</f>
        <v>1</v>
      </c>
      <c r="K34" s="42">
        <f>G34/J34</f>
        <v>0</v>
      </c>
    </row>
    <row r="35" spans="1:11" ht="30" customHeight="1" x14ac:dyDescent="0.25">
      <c r="A35" s="47" t="s">
        <v>235</v>
      </c>
      <c r="B35" s="51">
        <f>'Playoff - Totals'!B35/1</f>
        <v>2</v>
      </c>
      <c r="C35" s="51">
        <f>'Playoff - Totals'!C35/1</f>
        <v>3</v>
      </c>
      <c r="D35" s="41">
        <f t="shared" ref="D35:D37" si="7">B35/C35</f>
        <v>0.66666666666666663</v>
      </c>
      <c r="E35" s="51">
        <f>'Playoff - Totals'!E35/1</f>
        <v>0</v>
      </c>
      <c r="F35" s="51">
        <f>'Playoff - Totals'!F35/1</f>
        <v>0</v>
      </c>
      <c r="G35" s="51">
        <f>'Playoff - Totals'!G35/1</f>
        <v>0</v>
      </c>
      <c r="H35" s="51">
        <f>'Playoff - Totals'!H35/1</f>
        <v>1</v>
      </c>
      <c r="I35" s="51">
        <f>'Playoff - Totals'!I35/1</f>
        <v>0</v>
      </c>
      <c r="J35" s="221">
        <f>'Playoff - Totals'!J35/1</f>
        <v>0</v>
      </c>
      <c r="K35" s="42" t="e">
        <f>G35/J35</f>
        <v>#DIV/0!</v>
      </c>
    </row>
    <row r="36" spans="1:11" ht="30" customHeight="1" x14ac:dyDescent="0.25">
      <c r="A36" s="47" t="s">
        <v>236</v>
      </c>
      <c r="B36" s="51">
        <f>'Playoff - Totals'!B36/1</f>
        <v>2</v>
      </c>
      <c r="C36" s="51">
        <f>'Playoff - Totals'!C36/1</f>
        <v>5</v>
      </c>
      <c r="D36" s="41">
        <f t="shared" si="7"/>
        <v>0.4</v>
      </c>
      <c r="E36" s="221">
        <f>'Playoff - Totals'!E36/1</f>
        <v>1</v>
      </c>
      <c r="F36" s="51">
        <f>'Playoff - Totals'!F36/1</f>
        <v>3</v>
      </c>
      <c r="G36" s="51">
        <f>'Playoff - Totals'!G36/1</f>
        <v>0</v>
      </c>
      <c r="H36" s="221">
        <f>'Playoff - Totals'!H36/1</f>
        <v>2</v>
      </c>
      <c r="I36" s="51">
        <f>'Playoff - Totals'!I36/1</f>
        <v>0</v>
      </c>
      <c r="J36" s="221">
        <f>'Playoff - Totals'!J36/1</f>
        <v>0</v>
      </c>
      <c r="K36" s="42" t="e">
        <f>G36/J36</f>
        <v>#DIV/0!</v>
      </c>
    </row>
    <row r="37" spans="1:11" ht="30" customHeight="1" x14ac:dyDescent="0.25">
      <c r="A37" s="47" t="s">
        <v>237</v>
      </c>
      <c r="B37" s="51">
        <f>'Playoff - Totals'!B37/1</f>
        <v>0</v>
      </c>
      <c r="C37" s="51">
        <f>'Playoff - Totals'!C37/1</f>
        <v>2</v>
      </c>
      <c r="D37" s="41">
        <f t="shared" si="7"/>
        <v>0</v>
      </c>
      <c r="E37" s="51">
        <f>'Playoff - Totals'!E37/1</f>
        <v>0</v>
      </c>
      <c r="F37" s="51">
        <f>'Playoff - Totals'!F37/1</f>
        <v>0</v>
      </c>
      <c r="G37" s="51">
        <f>'Playoff - Totals'!G37/1</f>
        <v>0</v>
      </c>
      <c r="H37" s="51">
        <f>'Playoff - Totals'!H37/1</f>
        <v>0</v>
      </c>
      <c r="I37" s="51">
        <f>'Playoff - Totals'!I37/1</f>
        <v>0</v>
      </c>
      <c r="J37" s="51">
        <f>'Playoff - Totals'!J37/1</f>
        <v>1</v>
      </c>
      <c r="K37" s="42">
        <f>G37/J37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showGridLines="0" workbookViewId="0">
      <selection activeCell="U17" sqref="U17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  <col min="15" max="15" width="9.85546875" bestFit="1" customWidth="1"/>
  </cols>
  <sheetData>
    <row r="1" spans="1:15" ht="30" customHeight="1" thickBot="1" x14ac:dyDescent="0.3">
      <c r="A1" s="13" t="s">
        <v>30</v>
      </c>
      <c r="B1" s="9"/>
      <c r="C1" s="10"/>
      <c r="D1" s="11"/>
    </row>
    <row r="3" spans="1:15" ht="30" customHeight="1" x14ac:dyDescent="0.25">
      <c r="A3" s="44" t="str">
        <f>'Overall - Avgs'!A3</f>
        <v>(UNTITLED)</v>
      </c>
      <c r="B3" s="20" t="s">
        <v>3</v>
      </c>
      <c r="C3" s="20" t="s">
        <v>11</v>
      </c>
      <c r="D3" s="20" t="s">
        <v>9</v>
      </c>
      <c r="E3" s="20" t="s">
        <v>10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21</v>
      </c>
      <c r="L3" s="20" t="s">
        <v>125</v>
      </c>
      <c r="M3" s="20" t="s">
        <v>126</v>
      </c>
      <c r="N3" s="20" t="s">
        <v>127</v>
      </c>
      <c r="O3" s="215" t="s">
        <v>260</v>
      </c>
    </row>
    <row r="4" spans="1:15" ht="30" customHeight="1" x14ac:dyDescent="0.25">
      <c r="A4" s="26" t="s">
        <v>12</v>
      </c>
      <c r="B4" s="40">
        <f>'Playoff - Totals'!B4+'Playoff - Totals'!B5+'Playoff - Totals'!B6+'Playoff - Totals'!B7</f>
        <v>11</v>
      </c>
      <c r="C4" s="40">
        <f>'Playoff - Totals'!C4+'Playoff - Totals'!C5+'Playoff - Totals'!C6+'Playoff - Totals'!C7</f>
        <v>31</v>
      </c>
      <c r="D4" s="49">
        <f>B4/C4</f>
        <v>0.35483870967741937</v>
      </c>
      <c r="E4" s="40">
        <f>'Playoff - Totals'!E4+'Playoff - Totals'!E5+'Playoff - Totals'!E6+'Playoff - Totals'!E7</f>
        <v>1</v>
      </c>
      <c r="F4" s="40">
        <f>'Playoff - Totals'!F4+'Playoff - Totals'!F5+'Playoff - Totals'!F6+'Playoff - Totals'!F7</f>
        <v>17</v>
      </c>
      <c r="G4" s="40">
        <f>'Playoff - Totals'!G4+'Playoff - Totals'!G5+'Playoff - Totals'!G6+'Playoff - Totals'!G7</f>
        <v>7</v>
      </c>
      <c r="H4" s="40">
        <f>'Playoff - Totals'!H4+'Playoff - Totals'!H5+'Playoff - Totals'!H6+'Playoff - Totals'!H7</f>
        <v>2</v>
      </c>
      <c r="I4" s="40">
        <f>'Playoff - Totals'!I4+'Playoff - Totals'!I5+'Playoff - Totals'!I6+'Playoff - Totals'!I7</f>
        <v>1</v>
      </c>
      <c r="J4" s="216">
        <f>'Playoff - Totals'!J4+'Playoff - Totals'!J5+'Playoff - Totals'!J6+'Playoff - Totals'!J7</f>
        <v>6</v>
      </c>
      <c r="K4" s="50">
        <f>G4/J4</f>
        <v>1.1666666666666667</v>
      </c>
      <c r="L4" s="40">
        <f>'Q2-GSA-UNT'!B10+'S2-UNT-DUNX'!B18</f>
        <v>10</v>
      </c>
      <c r="M4" s="40">
        <f>'Q2-GSA-UNT'!C10+'S2-UNT-DUNX'!C18</f>
        <v>30</v>
      </c>
      <c r="N4" s="49">
        <f>L4/M4</f>
        <v>0.33333333333333331</v>
      </c>
      <c r="O4" s="40">
        <f>'Q2-GSA-UNT'!J10+'S2-UNT-DUNX'!J18</f>
        <v>4</v>
      </c>
    </row>
    <row r="5" spans="1:15" ht="30" customHeight="1" x14ac:dyDescent="0.25">
      <c r="A5" s="26" t="s">
        <v>33</v>
      </c>
      <c r="B5" s="51">
        <f>B4/2</f>
        <v>5.5</v>
      </c>
      <c r="C5" s="51">
        <f>C4/2</f>
        <v>15.5</v>
      </c>
      <c r="D5" s="49">
        <f>B5/C5</f>
        <v>0.35483870967741937</v>
      </c>
      <c r="E5" s="51">
        <f>E4/2</f>
        <v>0.5</v>
      </c>
      <c r="F5" s="51">
        <f t="shared" ref="F5:J5" si="0">F4/2</f>
        <v>8.5</v>
      </c>
      <c r="G5" s="51">
        <f t="shared" si="0"/>
        <v>3.5</v>
      </c>
      <c r="H5" s="51">
        <f t="shared" si="0"/>
        <v>1</v>
      </c>
      <c r="I5" s="51">
        <f t="shared" si="0"/>
        <v>0.5</v>
      </c>
      <c r="J5" s="220">
        <f t="shared" si="0"/>
        <v>3</v>
      </c>
      <c r="K5" s="50">
        <f>G5/J5</f>
        <v>1.1666666666666667</v>
      </c>
      <c r="L5" s="221">
        <f>L4/2</f>
        <v>5</v>
      </c>
      <c r="M5" s="51">
        <f>M4/2</f>
        <v>15</v>
      </c>
      <c r="N5" s="49">
        <f>L5/M5</f>
        <v>0.33333333333333331</v>
      </c>
      <c r="O5" s="51">
        <f>O4/2</f>
        <v>2</v>
      </c>
    </row>
    <row r="6" spans="1:15" x14ac:dyDescent="0.25">
      <c r="B6" s="103"/>
      <c r="C6" s="103"/>
      <c r="D6" s="104"/>
      <c r="E6" s="103"/>
      <c r="F6" s="103"/>
      <c r="G6" s="103"/>
      <c r="H6" s="103"/>
      <c r="I6" s="103"/>
      <c r="J6" s="103"/>
      <c r="K6" s="105"/>
      <c r="L6" s="1"/>
      <c r="M6" s="1"/>
      <c r="N6" s="1"/>
    </row>
    <row r="7" spans="1:15" ht="30" customHeight="1" x14ac:dyDescent="0.25">
      <c r="A7" s="207" t="str">
        <f>'Overall - Avgs'!A9</f>
        <v>GRAY'S SPORTS ALMANAC</v>
      </c>
      <c r="B7" s="20" t="s">
        <v>3</v>
      </c>
      <c r="C7" s="20" t="s">
        <v>11</v>
      </c>
      <c r="D7" s="106" t="s">
        <v>9</v>
      </c>
      <c r="E7" s="20" t="s">
        <v>10</v>
      </c>
      <c r="F7" s="20" t="s">
        <v>4</v>
      </c>
      <c r="G7" s="20" t="s">
        <v>5</v>
      </c>
      <c r="H7" s="20" t="s">
        <v>6</v>
      </c>
      <c r="I7" s="20" t="s">
        <v>7</v>
      </c>
      <c r="J7" s="20" t="s">
        <v>8</v>
      </c>
      <c r="K7" s="24" t="s">
        <v>21</v>
      </c>
      <c r="L7" s="20" t="s">
        <v>125</v>
      </c>
      <c r="M7" s="20" t="s">
        <v>126</v>
      </c>
      <c r="N7" s="20" t="s">
        <v>127</v>
      </c>
      <c r="O7" s="215" t="s">
        <v>260</v>
      </c>
    </row>
    <row r="8" spans="1:15" ht="30" customHeight="1" x14ac:dyDescent="0.25">
      <c r="A8" s="52" t="s">
        <v>12</v>
      </c>
      <c r="B8" s="40">
        <f>'Playoff - Totals'!B10+'Playoff - Totals'!B11+'Playoff - Totals'!B12+'Playoff - Totals'!B13</f>
        <v>4</v>
      </c>
      <c r="C8" s="40">
        <f>'Playoff - Totals'!C10+'Playoff - Totals'!C11+'Playoff - Totals'!C12+'Playoff - Totals'!C13</f>
        <v>15</v>
      </c>
      <c r="D8" s="49">
        <f>B8/C8</f>
        <v>0.26666666666666666</v>
      </c>
      <c r="E8" s="40">
        <f>'Playoff - Totals'!E10+'Playoff - Totals'!E11+'Playoff - Totals'!E12+'Playoff - Totals'!E13</f>
        <v>2</v>
      </c>
      <c r="F8" s="40">
        <f>'Playoff - Totals'!F10+'Playoff - Totals'!F11+'Playoff - Totals'!F12+'Playoff - Totals'!F13</f>
        <v>5</v>
      </c>
      <c r="G8" s="40">
        <f>'Playoff - Totals'!G10+'Playoff - Totals'!G11+'Playoff - Totals'!G12+'Playoff - Totals'!G13</f>
        <v>2</v>
      </c>
      <c r="H8" s="40">
        <f>'Playoff - Totals'!H10+'Playoff - Totals'!H11+'Playoff - Totals'!H12+'Playoff - Totals'!H13</f>
        <v>2</v>
      </c>
      <c r="I8" s="40">
        <f>'Playoff - Totals'!I10+'Playoff - Totals'!I11+'Playoff - Totals'!I12+'Playoff - Totals'!I13</f>
        <v>1</v>
      </c>
      <c r="J8" s="217">
        <f>'Playoff - Totals'!J10+'Playoff - Totals'!J11+'Playoff - Totals'!J12+'Playoff - Totals'!J13</f>
        <v>1</v>
      </c>
      <c r="K8" s="50">
        <f>G8/J8</f>
        <v>2</v>
      </c>
      <c r="L8" s="217">
        <f>'Q2-GSA-UNT'!B18</f>
        <v>6</v>
      </c>
      <c r="M8" s="40">
        <f>'Q2-GSA-UNT'!C18</f>
        <v>13</v>
      </c>
      <c r="N8" s="49">
        <f>L8/M8</f>
        <v>0.46153846153846156</v>
      </c>
      <c r="O8" s="40">
        <f>'Q2-GSA-UNT'!J18</f>
        <v>2</v>
      </c>
    </row>
    <row r="9" spans="1:15" ht="30" customHeight="1" x14ac:dyDescent="0.25">
      <c r="A9" s="52" t="s">
        <v>33</v>
      </c>
      <c r="B9" s="51">
        <f>B8/1</f>
        <v>4</v>
      </c>
      <c r="C9" s="51">
        <f>C8/1</f>
        <v>15</v>
      </c>
      <c r="D9" s="49">
        <f>B9/C9</f>
        <v>0.26666666666666666</v>
      </c>
      <c r="E9" s="221">
        <f>E8/1</f>
        <v>2</v>
      </c>
      <c r="F9" s="51">
        <f t="shared" ref="F9:J9" si="1">F8/1</f>
        <v>5</v>
      </c>
      <c r="G9" s="51">
        <f t="shared" si="1"/>
        <v>2</v>
      </c>
      <c r="H9" s="51">
        <f t="shared" si="1"/>
        <v>2</v>
      </c>
      <c r="I9" s="51">
        <f t="shared" si="1"/>
        <v>1</v>
      </c>
      <c r="J9" s="221">
        <f t="shared" si="1"/>
        <v>1</v>
      </c>
      <c r="K9" s="50">
        <f>G9/J9</f>
        <v>2</v>
      </c>
      <c r="L9" s="51">
        <f>L8/1</f>
        <v>6</v>
      </c>
      <c r="M9" s="51">
        <f>M8/1</f>
        <v>13</v>
      </c>
      <c r="N9" s="49">
        <f>L9/M9</f>
        <v>0.46153846153846156</v>
      </c>
      <c r="O9" s="51">
        <f>O8/1</f>
        <v>2</v>
      </c>
    </row>
    <row r="10" spans="1:15" x14ac:dyDescent="0.25">
      <c r="B10" s="103"/>
      <c r="C10" s="103"/>
      <c r="D10" s="104"/>
      <c r="E10" s="103"/>
      <c r="F10" s="103"/>
      <c r="G10" s="103"/>
      <c r="H10" s="103"/>
      <c r="I10" s="103"/>
      <c r="J10" s="103"/>
      <c r="K10" s="105"/>
      <c r="L10" s="1"/>
      <c r="M10" s="1"/>
      <c r="N10" s="1"/>
    </row>
    <row r="11" spans="1:15" ht="30" customHeight="1" x14ac:dyDescent="0.25">
      <c r="A11" s="209" t="str">
        <f>'Overall - Avgs'!A15</f>
        <v>TYRANNOSAURUS DUNX</v>
      </c>
      <c r="B11" s="20" t="s">
        <v>3</v>
      </c>
      <c r="C11" s="20" t="s">
        <v>11</v>
      </c>
      <c r="D11" s="106" t="s">
        <v>9</v>
      </c>
      <c r="E11" s="20" t="s">
        <v>10</v>
      </c>
      <c r="F11" s="20" t="s">
        <v>4</v>
      </c>
      <c r="G11" s="20" t="s">
        <v>5</v>
      </c>
      <c r="H11" s="20" t="s">
        <v>6</v>
      </c>
      <c r="I11" s="20" t="s">
        <v>7</v>
      </c>
      <c r="J11" s="20" t="s">
        <v>8</v>
      </c>
      <c r="K11" s="24" t="s">
        <v>21</v>
      </c>
      <c r="L11" s="20" t="s">
        <v>125</v>
      </c>
      <c r="M11" s="20" t="s">
        <v>126</v>
      </c>
      <c r="N11" s="20" t="s">
        <v>127</v>
      </c>
      <c r="O11" s="215" t="s">
        <v>260</v>
      </c>
    </row>
    <row r="12" spans="1:15" ht="30" customHeight="1" x14ac:dyDescent="0.25">
      <c r="A12" s="211" t="s">
        <v>12</v>
      </c>
      <c r="B12" s="40">
        <f>'Playoff - Totals'!B16+'Playoff - Totals'!B17+'Playoff - Totals'!B18+'Playoff - Totals'!B19</f>
        <v>12</v>
      </c>
      <c r="C12" s="40">
        <f>'Playoff - Totals'!C16+'Playoff - Totals'!C17+'Playoff - Totals'!C18+'Playoff - Totals'!C19</f>
        <v>23</v>
      </c>
      <c r="D12" s="222">
        <f>B12/C12</f>
        <v>0.52173913043478259</v>
      </c>
      <c r="E12" s="217">
        <f>'Playoff - Totals'!E16+'Playoff - Totals'!E17+'Playoff - Totals'!E18+'Playoff - Totals'!E19</f>
        <v>3</v>
      </c>
      <c r="F12" s="40">
        <f>'Playoff - Totals'!F16+'Playoff - Totals'!F17+'Playoff - Totals'!F18+'Playoff - Totals'!F19</f>
        <v>12</v>
      </c>
      <c r="G12" s="40">
        <f>'Playoff - Totals'!G16+'Playoff - Totals'!G17+'Playoff - Totals'!G18+'Playoff - Totals'!G19</f>
        <v>6</v>
      </c>
      <c r="H12" s="40">
        <f>'Playoff - Totals'!H16+'Playoff - Totals'!H17+'Playoff - Totals'!H18+'Playoff - Totals'!H19</f>
        <v>2</v>
      </c>
      <c r="I12" s="40">
        <f>'Playoff - Totals'!I16+'Playoff - Totals'!I17+'Playoff - Totals'!I18+'Playoff - Totals'!I19</f>
        <v>2</v>
      </c>
      <c r="J12" s="40">
        <f>'Playoff - Totals'!J16+'Playoff - Totals'!J17+'Playoff - Totals'!J18+'Playoff - Totals'!J19</f>
        <v>4</v>
      </c>
      <c r="K12" s="50">
        <f>G12/J12</f>
        <v>1.5</v>
      </c>
      <c r="L12" s="40">
        <f>'S2-UNT-DUNX'!B10+'Finals-NTO-DUNX'!B10</f>
        <v>10</v>
      </c>
      <c r="M12" s="40">
        <f>'S2-UNT-DUNX'!C10+'Finals-NTO-DUNX'!C10</f>
        <v>31</v>
      </c>
      <c r="N12" s="222">
        <f>L12/M12</f>
        <v>0.32258064516129031</v>
      </c>
      <c r="O12" s="40">
        <f>'S2-UNT-DUNX'!J10+'Finals-NTO-DUNX'!J10</f>
        <v>4</v>
      </c>
    </row>
    <row r="13" spans="1:15" ht="30" customHeight="1" x14ac:dyDescent="0.25">
      <c r="A13" s="211" t="s">
        <v>33</v>
      </c>
      <c r="B13" s="51">
        <f>B12/2</f>
        <v>6</v>
      </c>
      <c r="C13" s="51">
        <f>C12/2</f>
        <v>11.5</v>
      </c>
      <c r="D13" s="222">
        <f>B13/C13</f>
        <v>0.52173913043478259</v>
      </c>
      <c r="E13" s="51">
        <f>E12/2</f>
        <v>1.5</v>
      </c>
      <c r="F13" s="51">
        <f t="shared" ref="F13:J13" si="2">F12/2</f>
        <v>6</v>
      </c>
      <c r="G13" s="51">
        <f t="shared" si="2"/>
        <v>3</v>
      </c>
      <c r="H13" s="51">
        <f t="shared" si="2"/>
        <v>1</v>
      </c>
      <c r="I13" s="51">
        <f t="shared" si="2"/>
        <v>1</v>
      </c>
      <c r="J13" s="51">
        <f t="shared" si="2"/>
        <v>2</v>
      </c>
      <c r="K13" s="50">
        <f>G13/J13</f>
        <v>1.5</v>
      </c>
      <c r="L13" s="221">
        <f>L12/2</f>
        <v>5</v>
      </c>
      <c r="M13" s="51">
        <f>M12/2</f>
        <v>15.5</v>
      </c>
      <c r="N13" s="222">
        <f>L13/M13</f>
        <v>0.32258064516129031</v>
      </c>
      <c r="O13" s="51">
        <f>O12/2</f>
        <v>2</v>
      </c>
    </row>
    <row r="14" spans="1:15" x14ac:dyDescent="0.25">
      <c r="A14" s="66"/>
      <c r="B14" s="107"/>
      <c r="C14" s="107"/>
      <c r="D14" s="108"/>
      <c r="E14" s="107"/>
      <c r="F14" s="107"/>
      <c r="G14" s="107"/>
      <c r="H14" s="107"/>
      <c r="I14" s="107"/>
      <c r="J14" s="107"/>
      <c r="K14" s="109"/>
      <c r="L14" s="1"/>
      <c r="M14" s="1"/>
      <c r="N14" s="1"/>
    </row>
    <row r="15" spans="1:15" ht="30" customHeight="1" x14ac:dyDescent="0.25">
      <c r="A15" s="114" t="str">
        <f>'Overall - Avgs'!A21</f>
        <v>nTo</v>
      </c>
      <c r="B15" s="20" t="s">
        <v>3</v>
      </c>
      <c r="C15" s="20" t="s">
        <v>11</v>
      </c>
      <c r="D15" s="106" t="s">
        <v>9</v>
      </c>
      <c r="E15" s="20" t="s">
        <v>10</v>
      </c>
      <c r="F15" s="20" t="s">
        <v>4</v>
      </c>
      <c r="G15" s="20" t="s">
        <v>5</v>
      </c>
      <c r="H15" s="20" t="s">
        <v>6</v>
      </c>
      <c r="I15" s="20" t="s">
        <v>7</v>
      </c>
      <c r="J15" s="20" t="s">
        <v>8</v>
      </c>
      <c r="K15" s="24" t="s">
        <v>21</v>
      </c>
      <c r="L15" s="20" t="s">
        <v>125</v>
      </c>
      <c r="M15" s="20" t="s">
        <v>126</v>
      </c>
      <c r="N15" s="20" t="s">
        <v>127</v>
      </c>
      <c r="O15" s="215" t="s">
        <v>260</v>
      </c>
    </row>
    <row r="16" spans="1:15" ht="30" customHeight="1" x14ac:dyDescent="0.25">
      <c r="A16" s="212" t="s">
        <v>12</v>
      </c>
      <c r="B16" s="217">
        <f>'Playoff - Totals'!B22+'Playoff - Totals'!B23+'Playoff - Totals'!B24+'Playoff - Totals'!B25</f>
        <v>21</v>
      </c>
      <c r="C16" s="217">
        <f>'Playoff - Totals'!C22+'Playoff - Totals'!C23+'Playoff - Totals'!C24+'Playoff - Totals'!C25</f>
        <v>42</v>
      </c>
      <c r="D16" s="49">
        <f>B16/C16</f>
        <v>0.5</v>
      </c>
      <c r="E16" s="40">
        <f>'Playoff - Totals'!E22+'Playoff - Totals'!E23+'Playoff - Totals'!E24+'Playoff - Totals'!E25</f>
        <v>1</v>
      </c>
      <c r="F16" s="217">
        <f>'Playoff - Totals'!F22+'Playoff - Totals'!F23+'Playoff - Totals'!F24+'Playoff - Totals'!F25</f>
        <v>23</v>
      </c>
      <c r="G16" s="217">
        <f>'Playoff - Totals'!G22+'Playoff - Totals'!G23+'Playoff - Totals'!G24+'Playoff - Totals'!G25</f>
        <v>12</v>
      </c>
      <c r="H16" s="217">
        <f>'Playoff - Totals'!H22+'Playoff - Totals'!H23+'Playoff - Totals'!H24+'Playoff - Totals'!H25</f>
        <v>4</v>
      </c>
      <c r="I16" s="217">
        <f>'Playoff - Totals'!I22+'Playoff - Totals'!I23+'Playoff - Totals'!I24+'Playoff - Totals'!I25</f>
        <v>4</v>
      </c>
      <c r="J16" s="40">
        <f>'Playoff - Totals'!J22+'Playoff - Totals'!J23+'Playoff - Totals'!J24+'Playoff - Totals'!J25</f>
        <v>4</v>
      </c>
      <c r="K16" s="223">
        <f>G16/J16</f>
        <v>3</v>
      </c>
      <c r="L16" s="216">
        <f>'Q1-BM-NTO'!B10+'S1-NTO-TZB'!B18+'Finals-NTO-DUNX'!B18</f>
        <v>19</v>
      </c>
      <c r="M16" s="216">
        <f>'Q1-BM-NTO'!C10+'S1-NTO-TZB'!C18+'Finals-NTO-DUNX'!C18</f>
        <v>41</v>
      </c>
      <c r="N16" s="49">
        <f>L16/M16</f>
        <v>0.46341463414634149</v>
      </c>
      <c r="O16" s="217">
        <f>'Q1-BM-NTO'!J10+'S1-NTO-TZB'!J18+'Finals-NTO-DUNX'!J18</f>
        <v>5</v>
      </c>
    </row>
    <row r="17" spans="1:15" ht="30" customHeight="1" x14ac:dyDescent="0.25">
      <c r="A17" s="212" t="s">
        <v>33</v>
      </c>
      <c r="B17" s="51">
        <f>B16/3</f>
        <v>7</v>
      </c>
      <c r="C17" s="51">
        <f>C16/3</f>
        <v>14</v>
      </c>
      <c r="D17" s="49">
        <f>B17/C17</f>
        <v>0.5</v>
      </c>
      <c r="E17" s="51">
        <f>E16/3</f>
        <v>0.33333333333333331</v>
      </c>
      <c r="F17" s="51">
        <f t="shared" ref="F17:J17" si="3">F16/3</f>
        <v>7.666666666666667</v>
      </c>
      <c r="G17" s="221">
        <f t="shared" si="3"/>
        <v>4</v>
      </c>
      <c r="H17" s="51">
        <f t="shared" si="3"/>
        <v>1.3333333333333333</v>
      </c>
      <c r="I17" s="221">
        <f t="shared" si="3"/>
        <v>1.3333333333333333</v>
      </c>
      <c r="J17" s="51">
        <f t="shared" si="3"/>
        <v>1.3333333333333333</v>
      </c>
      <c r="K17" s="223">
        <f>G17/J17</f>
        <v>3</v>
      </c>
      <c r="L17" s="51">
        <f>L16/3</f>
        <v>6.333333333333333</v>
      </c>
      <c r="M17" s="51">
        <f>M16/3</f>
        <v>13.666666666666666</v>
      </c>
      <c r="N17" s="49">
        <f>L17/M17</f>
        <v>0.46341463414634149</v>
      </c>
      <c r="O17" s="51">
        <f>O16/3</f>
        <v>1.6666666666666667</v>
      </c>
    </row>
    <row r="18" spans="1:15" x14ac:dyDescent="0.25">
      <c r="B18" s="103"/>
      <c r="C18" s="103"/>
      <c r="D18" s="104"/>
      <c r="E18" s="103"/>
      <c r="F18" s="103"/>
      <c r="G18" s="103"/>
      <c r="H18" s="103"/>
      <c r="I18" s="103"/>
      <c r="J18" s="103"/>
      <c r="K18" s="105"/>
      <c r="L18" s="1"/>
      <c r="M18" s="1"/>
      <c r="N18" s="1"/>
    </row>
    <row r="19" spans="1:15" ht="30" customHeight="1" x14ac:dyDescent="0.25">
      <c r="A19" s="169" t="str">
        <f>'Overall - Avgs'!A27</f>
        <v>TAPPAN ZEE BRIZZ</v>
      </c>
      <c r="B19" s="20" t="s">
        <v>3</v>
      </c>
      <c r="C19" s="20" t="s">
        <v>11</v>
      </c>
      <c r="D19" s="106" t="s">
        <v>9</v>
      </c>
      <c r="E19" s="20" t="s">
        <v>10</v>
      </c>
      <c r="F19" s="20" t="s">
        <v>4</v>
      </c>
      <c r="G19" s="20" t="s">
        <v>5</v>
      </c>
      <c r="H19" s="20" t="s">
        <v>6</v>
      </c>
      <c r="I19" s="20" t="s">
        <v>7</v>
      </c>
      <c r="J19" s="20" t="s">
        <v>8</v>
      </c>
      <c r="K19" s="24" t="s">
        <v>21</v>
      </c>
      <c r="L19" s="20" t="s">
        <v>125</v>
      </c>
      <c r="M19" s="20" t="s">
        <v>126</v>
      </c>
      <c r="N19" s="20" t="s">
        <v>127</v>
      </c>
      <c r="O19" s="215" t="s">
        <v>260</v>
      </c>
    </row>
    <row r="20" spans="1:15" ht="30" customHeight="1" x14ac:dyDescent="0.25">
      <c r="A20" s="168" t="s">
        <v>12</v>
      </c>
      <c r="B20" s="40">
        <f>'Playoff - Totals'!B28+'Playoff - Totals'!B29+'Playoff - Totals'!B30+'Playoff - Totals'!B31</f>
        <v>8</v>
      </c>
      <c r="C20" s="40">
        <f>'Playoff - Totals'!C28+'Playoff - Totals'!C29+'Playoff - Totals'!C30+'Playoff - Totals'!C31</f>
        <v>19</v>
      </c>
      <c r="D20" s="49">
        <f>B20/C20</f>
        <v>0.42105263157894735</v>
      </c>
      <c r="E20" s="40">
        <f>'Playoff - Totals'!E28+'Playoff - Totals'!E29+'Playoff - Totals'!E30+'Playoff - Totals'!E31</f>
        <v>0</v>
      </c>
      <c r="F20" s="40">
        <f>'Playoff - Totals'!F28+'Playoff - Totals'!F29+'Playoff - Totals'!F30+'Playoff - Totals'!F31</f>
        <v>10</v>
      </c>
      <c r="G20" s="40">
        <f>'Playoff - Totals'!G28+'Playoff - Totals'!G29+'Playoff - Totals'!G30+'Playoff - Totals'!G31</f>
        <v>2</v>
      </c>
      <c r="H20" s="40">
        <f>'Playoff - Totals'!H28+'Playoff - Totals'!H29+'Playoff - Totals'!H30+'Playoff - Totals'!H31</f>
        <v>1</v>
      </c>
      <c r="I20" s="40">
        <f>'Playoff - Totals'!I28+'Playoff - Totals'!I29+'Playoff - Totals'!I30+'Playoff - Totals'!I31</f>
        <v>1</v>
      </c>
      <c r="J20" s="40">
        <f>'Playoff - Totals'!J28+'Playoff - Totals'!J29+'Playoff - Totals'!J30+'Playoff - Totals'!J31</f>
        <v>2</v>
      </c>
      <c r="K20" s="50">
        <f>G20/J20</f>
        <v>1</v>
      </c>
      <c r="L20" s="40">
        <f>'S1-NTO-TZB'!B10</f>
        <v>9</v>
      </c>
      <c r="M20" s="40">
        <f>'S1-NTO-TZB'!C10</f>
        <v>18</v>
      </c>
      <c r="N20" s="49">
        <f>L20/M20</f>
        <v>0.5</v>
      </c>
      <c r="O20" s="40">
        <f>'S1-NTO-TZB'!J10</f>
        <v>1</v>
      </c>
    </row>
    <row r="21" spans="1:15" ht="30" customHeight="1" x14ac:dyDescent="0.25">
      <c r="A21" s="168" t="s">
        <v>33</v>
      </c>
      <c r="B21" s="221">
        <f>B20/1</f>
        <v>8</v>
      </c>
      <c r="C21" s="221">
        <f>C20/1</f>
        <v>19</v>
      </c>
      <c r="D21" s="49">
        <f>B21/C21</f>
        <v>0.42105263157894735</v>
      </c>
      <c r="E21" s="51">
        <f>E20/1</f>
        <v>0</v>
      </c>
      <c r="F21" s="221">
        <f t="shared" ref="F21" si="4">F20/1</f>
        <v>10</v>
      </c>
      <c r="G21" s="51">
        <f t="shared" ref="G21" si="5">G20/1</f>
        <v>2</v>
      </c>
      <c r="H21" s="51">
        <f t="shared" ref="H21" si="6">H20/1</f>
        <v>1</v>
      </c>
      <c r="I21" s="51">
        <f t="shared" ref="I21" si="7">I20/1</f>
        <v>1</v>
      </c>
      <c r="J21" s="51">
        <f t="shared" ref="J21" si="8">J20/1</f>
        <v>2</v>
      </c>
      <c r="K21" s="50">
        <f>G21/J21</f>
        <v>1</v>
      </c>
      <c r="L21" s="220">
        <f>L20/1</f>
        <v>9</v>
      </c>
      <c r="M21" s="220">
        <f>M20/1</f>
        <v>18</v>
      </c>
      <c r="N21" s="49">
        <f>L21/M21</f>
        <v>0.5</v>
      </c>
      <c r="O21" s="51">
        <f>O20/1</f>
        <v>1</v>
      </c>
    </row>
    <row r="22" spans="1:15" x14ac:dyDescent="0.25">
      <c r="B22" s="103"/>
      <c r="C22" s="103"/>
      <c r="D22" s="104"/>
      <c r="E22" s="103"/>
      <c r="F22" s="103"/>
      <c r="G22" s="103"/>
      <c r="H22" s="103"/>
      <c r="I22" s="103"/>
      <c r="J22" s="103"/>
      <c r="K22" s="105"/>
      <c r="L22" s="1"/>
      <c r="M22" s="1"/>
      <c r="N22" s="1"/>
    </row>
    <row r="23" spans="1:15" ht="30" customHeight="1" x14ac:dyDescent="0.25">
      <c r="A23" s="46" t="str">
        <f>'Overall - Avgs'!A33</f>
        <v>BLUE MEANIES</v>
      </c>
      <c r="B23" s="20" t="s">
        <v>3</v>
      </c>
      <c r="C23" s="20" t="s">
        <v>11</v>
      </c>
      <c r="D23" s="106" t="s">
        <v>9</v>
      </c>
      <c r="E23" s="20" t="s">
        <v>10</v>
      </c>
      <c r="F23" s="20" t="s">
        <v>4</v>
      </c>
      <c r="G23" s="20" t="s">
        <v>5</v>
      </c>
      <c r="H23" s="20" t="s">
        <v>6</v>
      </c>
      <c r="I23" s="20" t="s">
        <v>7</v>
      </c>
      <c r="J23" s="20" t="s">
        <v>8</v>
      </c>
      <c r="K23" s="24" t="s">
        <v>21</v>
      </c>
      <c r="L23" s="20" t="s">
        <v>125</v>
      </c>
      <c r="M23" s="20" t="s">
        <v>126</v>
      </c>
      <c r="N23" s="20" t="s">
        <v>127</v>
      </c>
      <c r="O23" s="215" t="s">
        <v>260</v>
      </c>
    </row>
    <row r="24" spans="1:15" ht="30" customHeight="1" x14ac:dyDescent="0.25">
      <c r="A24" s="53" t="s">
        <v>12</v>
      </c>
      <c r="B24" s="40">
        <f>'Playoff - Totals'!B34+'Playoff - Totals'!B35+'Playoff - Totals'!B36+'Playoff - Totals'!B37</f>
        <v>5</v>
      </c>
      <c r="C24" s="40">
        <f>'Playoff - Totals'!C34+'Playoff - Totals'!C35+'Playoff - Totals'!C36+'Playoff - Totals'!C37</f>
        <v>14</v>
      </c>
      <c r="D24" s="49">
        <f>B24/C24</f>
        <v>0.35714285714285715</v>
      </c>
      <c r="E24" s="40">
        <f>'Playoff - Totals'!E34+'Playoff - Totals'!E35+'Playoff - Totals'!E36+'Playoff - Totals'!E37</f>
        <v>1</v>
      </c>
      <c r="F24" s="40">
        <f>'Playoff - Totals'!F34+'Playoff - Totals'!F35+'Playoff - Totals'!F36+'Playoff - Totals'!F37</f>
        <v>6</v>
      </c>
      <c r="G24" s="40">
        <f>'Playoff - Totals'!G34+'Playoff - Totals'!G35+'Playoff - Totals'!G36+'Playoff - Totals'!G37</f>
        <v>0</v>
      </c>
      <c r="H24" s="40">
        <f>'Playoff - Totals'!H34+'Playoff - Totals'!H35+'Playoff - Totals'!H36+'Playoff - Totals'!H37</f>
        <v>3</v>
      </c>
      <c r="I24" s="40">
        <f>'Playoff - Totals'!I34+'Playoff - Totals'!I35+'Playoff - Totals'!I36+'Playoff - Totals'!I37</f>
        <v>0</v>
      </c>
      <c r="J24" s="40">
        <f>'Playoff - Totals'!J34+'Playoff - Totals'!J35+'Playoff - Totals'!J36+'Playoff - Totals'!J37</f>
        <v>2</v>
      </c>
      <c r="K24" s="224">
        <f>G24/J24</f>
        <v>0</v>
      </c>
      <c r="L24" s="40">
        <f>'Q1-BM-NTO'!B18</f>
        <v>7</v>
      </c>
      <c r="M24" s="217">
        <f>'Q1-BM-NTO'!C18</f>
        <v>11</v>
      </c>
      <c r="N24" s="225">
        <f>L24/M24</f>
        <v>0.63636363636363635</v>
      </c>
      <c r="O24" s="40">
        <f>'Q1-BM-NTO'!J18</f>
        <v>3</v>
      </c>
    </row>
    <row r="25" spans="1:15" ht="30" customHeight="1" x14ac:dyDescent="0.25">
      <c r="A25" s="53" t="s">
        <v>33</v>
      </c>
      <c r="B25" s="51">
        <f>B24/1</f>
        <v>5</v>
      </c>
      <c r="C25" s="51">
        <f>C24/1</f>
        <v>14</v>
      </c>
      <c r="D25" s="49">
        <f>B25/C25</f>
        <v>0.35714285714285715</v>
      </c>
      <c r="E25" s="51">
        <f>E24/1</f>
        <v>1</v>
      </c>
      <c r="F25" s="51">
        <f t="shared" ref="F25" si="9">F24/1</f>
        <v>6</v>
      </c>
      <c r="G25" s="51">
        <f t="shared" ref="G25" si="10">G24/1</f>
        <v>0</v>
      </c>
      <c r="H25" s="221">
        <f t="shared" ref="H25" si="11">H24/1</f>
        <v>3</v>
      </c>
      <c r="I25" s="51">
        <f t="shared" ref="I25" si="12">I24/1</f>
        <v>0</v>
      </c>
      <c r="J25" s="51">
        <f t="shared" ref="J25" si="13">J24/1</f>
        <v>2</v>
      </c>
      <c r="K25" s="224">
        <f>G25/J25</f>
        <v>0</v>
      </c>
      <c r="L25" s="51">
        <f>L24/1</f>
        <v>7</v>
      </c>
      <c r="M25" s="221">
        <f>M24/1</f>
        <v>11</v>
      </c>
      <c r="N25" s="225">
        <f>L25/M25</f>
        <v>0.63636363636363635</v>
      </c>
      <c r="O25" s="221">
        <f>O24/1</f>
        <v>3</v>
      </c>
    </row>
    <row r="26" spans="1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6" sqref="A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239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110" t="s">
        <v>232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5" t="s">
        <v>268</v>
      </c>
      <c r="B6" s="29">
        <v>4</v>
      </c>
      <c r="C6" s="31">
        <v>9</v>
      </c>
      <c r="D6" s="58">
        <f>SUM(B6/C6)</f>
        <v>0.44444444444444442</v>
      </c>
      <c r="E6" s="31">
        <v>2</v>
      </c>
      <c r="F6" s="31">
        <v>2</v>
      </c>
      <c r="G6" s="31">
        <v>0</v>
      </c>
      <c r="H6" s="31">
        <v>1</v>
      </c>
      <c r="I6" s="31">
        <v>1</v>
      </c>
      <c r="J6" s="31">
        <v>0</v>
      </c>
      <c r="K6" s="59" t="e">
        <f>SUM(G6/J6)</f>
        <v>#DIV/0!</v>
      </c>
    </row>
    <row r="7" spans="1:11" ht="30" customHeight="1" x14ac:dyDescent="0.25">
      <c r="A7" s="45" t="s">
        <v>61</v>
      </c>
      <c r="B7" s="29">
        <v>1</v>
      </c>
      <c r="C7" s="31">
        <v>4</v>
      </c>
      <c r="D7" s="58">
        <f>SUM(B7/C7)</f>
        <v>0.25</v>
      </c>
      <c r="E7" s="31">
        <v>0</v>
      </c>
      <c r="F7" s="31">
        <v>2</v>
      </c>
      <c r="G7" s="31">
        <v>2</v>
      </c>
      <c r="H7" s="31">
        <v>0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166" t="s">
        <v>38</v>
      </c>
      <c r="B8" s="29">
        <v>0</v>
      </c>
      <c r="C8" s="31">
        <v>2</v>
      </c>
      <c r="D8" s="58">
        <f>SUM(B8/C8)</f>
        <v>0</v>
      </c>
      <c r="E8" s="31">
        <v>0</v>
      </c>
      <c r="F8" s="31">
        <v>1</v>
      </c>
      <c r="G8" s="31">
        <v>0</v>
      </c>
      <c r="H8" s="31">
        <v>1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166" t="s">
        <v>120</v>
      </c>
      <c r="B9" s="29">
        <v>0</v>
      </c>
      <c r="C9" s="31">
        <v>3</v>
      </c>
      <c r="D9" s="58">
        <f>SUM(B9/C9)</f>
        <v>0</v>
      </c>
      <c r="E9" s="31">
        <v>0</v>
      </c>
      <c r="F9" s="31">
        <v>6</v>
      </c>
      <c r="G9" s="31">
        <v>1</v>
      </c>
      <c r="H9" s="31">
        <v>0</v>
      </c>
      <c r="I9" s="31">
        <v>0</v>
      </c>
      <c r="J9" s="31">
        <v>0</v>
      </c>
      <c r="K9" s="59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5</v>
      </c>
      <c r="C10" s="36">
        <f>SUM(C6:C9)</f>
        <v>18</v>
      </c>
      <c r="D10" s="37">
        <f>SUM(B10/C10)</f>
        <v>0.27777777777777779</v>
      </c>
      <c r="E10" s="36">
        <f t="shared" ref="E10:J10" si="0">SUM(E6:E9)</f>
        <v>2</v>
      </c>
      <c r="F10" s="36">
        <f t="shared" si="0"/>
        <v>11</v>
      </c>
      <c r="G10" s="36">
        <f t="shared" si="0"/>
        <v>3</v>
      </c>
      <c r="H10" s="36">
        <f t="shared" si="0"/>
        <v>2</v>
      </c>
      <c r="I10" s="36">
        <f t="shared" si="0"/>
        <v>1</v>
      </c>
      <c r="J10" s="36">
        <f t="shared" si="0"/>
        <v>0</v>
      </c>
      <c r="K10" s="38" t="e">
        <f>SUM(G10/J10)</f>
        <v>#DIV/0!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9" t="s">
        <v>231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10" t="s">
        <v>39</v>
      </c>
      <c r="B14" s="29">
        <v>1</v>
      </c>
      <c r="C14" s="31">
        <v>3</v>
      </c>
      <c r="D14" s="58">
        <f>SUM(B14/C14)</f>
        <v>0.33333333333333331</v>
      </c>
      <c r="E14" s="31">
        <v>0</v>
      </c>
      <c r="F14" s="31">
        <v>7</v>
      </c>
      <c r="G14" s="31">
        <v>1</v>
      </c>
      <c r="H14" s="31">
        <v>0</v>
      </c>
      <c r="I14" s="31">
        <v>1</v>
      </c>
      <c r="J14" s="31">
        <v>1</v>
      </c>
      <c r="K14" s="59">
        <f>SUM(G14/J14)</f>
        <v>1</v>
      </c>
    </row>
    <row r="15" spans="1:11" ht="30" customHeight="1" x14ac:dyDescent="0.25">
      <c r="A15" s="210" t="s">
        <v>24</v>
      </c>
      <c r="B15" s="29">
        <v>1</v>
      </c>
      <c r="C15" s="31">
        <v>6</v>
      </c>
      <c r="D15" s="58">
        <f>SUM(B15/C15)</f>
        <v>0.16666666666666666</v>
      </c>
      <c r="E15" s="31">
        <v>0</v>
      </c>
      <c r="F15" s="31">
        <v>2</v>
      </c>
      <c r="G15" s="31">
        <v>0</v>
      </c>
      <c r="H15" s="31">
        <v>0</v>
      </c>
      <c r="I15" s="31">
        <v>0</v>
      </c>
      <c r="J15" s="31">
        <v>1</v>
      </c>
      <c r="K15" s="59">
        <f>SUM(G15/J15)</f>
        <v>0</v>
      </c>
    </row>
    <row r="16" spans="1:11" ht="30" customHeight="1" x14ac:dyDescent="0.25">
      <c r="A16" s="210" t="s">
        <v>123</v>
      </c>
      <c r="B16" s="29">
        <v>0</v>
      </c>
      <c r="C16" s="31">
        <v>3</v>
      </c>
      <c r="D16" s="58">
        <f>SUM(B16/C16)</f>
        <v>0</v>
      </c>
      <c r="E16" s="31">
        <v>0</v>
      </c>
      <c r="F16" s="31">
        <v>1</v>
      </c>
      <c r="G16" s="31">
        <v>0</v>
      </c>
      <c r="H16" s="31">
        <v>0</v>
      </c>
      <c r="I16" s="31">
        <v>0</v>
      </c>
      <c r="J16" s="31">
        <v>1</v>
      </c>
      <c r="K16" s="59">
        <f>SUM(G16/J16)</f>
        <v>0</v>
      </c>
    </row>
    <row r="17" spans="1:11" ht="30" customHeight="1" thickBot="1" x14ac:dyDescent="0.3">
      <c r="A17" s="210" t="s">
        <v>26</v>
      </c>
      <c r="B17" s="34">
        <v>1</v>
      </c>
      <c r="C17" s="55">
        <v>2</v>
      </c>
      <c r="D17" s="56">
        <f>SUM(B17/C17)</f>
        <v>0.5</v>
      </c>
      <c r="E17" s="55">
        <v>0</v>
      </c>
      <c r="F17" s="55">
        <v>1</v>
      </c>
      <c r="G17" s="55">
        <v>1</v>
      </c>
      <c r="H17" s="55">
        <v>0</v>
      </c>
      <c r="I17" s="55">
        <v>0</v>
      </c>
      <c r="J17" s="55">
        <v>1</v>
      </c>
      <c r="K17" s="57">
        <f>SUM(G17/J17)</f>
        <v>1</v>
      </c>
    </row>
    <row r="18" spans="1:11" ht="30" customHeight="1" thickBot="1" x14ac:dyDescent="0.3">
      <c r="A18" s="18" t="s">
        <v>20</v>
      </c>
      <c r="B18" s="36">
        <f>SUM(B14:B17)</f>
        <v>3</v>
      </c>
      <c r="C18" s="36">
        <f>SUM(C14:C17)</f>
        <v>14</v>
      </c>
      <c r="D18" s="37">
        <f>SUM(B18/C18)</f>
        <v>0.21428571428571427</v>
      </c>
      <c r="E18" s="36">
        <f t="shared" ref="E18:J18" si="1">SUM(E14:E17)</f>
        <v>0</v>
      </c>
      <c r="F18" s="36">
        <f t="shared" si="1"/>
        <v>11</v>
      </c>
      <c r="G18" s="36">
        <f t="shared" si="1"/>
        <v>2</v>
      </c>
      <c r="H18" s="36">
        <f t="shared" si="1"/>
        <v>0</v>
      </c>
      <c r="I18" s="36">
        <f t="shared" si="1"/>
        <v>1</v>
      </c>
      <c r="J18" s="36">
        <f t="shared" si="1"/>
        <v>4</v>
      </c>
      <c r="K18" s="38">
        <f>SUM(G18/J18)</f>
        <v>0.5</v>
      </c>
    </row>
    <row r="21" spans="1:11" x14ac:dyDescent="0.25">
      <c r="A21" t="s">
        <v>254</v>
      </c>
    </row>
  </sheetData>
  <pageMargins left="0.7" right="0.7" top="0.75" bottom="0.75" header="0.3" footer="0.3"/>
  <pageSetup scale="95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D23" sqref="D23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240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46" t="s">
        <v>234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7" t="s">
        <v>25</v>
      </c>
      <c r="B6" s="29">
        <v>0</v>
      </c>
      <c r="C6" s="31">
        <v>2</v>
      </c>
      <c r="D6" s="58">
        <f>SUM(B6/C6)</f>
        <v>0</v>
      </c>
      <c r="E6" s="31">
        <v>0</v>
      </c>
      <c r="F6" s="31">
        <v>3</v>
      </c>
      <c r="G6" s="31">
        <v>1</v>
      </c>
      <c r="H6" s="31">
        <v>1</v>
      </c>
      <c r="I6" s="31">
        <v>0</v>
      </c>
      <c r="J6" s="31">
        <v>2</v>
      </c>
      <c r="K6" s="59">
        <f>SUM(G6/J6)</f>
        <v>0.5</v>
      </c>
    </row>
    <row r="7" spans="1:11" ht="30" customHeight="1" x14ac:dyDescent="0.25">
      <c r="A7" s="47" t="s">
        <v>235</v>
      </c>
      <c r="B7" s="29">
        <v>0</v>
      </c>
      <c r="C7" s="31">
        <v>1</v>
      </c>
      <c r="D7" s="58">
        <f>SUM(B7/C7)</f>
        <v>0</v>
      </c>
      <c r="E7" s="31">
        <v>0</v>
      </c>
      <c r="F7" s="31">
        <v>2</v>
      </c>
      <c r="G7" s="31">
        <v>0</v>
      </c>
      <c r="H7" s="31">
        <v>1</v>
      </c>
      <c r="I7" s="31">
        <v>0</v>
      </c>
      <c r="J7" s="31">
        <v>1</v>
      </c>
      <c r="K7" s="59">
        <f>SUM(G7/J7)</f>
        <v>0</v>
      </c>
    </row>
    <row r="8" spans="1:11" ht="30" customHeight="1" x14ac:dyDescent="0.25">
      <c r="A8" s="47" t="s">
        <v>236</v>
      </c>
      <c r="B8" s="29">
        <v>1</v>
      </c>
      <c r="C8" s="31">
        <v>4</v>
      </c>
      <c r="D8" s="58">
        <f>SUM(B8/C8)</f>
        <v>0.25</v>
      </c>
      <c r="E8" s="31">
        <v>0</v>
      </c>
      <c r="F8" s="31">
        <v>3</v>
      </c>
      <c r="G8" s="31">
        <v>0</v>
      </c>
      <c r="H8" s="31">
        <v>1</v>
      </c>
      <c r="I8" s="31">
        <v>1</v>
      </c>
      <c r="J8" s="31">
        <v>2</v>
      </c>
      <c r="K8" s="59">
        <f>SUM(G8/J8)</f>
        <v>0</v>
      </c>
    </row>
    <row r="9" spans="1:11" ht="30" customHeight="1" thickBot="1" x14ac:dyDescent="0.3">
      <c r="A9" s="47" t="s">
        <v>237</v>
      </c>
      <c r="B9" s="34">
        <v>0</v>
      </c>
      <c r="C9" s="55">
        <v>5</v>
      </c>
      <c r="D9" s="56">
        <f>SUM(B9/C9)</f>
        <v>0</v>
      </c>
      <c r="E9" s="55">
        <v>0</v>
      </c>
      <c r="F9" s="55">
        <v>3</v>
      </c>
      <c r="G9" s="55">
        <v>0</v>
      </c>
      <c r="H9" s="55">
        <v>1</v>
      </c>
      <c r="I9" s="55">
        <v>0</v>
      </c>
      <c r="J9" s="55">
        <v>3</v>
      </c>
      <c r="K9" s="57">
        <f>SUM(G9/J9)</f>
        <v>0</v>
      </c>
    </row>
    <row r="10" spans="1:11" ht="30" customHeight="1" thickBot="1" x14ac:dyDescent="0.3">
      <c r="A10" s="18" t="s">
        <v>20</v>
      </c>
      <c r="B10" s="36">
        <f>SUM(B6:B9)</f>
        <v>1</v>
      </c>
      <c r="C10" s="36">
        <f>SUM(C6:C9)</f>
        <v>12</v>
      </c>
      <c r="D10" s="37">
        <f>SUM(B10/C10)</f>
        <v>8.3333333333333329E-2</v>
      </c>
      <c r="E10" s="36">
        <f t="shared" ref="E10:J10" si="0">SUM(E6:E9)</f>
        <v>0</v>
      </c>
      <c r="F10" s="36">
        <f t="shared" si="0"/>
        <v>11</v>
      </c>
      <c r="G10" s="36">
        <f t="shared" si="0"/>
        <v>1</v>
      </c>
      <c r="H10" s="36">
        <f t="shared" si="0"/>
        <v>4</v>
      </c>
      <c r="I10" s="36">
        <f t="shared" si="0"/>
        <v>1</v>
      </c>
      <c r="J10" s="36">
        <f t="shared" si="0"/>
        <v>8</v>
      </c>
      <c r="K10" s="38">
        <f>SUM(G10/J10)</f>
        <v>0.125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7" t="s">
        <v>229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48" t="s">
        <v>156</v>
      </c>
      <c r="B14" s="29">
        <v>3</v>
      </c>
      <c r="C14" s="31">
        <v>6</v>
      </c>
      <c r="D14" s="58">
        <f>SUM(B14/C14)</f>
        <v>0.5</v>
      </c>
      <c r="E14" s="31">
        <v>1</v>
      </c>
      <c r="F14" s="31">
        <v>4</v>
      </c>
      <c r="G14" s="31">
        <v>0</v>
      </c>
      <c r="H14" s="31">
        <v>0</v>
      </c>
      <c r="I14" s="31">
        <v>0</v>
      </c>
      <c r="J14" s="31">
        <v>1</v>
      </c>
      <c r="K14" s="59">
        <f>SUM(G14/J14)</f>
        <v>0</v>
      </c>
    </row>
    <row r="15" spans="1:11" ht="30" customHeight="1" x14ac:dyDescent="0.25">
      <c r="A15" s="48" t="s">
        <v>41</v>
      </c>
      <c r="B15" s="29">
        <v>0</v>
      </c>
      <c r="C15" s="31">
        <v>4</v>
      </c>
      <c r="D15" s="58">
        <f>SUM(B15/C15)</f>
        <v>0</v>
      </c>
      <c r="E15" s="31">
        <v>0</v>
      </c>
      <c r="F15" s="31">
        <v>0</v>
      </c>
      <c r="G15" s="31">
        <v>0</v>
      </c>
      <c r="H15" s="31">
        <v>2</v>
      </c>
      <c r="I15" s="31">
        <v>0</v>
      </c>
      <c r="J15" s="31">
        <v>2</v>
      </c>
      <c r="K15" s="59">
        <f>SUM(G15/J15)</f>
        <v>0</v>
      </c>
    </row>
    <row r="16" spans="1:11" ht="30" customHeight="1" x14ac:dyDescent="0.25">
      <c r="A16" s="48" t="s">
        <v>159</v>
      </c>
      <c r="B16" s="29">
        <v>0</v>
      </c>
      <c r="C16" s="31">
        <v>3</v>
      </c>
      <c r="D16" s="58">
        <f>SUM(B16/C16)</f>
        <v>0</v>
      </c>
      <c r="E16" s="31">
        <v>0</v>
      </c>
      <c r="F16" s="31">
        <v>2</v>
      </c>
      <c r="G16" s="31">
        <v>0</v>
      </c>
      <c r="H16" s="31">
        <v>0</v>
      </c>
      <c r="I16" s="31">
        <v>1</v>
      </c>
      <c r="J16" s="31">
        <v>1</v>
      </c>
      <c r="K16" s="59">
        <f>SUM(G16/J16)</f>
        <v>0</v>
      </c>
    </row>
    <row r="17" spans="1:11" ht="30" customHeight="1" thickBot="1" x14ac:dyDescent="0.3">
      <c r="A17" s="48" t="s">
        <v>230</v>
      </c>
      <c r="B17" s="34">
        <v>0</v>
      </c>
      <c r="C17" s="55">
        <v>1</v>
      </c>
      <c r="D17" s="56">
        <f>SUM(B17/C17)</f>
        <v>0</v>
      </c>
      <c r="E17" s="55">
        <v>0</v>
      </c>
      <c r="F17" s="55">
        <v>0</v>
      </c>
      <c r="G17" s="55">
        <v>0</v>
      </c>
      <c r="H17" s="55">
        <v>3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3</v>
      </c>
      <c r="C18" s="36">
        <f>SUM(C14:C17)</f>
        <v>14</v>
      </c>
      <c r="D18" s="37">
        <f>SUM(B18/C18)</f>
        <v>0.21428571428571427</v>
      </c>
      <c r="E18" s="36">
        <f t="shared" ref="E18:J18" si="1">SUM(E14:E17)</f>
        <v>1</v>
      </c>
      <c r="F18" s="36">
        <f t="shared" si="1"/>
        <v>6</v>
      </c>
      <c r="G18" s="36">
        <f t="shared" si="1"/>
        <v>0</v>
      </c>
      <c r="H18" s="36">
        <f t="shared" si="1"/>
        <v>5</v>
      </c>
      <c r="I18" s="36">
        <f t="shared" si="1"/>
        <v>1</v>
      </c>
      <c r="J18" s="36">
        <f t="shared" si="1"/>
        <v>4</v>
      </c>
      <c r="K18" s="38">
        <f>SUM(G18/J18)</f>
        <v>0</v>
      </c>
    </row>
    <row r="21" spans="1:11" x14ac:dyDescent="0.25">
      <c r="A21" t="s">
        <v>256</v>
      </c>
    </row>
    <row r="22" spans="1:11" x14ac:dyDescent="0.25">
      <c r="A22" t="s">
        <v>255</v>
      </c>
    </row>
  </sheetData>
  <pageMargins left="0.7" right="0.7" top="0.75" bottom="0.75" header="0.3" footer="0.3"/>
  <pageSetup scale="95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A23" sqref="A23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241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209" t="s">
        <v>231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10" t="s">
        <v>39</v>
      </c>
      <c r="B6" s="29">
        <v>3</v>
      </c>
      <c r="C6" s="31">
        <v>7</v>
      </c>
      <c r="D6" s="58">
        <f>SUM(B6/C6)</f>
        <v>0.42857142857142855</v>
      </c>
      <c r="E6" s="31">
        <v>0</v>
      </c>
      <c r="F6" s="31">
        <v>5</v>
      </c>
      <c r="G6" s="31">
        <v>1</v>
      </c>
      <c r="H6" s="31">
        <v>2</v>
      </c>
      <c r="I6" s="31">
        <v>1</v>
      </c>
      <c r="J6" s="31">
        <v>0</v>
      </c>
      <c r="K6" s="59" t="e">
        <f>SUM(G6/J6)</f>
        <v>#DIV/0!</v>
      </c>
    </row>
    <row r="7" spans="1:11" ht="30" customHeight="1" x14ac:dyDescent="0.25">
      <c r="A7" s="210" t="s">
        <v>24</v>
      </c>
      <c r="B7" s="29">
        <v>1</v>
      </c>
      <c r="C7" s="31">
        <v>2</v>
      </c>
      <c r="D7" s="58">
        <f>SUM(B7/C7)</f>
        <v>0.5</v>
      </c>
      <c r="E7" s="31">
        <v>0</v>
      </c>
      <c r="F7" s="31">
        <v>1</v>
      </c>
      <c r="G7" s="31">
        <v>0</v>
      </c>
      <c r="H7" s="31">
        <v>0</v>
      </c>
      <c r="I7" s="31">
        <v>0</v>
      </c>
      <c r="J7" s="31">
        <v>2</v>
      </c>
      <c r="K7" s="59">
        <f>SUM(G7/J7)</f>
        <v>0</v>
      </c>
    </row>
    <row r="8" spans="1:11" ht="30" customHeight="1" x14ac:dyDescent="0.25">
      <c r="A8" s="210" t="s">
        <v>123</v>
      </c>
      <c r="B8" s="29">
        <v>0</v>
      </c>
      <c r="C8" s="31">
        <v>2</v>
      </c>
      <c r="D8" s="58">
        <f>SUM(B8/C8)</f>
        <v>0</v>
      </c>
      <c r="E8" s="31">
        <v>0</v>
      </c>
      <c r="F8" s="31">
        <v>1</v>
      </c>
      <c r="G8" s="31">
        <v>1</v>
      </c>
      <c r="H8" s="31">
        <v>0</v>
      </c>
      <c r="I8" s="31">
        <v>0</v>
      </c>
      <c r="J8" s="31">
        <v>1</v>
      </c>
      <c r="K8" s="59">
        <f>SUM(G8/J8)</f>
        <v>1</v>
      </c>
    </row>
    <row r="9" spans="1:11" ht="30" customHeight="1" thickBot="1" x14ac:dyDescent="0.3">
      <c r="A9" s="210" t="s">
        <v>26</v>
      </c>
      <c r="B9" s="34">
        <v>1</v>
      </c>
      <c r="C9" s="55">
        <v>2</v>
      </c>
      <c r="D9" s="56">
        <f>SUM(B9/C9)</f>
        <v>0.5</v>
      </c>
      <c r="E9" s="55">
        <v>1</v>
      </c>
      <c r="F9" s="55">
        <v>0</v>
      </c>
      <c r="G9" s="55">
        <v>0</v>
      </c>
      <c r="H9" s="55">
        <v>0</v>
      </c>
      <c r="I9" s="55">
        <v>1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5</v>
      </c>
      <c r="C10" s="36">
        <f>SUM(C6:C9)</f>
        <v>13</v>
      </c>
      <c r="D10" s="37">
        <f>SUM(B10/C10)</f>
        <v>0.38461538461538464</v>
      </c>
      <c r="E10" s="36">
        <f t="shared" ref="E10:J10" si="0">SUM(E6:E9)</f>
        <v>1</v>
      </c>
      <c r="F10" s="36">
        <f>SUM(F6:F9)</f>
        <v>7</v>
      </c>
      <c r="G10" s="36">
        <f t="shared" si="0"/>
        <v>2</v>
      </c>
      <c r="H10" s="36">
        <f t="shared" si="0"/>
        <v>2</v>
      </c>
      <c r="I10" s="36">
        <f t="shared" si="0"/>
        <v>2</v>
      </c>
      <c r="J10" s="36">
        <f t="shared" si="0"/>
        <v>3</v>
      </c>
      <c r="K10" s="38">
        <f>SUM(G10/J10)</f>
        <v>0.66666666666666663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114" t="s">
        <v>188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08" t="s">
        <v>22</v>
      </c>
      <c r="B14" s="29">
        <v>1</v>
      </c>
      <c r="C14" s="31">
        <v>1</v>
      </c>
      <c r="D14" s="58">
        <f>SUM(B14/C14)</f>
        <v>1</v>
      </c>
      <c r="E14" s="31">
        <v>0</v>
      </c>
      <c r="F14" s="31">
        <v>6</v>
      </c>
      <c r="G14" s="31">
        <v>2</v>
      </c>
      <c r="H14" s="31">
        <v>0</v>
      </c>
      <c r="I14" s="31">
        <v>2</v>
      </c>
      <c r="J14" s="31">
        <v>1</v>
      </c>
      <c r="K14" s="59">
        <f>SUM(G14/J14)</f>
        <v>2</v>
      </c>
    </row>
    <row r="15" spans="1:11" ht="30" customHeight="1" x14ac:dyDescent="0.25">
      <c r="A15" s="208" t="s">
        <v>27</v>
      </c>
      <c r="B15" s="29">
        <v>1</v>
      </c>
      <c r="C15" s="31">
        <v>9</v>
      </c>
      <c r="D15" s="58">
        <f>SUM(B15/C15)</f>
        <v>0.1111111111111111</v>
      </c>
      <c r="E15" s="31">
        <v>0</v>
      </c>
      <c r="F15" s="31">
        <v>5</v>
      </c>
      <c r="G15" s="31">
        <v>1</v>
      </c>
      <c r="H15" s="31">
        <v>0</v>
      </c>
      <c r="I15" s="31">
        <v>0</v>
      </c>
      <c r="J15" s="31">
        <v>2</v>
      </c>
      <c r="K15" s="59">
        <f>SUM(G15/J15)</f>
        <v>0.5</v>
      </c>
    </row>
    <row r="16" spans="1:11" ht="30" customHeight="1" x14ac:dyDescent="0.25">
      <c r="A16" s="208" t="s">
        <v>225</v>
      </c>
      <c r="B16" s="29">
        <v>2</v>
      </c>
      <c r="C16" s="31">
        <v>7</v>
      </c>
      <c r="D16" s="58">
        <f>SUM(B16/C16)</f>
        <v>0.2857142857142857</v>
      </c>
      <c r="E16" s="31">
        <v>0</v>
      </c>
      <c r="F16" s="31">
        <v>0</v>
      </c>
      <c r="G16" s="31">
        <v>0</v>
      </c>
      <c r="H16" s="31">
        <v>1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208" t="s">
        <v>157</v>
      </c>
      <c r="B17" s="54">
        <v>0</v>
      </c>
      <c r="C17" s="55">
        <v>1</v>
      </c>
      <c r="D17" s="56">
        <f>SUM(B17/C17)</f>
        <v>0</v>
      </c>
      <c r="E17" s="55">
        <v>0</v>
      </c>
      <c r="F17" s="55">
        <v>1</v>
      </c>
      <c r="G17" s="55">
        <v>0</v>
      </c>
      <c r="H17" s="55">
        <v>0</v>
      </c>
      <c r="I17" s="55">
        <v>1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4</v>
      </c>
      <c r="C18" s="36">
        <f>SUM(C14:C17)</f>
        <v>18</v>
      </c>
      <c r="D18" s="37">
        <f>SUM(B18/C18)</f>
        <v>0.22222222222222221</v>
      </c>
      <c r="E18" s="36">
        <f t="shared" ref="E18:J18" si="1">SUM(E14:E17)</f>
        <v>0</v>
      </c>
      <c r="F18" s="36">
        <f t="shared" si="1"/>
        <v>12</v>
      </c>
      <c r="G18" s="36">
        <f t="shared" si="1"/>
        <v>3</v>
      </c>
      <c r="H18" s="36">
        <f t="shared" si="1"/>
        <v>1</v>
      </c>
      <c r="I18" s="36">
        <f t="shared" si="1"/>
        <v>3</v>
      </c>
      <c r="J18" s="36">
        <f t="shared" si="1"/>
        <v>3</v>
      </c>
      <c r="K18" s="38">
        <f>SUM(G18/J18)</f>
        <v>1</v>
      </c>
    </row>
    <row r="21" spans="1:11" x14ac:dyDescent="0.25">
      <c r="A21" t="s">
        <v>257</v>
      </c>
    </row>
    <row r="22" spans="1:11" x14ac:dyDescent="0.25">
      <c r="A22" t="s">
        <v>258</v>
      </c>
    </row>
  </sheetData>
  <pageMargins left="0.7" right="0.7" top="0.75" bottom="0.75" header="0.3" footer="0.3"/>
  <pageSetup scale="95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130" zoomScaleNormal="130" workbookViewId="0">
      <selection activeCell="J12" sqref="J12"/>
    </sheetView>
  </sheetViews>
  <sheetFormatPr defaultColWidth="8.85546875" defaultRowHeight="15" x14ac:dyDescent="0.25"/>
  <cols>
    <col min="1" max="1" width="5.85546875" customWidth="1"/>
    <col min="2" max="2" width="11.28515625" bestFit="1" customWidth="1"/>
    <col min="3" max="3" width="11.7109375" bestFit="1" customWidth="1"/>
    <col min="4" max="4" width="3" bestFit="1" customWidth="1"/>
    <col min="6" max="6" width="14.85546875" customWidth="1"/>
    <col min="7" max="7" width="14.42578125" bestFit="1" customWidth="1"/>
    <col min="8" max="8" width="14.140625" bestFit="1" customWidth="1"/>
    <col min="9" max="9" width="13.85546875" customWidth="1"/>
    <col min="10" max="10" width="12.42578125" customWidth="1"/>
    <col min="11" max="11" width="15.42578125" bestFit="1" customWidth="1"/>
    <col min="12" max="12" width="7.42578125" bestFit="1" customWidth="1"/>
    <col min="13" max="13" width="10.7109375" bestFit="1" customWidth="1"/>
    <col min="14" max="14" width="10.140625" bestFit="1" customWidth="1"/>
    <col min="15" max="15" width="8.42578125" hidden="1" customWidth="1"/>
    <col min="16" max="16" width="8.42578125" bestFit="1" customWidth="1"/>
  </cols>
  <sheetData>
    <row r="1" spans="1:19" ht="21" x14ac:dyDescent="0.35">
      <c r="A1" s="65" t="s">
        <v>311</v>
      </c>
    </row>
    <row r="3" spans="1:19" ht="15.75" thickBot="1" x14ac:dyDescent="0.3">
      <c r="F3" s="63"/>
      <c r="G3" s="63"/>
      <c r="H3" s="63"/>
    </row>
    <row r="4" spans="1:19" ht="30" x14ac:dyDescent="0.25">
      <c r="A4" s="70" t="s">
        <v>0</v>
      </c>
      <c r="B4" s="71" t="s">
        <v>1</v>
      </c>
      <c r="C4" s="72" t="s">
        <v>2</v>
      </c>
      <c r="D4" s="89"/>
      <c r="E4" s="89"/>
      <c r="F4" s="199" t="s">
        <v>187</v>
      </c>
      <c r="G4" s="200" t="s">
        <v>189</v>
      </c>
      <c r="H4" s="201" t="s">
        <v>198</v>
      </c>
      <c r="I4" s="202" t="s">
        <v>209</v>
      </c>
      <c r="J4" s="198" t="s">
        <v>219</v>
      </c>
      <c r="K4" s="203" t="s">
        <v>197</v>
      </c>
    </row>
    <row r="5" spans="1:19" x14ac:dyDescent="0.25">
      <c r="A5" s="73">
        <v>0.52083333333333337</v>
      </c>
      <c r="B5" s="98" t="s">
        <v>190</v>
      </c>
      <c r="C5" s="197" t="s">
        <v>201</v>
      </c>
      <c r="D5" s="112">
        <v>1</v>
      </c>
      <c r="E5" s="112"/>
      <c r="F5" s="154" t="s">
        <v>210</v>
      </c>
      <c r="G5" s="186" t="s">
        <v>194</v>
      </c>
      <c r="H5" s="3" t="s">
        <v>202</v>
      </c>
      <c r="I5" s="155" t="s">
        <v>205</v>
      </c>
      <c r="J5" s="187" t="s">
        <v>191</v>
      </c>
      <c r="K5" s="80" t="s">
        <v>215</v>
      </c>
    </row>
    <row r="6" spans="1:19" x14ac:dyDescent="0.25">
      <c r="A6" s="73">
        <v>0.53125</v>
      </c>
      <c r="B6" s="158" t="s">
        <v>189</v>
      </c>
      <c r="C6" s="102" t="s">
        <v>200</v>
      </c>
      <c r="D6" s="112">
        <v>2</v>
      </c>
      <c r="E6" s="112"/>
      <c r="F6" s="154" t="s">
        <v>211</v>
      </c>
      <c r="G6" s="186" t="s">
        <v>212</v>
      </c>
      <c r="H6" s="3" t="s">
        <v>213</v>
      </c>
      <c r="I6" s="155" t="s">
        <v>206</v>
      </c>
      <c r="J6" s="187" t="s">
        <v>192</v>
      </c>
      <c r="K6" s="80" t="s">
        <v>216</v>
      </c>
      <c r="Q6" s="63"/>
    </row>
    <row r="7" spans="1:19" x14ac:dyDescent="0.25">
      <c r="A7" s="73">
        <v>4.1666666666666664E-2</v>
      </c>
      <c r="B7" s="197" t="s">
        <v>201</v>
      </c>
      <c r="C7" s="97" t="s">
        <v>188</v>
      </c>
      <c r="D7" s="112">
        <v>3</v>
      </c>
      <c r="E7" s="112"/>
      <c r="F7" s="154" t="s">
        <v>196</v>
      </c>
      <c r="G7" s="186" t="s">
        <v>195</v>
      </c>
      <c r="H7" s="3" t="s">
        <v>214</v>
      </c>
      <c r="I7" s="155" t="s">
        <v>207</v>
      </c>
      <c r="J7" s="187" t="s">
        <v>220</v>
      </c>
      <c r="K7" s="80" t="s">
        <v>217</v>
      </c>
      <c r="Q7" s="63"/>
    </row>
    <row r="8" spans="1:19" x14ac:dyDescent="0.25">
      <c r="A8" s="73">
        <v>5.2083333333333336E-2</v>
      </c>
      <c r="B8" s="157" t="s">
        <v>209</v>
      </c>
      <c r="C8" s="98" t="s">
        <v>190</v>
      </c>
      <c r="D8" s="112">
        <v>4</v>
      </c>
      <c r="E8" s="112"/>
      <c r="F8" s="154" t="s">
        <v>301</v>
      </c>
      <c r="G8" s="186" t="s">
        <v>204</v>
      </c>
      <c r="H8" s="3" t="s">
        <v>203</v>
      </c>
      <c r="I8" s="155" t="s">
        <v>208</v>
      </c>
      <c r="J8" s="187" t="s">
        <v>193</v>
      </c>
      <c r="K8" s="80" t="s">
        <v>218</v>
      </c>
    </row>
    <row r="9" spans="1:19" x14ac:dyDescent="0.25">
      <c r="A9" s="73">
        <v>6.25E-2</v>
      </c>
      <c r="B9" s="97" t="s">
        <v>188</v>
      </c>
      <c r="C9" s="102" t="s">
        <v>200</v>
      </c>
      <c r="D9" s="112">
        <v>5</v>
      </c>
      <c r="E9" s="112"/>
      <c r="J9" s="1"/>
    </row>
    <row r="10" spans="1:19" x14ac:dyDescent="0.25">
      <c r="A10" s="73">
        <v>7.2916666666666671E-2</v>
      </c>
      <c r="B10" s="158" t="s">
        <v>189</v>
      </c>
      <c r="C10" s="157" t="s">
        <v>209</v>
      </c>
      <c r="D10" s="112">
        <v>6</v>
      </c>
      <c r="E10" s="112"/>
      <c r="J10" s="1"/>
    </row>
    <row r="11" spans="1:19" x14ac:dyDescent="0.25">
      <c r="A11" s="73">
        <v>8.3333333333333329E-2</v>
      </c>
      <c r="B11" s="102" t="s">
        <v>200</v>
      </c>
      <c r="C11" s="197" t="s">
        <v>201</v>
      </c>
      <c r="D11" s="112">
        <v>7</v>
      </c>
      <c r="E11" s="112"/>
      <c r="F11" s="1">
        <v>1</v>
      </c>
      <c r="G11" s="98" t="s">
        <v>304</v>
      </c>
      <c r="H11" s="1"/>
      <c r="I11" s="1"/>
      <c r="J11" s="1"/>
    </row>
    <row r="12" spans="1:19" x14ac:dyDescent="0.25">
      <c r="A12" s="73">
        <v>9.375E-2</v>
      </c>
      <c r="B12" s="98" t="s">
        <v>190</v>
      </c>
      <c r="C12" s="158" t="s">
        <v>189</v>
      </c>
      <c r="D12" s="112">
        <v>8</v>
      </c>
      <c r="E12" s="112"/>
      <c r="F12" s="1"/>
      <c r="G12" s="185" t="s">
        <v>152</v>
      </c>
      <c r="H12" s="1"/>
      <c r="I12" s="1"/>
      <c r="J12" s="1"/>
      <c r="O12" s="95" t="s">
        <v>107</v>
      </c>
    </row>
    <row r="13" spans="1:19" x14ac:dyDescent="0.25">
      <c r="A13" s="73">
        <v>0.10416666666666667</v>
      </c>
      <c r="B13" s="97" t="s">
        <v>188</v>
      </c>
      <c r="C13" s="157"/>
      <c r="D13" s="112">
        <v>9</v>
      </c>
      <c r="E13" s="90">
        <v>5</v>
      </c>
      <c r="F13" s="97" t="s">
        <v>302</v>
      </c>
      <c r="G13" s="151"/>
      <c r="H13" s="97" t="s">
        <v>310</v>
      </c>
      <c r="I13" s="1"/>
      <c r="J13" s="1"/>
      <c r="K13" s="1"/>
      <c r="L13" s="1"/>
      <c r="N13" s="63"/>
      <c r="O13" s="93" t="s">
        <v>108</v>
      </c>
      <c r="P13" s="1"/>
      <c r="Q13" s="1"/>
    </row>
    <row r="14" spans="1:19" x14ac:dyDescent="0.25">
      <c r="A14" s="73">
        <v>0.11458333333333333</v>
      </c>
      <c r="B14" s="102" t="s">
        <v>200</v>
      </c>
      <c r="C14" s="98" t="s">
        <v>190</v>
      </c>
      <c r="D14" s="112">
        <v>10</v>
      </c>
      <c r="E14" s="90"/>
      <c r="F14" s="185" t="s">
        <v>152</v>
      </c>
      <c r="G14" s="97" t="s">
        <v>305</v>
      </c>
      <c r="H14" s="185"/>
      <c r="I14" s="1"/>
      <c r="J14" s="62"/>
      <c r="K14" s="62"/>
      <c r="L14" s="1"/>
      <c r="M14" s="1"/>
      <c r="N14" s="1"/>
      <c r="O14" s="92" t="s">
        <v>109</v>
      </c>
      <c r="P14" s="1"/>
      <c r="Q14" s="63"/>
      <c r="R14" s="63"/>
      <c r="S14" s="63"/>
    </row>
    <row r="15" spans="1:19" x14ac:dyDescent="0.25">
      <c r="A15" s="73">
        <v>0.125</v>
      </c>
      <c r="B15" s="158" t="s">
        <v>189</v>
      </c>
      <c r="C15" s="197" t="s">
        <v>201</v>
      </c>
      <c r="D15" s="112">
        <v>11</v>
      </c>
      <c r="E15" s="90"/>
      <c r="F15" s="185"/>
      <c r="G15" s="63"/>
      <c r="H15" s="151"/>
      <c r="I15" s="1"/>
      <c r="J15" s="63"/>
      <c r="K15" s="1"/>
      <c r="L15" s="1"/>
      <c r="M15" s="62"/>
      <c r="N15" s="64"/>
      <c r="O15" s="91" t="s">
        <v>110</v>
      </c>
      <c r="P15" s="1"/>
      <c r="Q15" s="1"/>
      <c r="R15" s="1"/>
      <c r="S15" s="63"/>
    </row>
    <row r="16" spans="1:19" x14ac:dyDescent="0.25">
      <c r="A16" s="73">
        <v>0.13541666666666666</v>
      </c>
      <c r="B16" s="157" t="s">
        <v>209</v>
      </c>
      <c r="C16" s="102" t="s">
        <v>200</v>
      </c>
      <c r="D16" s="112">
        <v>12</v>
      </c>
      <c r="E16" s="90">
        <v>6</v>
      </c>
      <c r="F16" s="158" t="s">
        <v>303</v>
      </c>
      <c r="G16" s="1"/>
      <c r="H16" s="151"/>
      <c r="I16" s="1"/>
      <c r="J16" s="63"/>
      <c r="K16" s="62"/>
      <c r="L16" s="62"/>
      <c r="M16" s="1"/>
      <c r="N16" s="1"/>
      <c r="O16" s="96" t="s">
        <v>111</v>
      </c>
      <c r="P16" s="1"/>
      <c r="Q16" s="63"/>
      <c r="R16" s="1"/>
      <c r="S16" s="63"/>
    </row>
    <row r="17" spans="1:20" x14ac:dyDescent="0.25">
      <c r="A17" s="73">
        <v>0.14583333333333334</v>
      </c>
      <c r="B17" s="98" t="s">
        <v>190</v>
      </c>
      <c r="C17" s="97" t="s">
        <v>188</v>
      </c>
      <c r="D17" s="112">
        <v>13</v>
      </c>
      <c r="E17" s="90"/>
      <c r="F17" s="63"/>
      <c r="G17" s="1"/>
      <c r="H17" s="151"/>
      <c r="I17" s="1"/>
      <c r="J17" s="63"/>
      <c r="K17" s="1"/>
      <c r="L17" s="1"/>
      <c r="M17" s="1"/>
      <c r="N17" s="1"/>
      <c r="O17" s="97" t="s">
        <v>112</v>
      </c>
      <c r="P17" s="1"/>
      <c r="Q17" s="63"/>
      <c r="R17" s="1"/>
      <c r="S17" s="63"/>
    </row>
    <row r="18" spans="1:20" x14ac:dyDescent="0.25">
      <c r="A18" s="73">
        <v>0.15625</v>
      </c>
      <c r="B18" s="197" t="s">
        <v>201</v>
      </c>
      <c r="C18" s="157" t="s">
        <v>209</v>
      </c>
      <c r="D18" s="112">
        <v>14</v>
      </c>
      <c r="E18" s="90"/>
      <c r="F18" s="1"/>
      <c r="G18" s="1"/>
      <c r="H18" s="151"/>
      <c r="I18" s="197" t="s">
        <v>201</v>
      </c>
      <c r="J18" s="63"/>
      <c r="K18" s="1"/>
      <c r="L18" s="1"/>
      <c r="M18" s="62"/>
      <c r="N18" s="63"/>
      <c r="O18" s="98" t="s">
        <v>113</v>
      </c>
      <c r="P18" s="1"/>
      <c r="Q18" s="1"/>
      <c r="R18" s="1"/>
      <c r="S18" s="63"/>
    </row>
    <row r="19" spans="1:20" ht="15.75" thickBot="1" x14ac:dyDescent="0.3">
      <c r="A19" s="74">
        <v>0.16666666666666666</v>
      </c>
      <c r="B19" s="97" t="s">
        <v>188</v>
      </c>
      <c r="C19" s="158" t="s">
        <v>189</v>
      </c>
      <c r="D19" s="112">
        <v>15</v>
      </c>
      <c r="E19" s="90">
        <v>3</v>
      </c>
      <c r="F19" s="157" t="s">
        <v>306</v>
      </c>
      <c r="G19" s="1"/>
      <c r="H19" s="151"/>
      <c r="I19" s="266" t="s">
        <v>153</v>
      </c>
      <c r="J19" s="62"/>
      <c r="K19" s="1"/>
      <c r="L19" s="1"/>
      <c r="M19" s="62"/>
      <c r="N19" s="1"/>
      <c r="O19" s="99" t="s">
        <v>114</v>
      </c>
      <c r="P19" s="1"/>
      <c r="Q19" s="63"/>
      <c r="R19" s="1"/>
      <c r="S19" s="63"/>
    </row>
    <row r="20" spans="1:20" ht="15.75" thickBot="1" x14ac:dyDescent="0.3">
      <c r="D20" s="90"/>
      <c r="E20" s="90"/>
      <c r="F20" s="185" t="s">
        <v>152</v>
      </c>
      <c r="G20" s="173"/>
      <c r="H20" s="151"/>
      <c r="K20" s="62"/>
      <c r="L20" s="63"/>
      <c r="M20" s="63"/>
      <c r="N20" s="62"/>
      <c r="O20" s="100" t="s">
        <v>115</v>
      </c>
      <c r="P20" s="1"/>
      <c r="Q20" s="63"/>
      <c r="R20" s="1"/>
      <c r="S20" s="1"/>
    </row>
    <row r="21" spans="1:20" x14ac:dyDescent="0.25">
      <c r="A21" s="75">
        <v>0.1875</v>
      </c>
      <c r="B21" s="158" t="s">
        <v>189</v>
      </c>
      <c r="C21" s="97" t="s">
        <v>188</v>
      </c>
      <c r="D21" s="112">
        <v>16</v>
      </c>
      <c r="E21" s="90"/>
      <c r="F21" s="185"/>
      <c r="G21" s="157" t="s">
        <v>308</v>
      </c>
      <c r="H21" s="151"/>
      <c r="I21" s="1"/>
      <c r="K21" s="62"/>
      <c r="L21" s="126"/>
      <c r="M21" s="63"/>
      <c r="N21" s="1"/>
      <c r="O21" s="101" t="s">
        <v>116</v>
      </c>
      <c r="P21" s="1"/>
      <c r="Q21" s="63"/>
      <c r="R21" s="63"/>
      <c r="S21" s="1"/>
    </row>
    <row r="22" spans="1:20" x14ac:dyDescent="0.25">
      <c r="A22" s="73">
        <v>0.19791666666666666</v>
      </c>
      <c r="B22" s="97" t="s">
        <v>188</v>
      </c>
      <c r="C22" s="98" t="s">
        <v>190</v>
      </c>
      <c r="D22" s="112">
        <v>17</v>
      </c>
      <c r="E22" s="90">
        <v>4</v>
      </c>
      <c r="F22" s="102" t="s">
        <v>307</v>
      </c>
      <c r="G22" s="151"/>
      <c r="H22" s="151"/>
      <c r="I22" s="1"/>
      <c r="J22" s="63"/>
      <c r="K22" s="63"/>
      <c r="L22" s="126"/>
      <c r="M22" s="63"/>
      <c r="N22" s="1"/>
      <c r="O22" s="1"/>
      <c r="P22" s="1"/>
      <c r="Q22" s="63"/>
      <c r="R22" s="63"/>
      <c r="S22" s="1"/>
    </row>
    <row r="23" spans="1:20" x14ac:dyDescent="0.25">
      <c r="A23" s="73">
        <v>0.20833333333333334</v>
      </c>
      <c r="B23" s="102" t="s">
        <v>200</v>
      </c>
      <c r="C23" s="157" t="s">
        <v>209</v>
      </c>
      <c r="D23" s="128">
        <v>18</v>
      </c>
      <c r="E23" s="128"/>
      <c r="F23" s="1"/>
      <c r="G23" s="151"/>
      <c r="H23" s="197" t="s">
        <v>309</v>
      </c>
      <c r="I23" s="1"/>
      <c r="J23" s="63"/>
      <c r="K23" s="63"/>
      <c r="L23" s="126"/>
      <c r="M23" s="62"/>
      <c r="N23" s="63"/>
      <c r="O23" s="63"/>
      <c r="P23" s="1"/>
      <c r="Q23" s="63"/>
      <c r="R23" s="63"/>
      <c r="S23" s="1"/>
    </row>
    <row r="24" spans="1:20" x14ac:dyDescent="0.25">
      <c r="A24" s="73">
        <v>0.21875</v>
      </c>
      <c r="B24" s="157" t="s">
        <v>209</v>
      </c>
      <c r="C24" s="197" t="s">
        <v>201</v>
      </c>
      <c r="D24" s="128">
        <v>19</v>
      </c>
      <c r="E24" s="128"/>
      <c r="F24" s="1">
        <v>2</v>
      </c>
      <c r="G24" s="197" t="s">
        <v>309</v>
      </c>
      <c r="H24" s="162" t="s">
        <v>152</v>
      </c>
      <c r="I24" s="1"/>
      <c r="J24" s="63"/>
      <c r="K24" s="62"/>
      <c r="L24" s="126"/>
      <c r="M24" s="63"/>
      <c r="N24" s="1"/>
      <c r="O24" s="63"/>
      <c r="P24" s="1"/>
      <c r="Q24" s="1"/>
      <c r="R24" s="63"/>
      <c r="S24" s="62"/>
    </row>
    <row r="25" spans="1:20" ht="15.75" thickBot="1" x14ac:dyDescent="0.3">
      <c r="A25" s="74">
        <v>0.23263888888888887</v>
      </c>
      <c r="B25" s="97" t="s">
        <v>188</v>
      </c>
      <c r="C25" s="197" t="s">
        <v>201</v>
      </c>
      <c r="D25" s="128">
        <v>20</v>
      </c>
      <c r="E25" s="128"/>
      <c r="G25" s="162" t="s">
        <v>152</v>
      </c>
      <c r="J25" s="63"/>
      <c r="K25" s="62"/>
      <c r="L25" s="126"/>
      <c r="M25" s="63"/>
      <c r="N25" s="62"/>
      <c r="O25" s="1"/>
      <c r="P25" s="1"/>
      <c r="Q25" s="1"/>
      <c r="R25" s="39"/>
      <c r="S25" s="63"/>
      <c r="T25" s="63"/>
    </row>
    <row r="26" spans="1:20" x14ac:dyDescent="0.25">
      <c r="D26" s="89"/>
      <c r="E26" s="89"/>
      <c r="J26" s="63"/>
      <c r="K26" s="62"/>
      <c r="L26" s="126"/>
      <c r="M26" s="63"/>
      <c r="N26" s="1"/>
      <c r="O26" s="1"/>
      <c r="P26" s="1"/>
      <c r="Q26" s="1"/>
      <c r="R26" s="39"/>
      <c r="S26" s="63"/>
      <c r="T26" s="63"/>
    </row>
    <row r="27" spans="1:20" x14ac:dyDescent="0.25">
      <c r="J27" s="62"/>
      <c r="K27" s="62"/>
      <c r="L27" s="126"/>
      <c r="M27" s="62"/>
      <c r="N27" s="63"/>
      <c r="O27" s="1"/>
      <c r="P27" s="1"/>
      <c r="Q27" s="1"/>
      <c r="R27" s="39"/>
      <c r="S27" s="63"/>
    </row>
    <row r="28" spans="1:20" x14ac:dyDescent="0.25">
      <c r="J28" s="63"/>
      <c r="K28" s="62"/>
      <c r="L28" s="126"/>
      <c r="M28" s="62"/>
      <c r="N28" s="63"/>
      <c r="O28" s="63"/>
      <c r="P28" s="1"/>
      <c r="Q28" s="63"/>
      <c r="R28" s="39"/>
      <c r="S28" s="63"/>
    </row>
    <row r="29" spans="1:20" x14ac:dyDescent="0.25">
      <c r="J29" s="63"/>
      <c r="K29" s="62"/>
      <c r="L29" s="126"/>
      <c r="M29" s="63"/>
      <c r="N29" s="1"/>
      <c r="O29" s="63"/>
      <c r="P29" s="1"/>
      <c r="Q29" s="63"/>
      <c r="R29" s="63"/>
      <c r="S29" s="62"/>
    </row>
    <row r="30" spans="1:20" x14ac:dyDescent="0.25">
      <c r="J30" s="63"/>
      <c r="K30" s="62"/>
      <c r="L30" s="126"/>
      <c r="M30" s="62"/>
      <c r="N30" s="1"/>
      <c r="O30" s="62"/>
      <c r="P30" s="1"/>
      <c r="Q30" s="1"/>
      <c r="R30" s="63"/>
      <c r="S30" s="64"/>
    </row>
    <row r="31" spans="1:20" x14ac:dyDescent="0.25">
      <c r="J31" s="63"/>
      <c r="K31" s="62"/>
      <c r="L31" s="126"/>
      <c r="M31" s="62"/>
      <c r="N31" s="1"/>
      <c r="O31" s="62"/>
      <c r="P31" s="1"/>
      <c r="Q31" s="1"/>
      <c r="R31" s="63"/>
      <c r="S31" s="64"/>
    </row>
    <row r="32" spans="1:20" x14ac:dyDescent="0.25">
      <c r="J32" s="63"/>
      <c r="K32" s="113"/>
      <c r="L32" s="126"/>
      <c r="M32" s="63"/>
      <c r="N32" s="1"/>
      <c r="O32" s="1"/>
      <c r="P32" s="1"/>
      <c r="Q32" s="63"/>
      <c r="R32" s="63"/>
      <c r="S32" s="63"/>
    </row>
    <row r="33" spans="8:19" x14ac:dyDescent="0.25">
      <c r="J33" s="63"/>
      <c r="K33" s="113"/>
      <c r="L33" s="126"/>
      <c r="M33" s="63"/>
      <c r="N33" s="1"/>
      <c r="O33" s="1"/>
      <c r="P33" s="1"/>
      <c r="Q33" s="63"/>
      <c r="R33" s="63"/>
      <c r="S33" s="63"/>
    </row>
    <row r="34" spans="8:19" x14ac:dyDescent="0.25">
      <c r="J34" s="63"/>
      <c r="K34" s="1"/>
      <c r="L34" s="111"/>
      <c r="M34" s="1"/>
      <c r="N34" s="1"/>
      <c r="O34" s="1"/>
      <c r="P34" s="1"/>
      <c r="Q34" s="63"/>
      <c r="R34" s="63"/>
      <c r="S34" s="63"/>
    </row>
    <row r="35" spans="8:19" x14ac:dyDescent="0.25">
      <c r="J35" s="62"/>
      <c r="K35" s="1"/>
      <c r="L35" s="111"/>
      <c r="M35" s="62"/>
      <c r="N35" s="63"/>
      <c r="O35" s="63"/>
      <c r="P35" s="1"/>
      <c r="Q35" s="63"/>
      <c r="R35" s="63"/>
      <c r="S35" s="63"/>
    </row>
    <row r="36" spans="8:19" x14ac:dyDescent="0.25">
      <c r="K36" s="62"/>
      <c r="L36" s="111"/>
      <c r="M36" s="1"/>
      <c r="N36" s="1"/>
      <c r="O36" s="63"/>
      <c r="P36" s="1"/>
      <c r="Q36" s="1"/>
      <c r="S36" s="63"/>
    </row>
    <row r="37" spans="8:19" x14ac:dyDescent="0.25">
      <c r="K37" s="62"/>
      <c r="L37" s="111"/>
      <c r="M37" s="1"/>
      <c r="N37" s="1"/>
      <c r="O37" s="63"/>
      <c r="P37" s="1"/>
      <c r="Q37" s="1"/>
      <c r="S37" s="63"/>
    </row>
    <row r="38" spans="8:19" x14ac:dyDescent="0.25">
      <c r="K38" s="62"/>
      <c r="L38" s="111"/>
      <c r="M38" s="64"/>
      <c r="N38" s="1"/>
      <c r="O38" s="1"/>
      <c r="P38" s="1"/>
      <c r="Q38" s="1"/>
      <c r="S38" s="63"/>
    </row>
    <row r="39" spans="8:19" x14ac:dyDescent="0.25">
      <c r="K39" s="62"/>
      <c r="L39" s="62"/>
      <c r="M39" s="1"/>
      <c r="N39" s="1"/>
      <c r="O39" s="1"/>
      <c r="P39" s="1"/>
      <c r="Q39" s="1"/>
      <c r="S39" s="63"/>
    </row>
    <row r="40" spans="8:19" x14ac:dyDescent="0.25">
      <c r="K40" s="1"/>
      <c r="L40" s="1"/>
      <c r="M40" s="1"/>
      <c r="N40" s="1"/>
      <c r="O40" s="1"/>
      <c r="P40" s="1"/>
      <c r="Q40" s="1"/>
      <c r="S40" s="62"/>
    </row>
    <row r="41" spans="8:19" x14ac:dyDescent="0.25">
      <c r="K41" s="1"/>
      <c r="L41" s="1"/>
      <c r="M41" s="62"/>
      <c r="N41" s="63"/>
      <c r="O41" s="63"/>
      <c r="P41" s="1"/>
      <c r="Q41" s="1"/>
      <c r="S41" s="63"/>
    </row>
    <row r="42" spans="8:19" x14ac:dyDescent="0.25">
      <c r="K42" s="1"/>
      <c r="L42" s="1"/>
      <c r="M42" s="1"/>
      <c r="N42" s="1"/>
      <c r="O42" s="63"/>
      <c r="P42" s="62"/>
      <c r="Q42" s="1"/>
      <c r="S42" s="63"/>
    </row>
    <row r="43" spans="8:19" x14ac:dyDescent="0.25">
      <c r="K43" s="62"/>
      <c r="L43" s="1"/>
      <c r="M43" s="1"/>
      <c r="N43" s="1"/>
      <c r="O43" s="1"/>
      <c r="P43" s="1"/>
      <c r="Q43" s="1"/>
      <c r="S43" s="63"/>
    </row>
    <row r="44" spans="8:19" x14ac:dyDescent="0.25">
      <c r="K44" s="62"/>
      <c r="L44" s="64"/>
      <c r="M44" s="1"/>
      <c r="N44" s="62"/>
      <c r="O44" s="1"/>
      <c r="P44" s="1"/>
      <c r="Q44" s="1"/>
      <c r="S44" s="63"/>
    </row>
    <row r="45" spans="8:19" x14ac:dyDescent="0.25">
      <c r="K45" s="1"/>
      <c r="L45" s="1"/>
      <c r="M45" s="1"/>
      <c r="N45" s="1"/>
      <c r="O45" s="1"/>
      <c r="P45" s="1"/>
      <c r="Q45" s="1"/>
      <c r="S45" s="63"/>
    </row>
    <row r="46" spans="8:19" x14ac:dyDescent="0.25">
      <c r="K46" s="1"/>
      <c r="L46" s="1"/>
      <c r="M46" s="62"/>
      <c r="N46" s="63"/>
      <c r="O46" s="63"/>
      <c r="P46" s="1"/>
      <c r="Q46" s="1"/>
      <c r="S46" s="62"/>
    </row>
    <row r="47" spans="8:19" x14ac:dyDescent="0.25">
      <c r="H47" s="62"/>
      <c r="J47" s="62"/>
      <c r="K47" s="62"/>
      <c r="L47" s="1"/>
      <c r="M47" s="1"/>
      <c r="N47" s="1"/>
      <c r="O47" s="63"/>
      <c r="P47" s="1"/>
      <c r="Q47" s="1"/>
      <c r="R47" s="63"/>
    </row>
    <row r="48" spans="8:19" x14ac:dyDescent="0.25">
      <c r="H48" s="63"/>
      <c r="K48" s="62"/>
      <c r="L48" s="1"/>
      <c r="M48" s="62"/>
      <c r="N48" s="1"/>
      <c r="O48" s="1"/>
      <c r="P48" s="1"/>
      <c r="Q48" s="1"/>
      <c r="R48" s="63"/>
    </row>
    <row r="49" spans="11:17" x14ac:dyDescent="0.25">
      <c r="K49" s="62"/>
      <c r="L49" s="1"/>
      <c r="M49" s="1"/>
      <c r="N49" s="1"/>
      <c r="O49" s="64"/>
      <c r="P49" s="1"/>
      <c r="Q49" s="1"/>
    </row>
    <row r="50" spans="11:17" x14ac:dyDescent="0.25">
      <c r="K50" s="1"/>
      <c r="L50" s="1"/>
      <c r="M50" s="1"/>
      <c r="N50" s="1"/>
      <c r="O50" s="1"/>
      <c r="P50" s="1"/>
      <c r="Q50" s="1"/>
    </row>
    <row r="51" spans="11:17" x14ac:dyDescent="0.25">
      <c r="K51" s="1"/>
      <c r="L51" s="1"/>
      <c r="M51" s="62"/>
      <c r="N51" s="63"/>
      <c r="O51" s="63"/>
      <c r="P51" s="1"/>
      <c r="Q51" s="1"/>
    </row>
    <row r="52" spans="11:17" x14ac:dyDescent="0.25">
      <c r="K52" s="63"/>
      <c r="L52" s="1"/>
      <c r="M52" s="1"/>
      <c r="N52" s="1"/>
      <c r="O52" s="1"/>
      <c r="P52" s="62"/>
      <c r="Q52" s="1"/>
    </row>
    <row r="53" spans="11:17" x14ac:dyDescent="0.25">
      <c r="K53" s="1"/>
      <c r="L53" s="1"/>
      <c r="M53" s="1"/>
      <c r="N53" s="62"/>
      <c r="O53" s="1"/>
      <c r="P53" s="1"/>
      <c r="Q53" s="1"/>
    </row>
    <row r="54" spans="11:17" x14ac:dyDescent="0.25">
      <c r="K54" s="62"/>
      <c r="L54" s="62"/>
      <c r="M54" s="1"/>
      <c r="N54" s="1"/>
      <c r="O54" s="64"/>
      <c r="P54" s="1"/>
      <c r="Q54" s="63"/>
    </row>
    <row r="55" spans="11:17" x14ac:dyDescent="0.25">
      <c r="K55" s="1"/>
      <c r="L55" s="1"/>
      <c r="M55" s="1"/>
      <c r="N55" s="1"/>
      <c r="O55" s="1"/>
      <c r="P55" s="1"/>
      <c r="Q55" s="1"/>
    </row>
    <row r="56" spans="11:17" x14ac:dyDescent="0.25">
      <c r="K56" s="1"/>
      <c r="L56" s="1"/>
      <c r="M56" s="62"/>
      <c r="N56" s="63"/>
      <c r="O56" s="63"/>
      <c r="P56" s="1"/>
    </row>
    <row r="57" spans="11:17" x14ac:dyDescent="0.25">
      <c r="K57" s="1"/>
      <c r="L57" s="1"/>
      <c r="M57" s="1"/>
      <c r="N57" s="62"/>
      <c r="O57" s="63"/>
      <c r="P57" s="1"/>
    </row>
    <row r="58" spans="11:17" x14ac:dyDescent="0.25">
      <c r="K58" s="62"/>
      <c r="L58" s="1"/>
      <c r="M58" s="1"/>
      <c r="N58" s="62"/>
      <c r="O58" s="1"/>
      <c r="P58" s="1"/>
    </row>
    <row r="59" spans="11:17" x14ac:dyDescent="0.25">
      <c r="K59" s="62"/>
      <c r="L59" s="64"/>
      <c r="M59" s="1"/>
      <c r="N59" s="1"/>
      <c r="O59" s="1"/>
      <c r="P59" s="1"/>
    </row>
  </sheetData>
  <hyperlinks>
    <hyperlink ref="B4" r:id="rId1" display="sjglauber@gmail.com"/>
  </hyperlinks>
  <pageMargins left="0.7" right="0.7" top="0.75" bottom="0.75" header="0.3" footer="0.3"/>
  <pageSetup scale="97" orientation="landscape" horizontalDpi="4294967295" verticalDpi="4294967295"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8" sqref="A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242</v>
      </c>
      <c r="B1" s="9"/>
      <c r="C1" s="10"/>
      <c r="D1" s="9"/>
      <c r="E1" s="9"/>
      <c r="F1" s="11"/>
    </row>
    <row r="4" spans="1:11" x14ac:dyDescent="0.25">
      <c r="A4" s="6" t="s">
        <v>12</v>
      </c>
    </row>
    <row r="5" spans="1:11" ht="30" customHeight="1" x14ac:dyDescent="0.25">
      <c r="A5" s="44" t="s">
        <v>226</v>
      </c>
      <c r="B5" s="8" t="s">
        <v>3</v>
      </c>
      <c r="C5" s="8" t="s">
        <v>11</v>
      </c>
      <c r="D5" s="60" t="s">
        <v>9</v>
      </c>
      <c r="E5" s="60" t="s">
        <v>10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1" t="s">
        <v>21</v>
      </c>
    </row>
    <row r="6" spans="1:11" ht="30" customHeight="1" x14ac:dyDescent="0.25">
      <c r="A6" s="23" t="s">
        <v>227</v>
      </c>
      <c r="B6" s="29">
        <v>4</v>
      </c>
      <c r="C6" s="31">
        <v>8</v>
      </c>
      <c r="D6" s="58">
        <f>SUM(B6/C6)</f>
        <v>0.5</v>
      </c>
      <c r="E6" s="31">
        <v>0</v>
      </c>
      <c r="F6" s="31">
        <v>2</v>
      </c>
      <c r="G6" s="31">
        <v>0</v>
      </c>
      <c r="H6" s="31">
        <v>0</v>
      </c>
      <c r="I6" s="31">
        <v>0</v>
      </c>
      <c r="J6" s="31">
        <v>0</v>
      </c>
      <c r="K6" s="59" t="e">
        <f>SUM(G6/J6)</f>
        <v>#DIV/0!</v>
      </c>
    </row>
    <row r="7" spans="1:11" ht="30" customHeight="1" x14ac:dyDescent="0.25">
      <c r="A7" s="23" t="s">
        <v>23</v>
      </c>
      <c r="B7" s="29">
        <v>0</v>
      </c>
      <c r="C7" s="31">
        <v>4</v>
      </c>
      <c r="D7" s="58">
        <f>SUM(B7/C7)</f>
        <v>0</v>
      </c>
      <c r="E7" s="31">
        <v>0</v>
      </c>
      <c r="F7" s="31">
        <v>3</v>
      </c>
      <c r="G7" s="31">
        <v>4</v>
      </c>
      <c r="H7" s="31">
        <v>0</v>
      </c>
      <c r="I7" s="31">
        <v>0</v>
      </c>
      <c r="J7" s="31">
        <v>2</v>
      </c>
      <c r="K7" s="59">
        <f>SUM(G7/J7)</f>
        <v>2</v>
      </c>
    </row>
    <row r="8" spans="1:11" ht="30" customHeight="1" x14ac:dyDescent="0.25">
      <c r="A8" s="23" t="s">
        <v>40</v>
      </c>
      <c r="B8" s="29">
        <v>2</v>
      </c>
      <c r="C8" s="31">
        <v>3</v>
      </c>
      <c r="D8" s="58">
        <f>SUM(B8/C8)</f>
        <v>0.66666666666666663</v>
      </c>
      <c r="E8" s="31">
        <v>0</v>
      </c>
      <c r="F8" s="31">
        <v>1</v>
      </c>
      <c r="G8" s="31">
        <v>1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131" t="s">
        <v>122</v>
      </c>
      <c r="B9" s="34">
        <v>2</v>
      </c>
      <c r="C9" s="35">
        <v>2</v>
      </c>
      <c r="D9" s="56">
        <f>SUM(B9/C9)</f>
        <v>1</v>
      </c>
      <c r="E9" s="55">
        <v>0</v>
      </c>
      <c r="F9" s="55">
        <v>3</v>
      </c>
      <c r="G9" s="55">
        <v>3</v>
      </c>
      <c r="H9" s="55">
        <v>0</v>
      </c>
      <c r="I9" s="55">
        <v>3</v>
      </c>
      <c r="J9" s="55">
        <v>1</v>
      </c>
      <c r="K9" s="57">
        <f>SUM(G9/J9)</f>
        <v>3</v>
      </c>
    </row>
    <row r="10" spans="1:11" ht="30" customHeight="1" thickBot="1" x14ac:dyDescent="0.3">
      <c r="A10" s="18" t="s">
        <v>20</v>
      </c>
      <c r="B10" s="36">
        <f>SUM(B6:B9)</f>
        <v>8</v>
      </c>
      <c r="C10" s="36">
        <f>SUM(C6:C9)</f>
        <v>17</v>
      </c>
      <c r="D10" s="37">
        <f>SUM(B10/C10)</f>
        <v>0.47058823529411764</v>
      </c>
      <c r="E10" s="36">
        <f t="shared" ref="E10:J10" si="0">SUM(E6:E9)</f>
        <v>0</v>
      </c>
      <c r="F10" s="36">
        <f t="shared" si="0"/>
        <v>9</v>
      </c>
      <c r="G10" s="36">
        <f t="shared" si="0"/>
        <v>8</v>
      </c>
      <c r="H10" s="36">
        <f t="shared" si="0"/>
        <v>0</v>
      </c>
      <c r="I10" s="36">
        <f t="shared" si="0"/>
        <v>3</v>
      </c>
      <c r="J10" s="36">
        <f t="shared" si="0"/>
        <v>3</v>
      </c>
      <c r="K10" s="38">
        <f>SUM(G10/J10)</f>
        <v>2.6666666666666665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110" t="s">
        <v>232</v>
      </c>
      <c r="B13" s="8" t="s">
        <v>3</v>
      </c>
      <c r="C13" s="8" t="s">
        <v>11</v>
      </c>
      <c r="D13" s="60" t="s">
        <v>9</v>
      </c>
      <c r="E13" s="60" t="s">
        <v>10</v>
      </c>
      <c r="F13" s="60" t="s">
        <v>4</v>
      </c>
      <c r="G13" s="60" t="s">
        <v>5</v>
      </c>
      <c r="H13" s="60" t="s">
        <v>6</v>
      </c>
      <c r="I13" s="60" t="s">
        <v>7</v>
      </c>
      <c r="J13" s="60" t="s">
        <v>8</v>
      </c>
      <c r="K13" s="61" t="s">
        <v>21</v>
      </c>
    </row>
    <row r="14" spans="1:11" ht="30" customHeight="1" x14ac:dyDescent="0.25">
      <c r="A14" s="45" t="s">
        <v>268</v>
      </c>
      <c r="B14" s="29">
        <v>2</v>
      </c>
      <c r="C14" s="31">
        <v>7</v>
      </c>
      <c r="D14" s="58">
        <f>SUM(B14/C14)</f>
        <v>0.2857142857142857</v>
      </c>
      <c r="E14" s="31">
        <v>0</v>
      </c>
      <c r="F14" s="31">
        <v>0</v>
      </c>
      <c r="G14" s="31">
        <v>1</v>
      </c>
      <c r="H14" s="31">
        <v>0</v>
      </c>
      <c r="I14" s="31">
        <v>0</v>
      </c>
      <c r="J14" s="31">
        <v>0</v>
      </c>
      <c r="K14" s="59" t="e">
        <f>SUM(G14/J14)</f>
        <v>#DIV/0!</v>
      </c>
    </row>
    <row r="15" spans="1:11" ht="30" customHeight="1" x14ac:dyDescent="0.25">
      <c r="A15" s="45" t="s">
        <v>61</v>
      </c>
      <c r="B15" s="29">
        <v>1</v>
      </c>
      <c r="C15" s="31">
        <v>4</v>
      </c>
      <c r="D15" s="58">
        <f>SUM(B15/C15)</f>
        <v>0.25</v>
      </c>
      <c r="E15" s="31">
        <v>0</v>
      </c>
      <c r="F15" s="31">
        <v>4</v>
      </c>
      <c r="G15" s="31">
        <v>0</v>
      </c>
      <c r="H15" s="31">
        <v>2</v>
      </c>
      <c r="I15" s="31">
        <v>2</v>
      </c>
      <c r="J15" s="31">
        <v>1</v>
      </c>
      <c r="K15" s="59">
        <f>SUM(G15/J15)</f>
        <v>0</v>
      </c>
    </row>
    <row r="16" spans="1:11" ht="30" customHeight="1" x14ac:dyDescent="0.25">
      <c r="A16" s="166" t="s">
        <v>38</v>
      </c>
      <c r="B16" s="29">
        <v>0</v>
      </c>
      <c r="C16" s="31">
        <v>0</v>
      </c>
      <c r="D16" s="58" t="e">
        <f>SUM(B16/C16)</f>
        <v>#DIV/0!</v>
      </c>
      <c r="E16" s="31">
        <v>0</v>
      </c>
      <c r="F16" s="31">
        <v>0</v>
      </c>
      <c r="G16" s="31">
        <v>0</v>
      </c>
      <c r="H16" s="31">
        <v>1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166" t="s">
        <v>120</v>
      </c>
      <c r="B17" s="29">
        <v>2</v>
      </c>
      <c r="C17" s="31">
        <v>5</v>
      </c>
      <c r="D17" s="58">
        <f>SUM(B17/C17)</f>
        <v>0.4</v>
      </c>
      <c r="E17" s="31">
        <v>1</v>
      </c>
      <c r="F17" s="31">
        <v>2</v>
      </c>
      <c r="G17" s="31">
        <v>2</v>
      </c>
      <c r="H17" s="31">
        <v>0</v>
      </c>
      <c r="I17" s="31">
        <v>0</v>
      </c>
      <c r="J17" s="31">
        <v>1</v>
      </c>
      <c r="K17" s="59">
        <f>SUM(G17/J17)</f>
        <v>2</v>
      </c>
    </row>
    <row r="18" spans="1:11" ht="30" customHeight="1" thickBot="1" x14ac:dyDescent="0.3">
      <c r="A18" s="18" t="s">
        <v>20</v>
      </c>
      <c r="B18" s="36">
        <f>SUM(B14:B17)</f>
        <v>5</v>
      </c>
      <c r="C18" s="36">
        <f>SUM(C14:C17)</f>
        <v>16</v>
      </c>
      <c r="D18" s="37">
        <f>SUM(B18/C18)</f>
        <v>0.3125</v>
      </c>
      <c r="E18" s="36">
        <f t="shared" ref="E18:J18" si="1">SUM(E14:E17)</f>
        <v>1</v>
      </c>
      <c r="F18" s="36">
        <f t="shared" si="1"/>
        <v>6</v>
      </c>
      <c r="G18" s="36">
        <f t="shared" si="1"/>
        <v>3</v>
      </c>
      <c r="H18" s="36">
        <f t="shared" si="1"/>
        <v>3</v>
      </c>
      <c r="I18" s="36">
        <f t="shared" si="1"/>
        <v>2</v>
      </c>
      <c r="J18" s="36">
        <f t="shared" si="1"/>
        <v>2</v>
      </c>
      <c r="K18" s="38">
        <f>SUM(G18/J18)</f>
        <v>1.5</v>
      </c>
    </row>
    <row r="21" spans="1:11" x14ac:dyDescent="0.25">
      <c r="A21" t="s">
        <v>259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A23" sqref="A23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243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114" t="s">
        <v>188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08" t="s">
        <v>22</v>
      </c>
      <c r="B6" s="29">
        <v>3</v>
      </c>
      <c r="C6" s="31">
        <v>4</v>
      </c>
      <c r="D6" s="58">
        <f>SUM(B6/C6)</f>
        <v>0.75</v>
      </c>
      <c r="E6" s="31">
        <v>0</v>
      </c>
      <c r="F6" s="31">
        <v>2</v>
      </c>
      <c r="G6" s="31">
        <v>1</v>
      </c>
      <c r="H6" s="31">
        <v>3</v>
      </c>
      <c r="I6" s="31">
        <v>0</v>
      </c>
      <c r="J6" s="31">
        <v>1</v>
      </c>
      <c r="K6" s="59">
        <f>SUM(G6/J6)</f>
        <v>1</v>
      </c>
    </row>
    <row r="7" spans="1:11" ht="30" customHeight="1" x14ac:dyDescent="0.25">
      <c r="A7" s="208" t="s">
        <v>27</v>
      </c>
      <c r="B7" s="29">
        <v>3</v>
      </c>
      <c r="C7" s="31">
        <v>7</v>
      </c>
      <c r="D7" s="58">
        <f>SUM(B7/C7)</f>
        <v>0.42857142857142855</v>
      </c>
      <c r="E7" s="31">
        <v>0</v>
      </c>
      <c r="F7" s="31">
        <v>0</v>
      </c>
      <c r="G7" s="31">
        <v>1</v>
      </c>
      <c r="H7" s="31">
        <v>1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208" t="s">
        <v>225</v>
      </c>
      <c r="B8" s="29">
        <v>0</v>
      </c>
      <c r="C8" s="31">
        <v>4</v>
      </c>
      <c r="D8" s="58">
        <f>SUM(B8/C8)</f>
        <v>0</v>
      </c>
      <c r="E8" s="31">
        <v>0</v>
      </c>
      <c r="F8" s="31">
        <v>1</v>
      </c>
      <c r="G8" s="31">
        <v>0</v>
      </c>
      <c r="H8" s="31">
        <v>1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208" t="s">
        <v>157</v>
      </c>
      <c r="B9" s="54">
        <v>0</v>
      </c>
      <c r="C9" s="55">
        <v>0</v>
      </c>
      <c r="D9" s="56" t="e">
        <f>SUM(B9/C9)</f>
        <v>#DIV/0!</v>
      </c>
      <c r="E9" s="55">
        <v>0</v>
      </c>
      <c r="F9" s="55">
        <v>0</v>
      </c>
      <c r="G9" s="55">
        <v>1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6</v>
      </c>
      <c r="C10" s="36">
        <f>SUM(C6:C9)</f>
        <v>15</v>
      </c>
      <c r="D10" s="37">
        <f>SUM(B10/C10)</f>
        <v>0.4</v>
      </c>
      <c r="E10" s="36">
        <f t="shared" ref="E10:J10" si="0">SUM(E6:E9)</f>
        <v>0</v>
      </c>
      <c r="F10" s="36">
        <f t="shared" si="0"/>
        <v>3</v>
      </c>
      <c r="G10" s="36">
        <f t="shared" si="0"/>
        <v>3</v>
      </c>
      <c r="H10" s="36">
        <f t="shared" si="0"/>
        <v>5</v>
      </c>
      <c r="I10" s="36">
        <f t="shared" si="0"/>
        <v>0</v>
      </c>
      <c r="J10" s="36">
        <f t="shared" si="0"/>
        <v>1</v>
      </c>
      <c r="K10" s="38">
        <f>SUM(G10/J10)</f>
        <v>3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7" t="s">
        <v>229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48" t="s">
        <v>156</v>
      </c>
      <c r="B14" s="29">
        <v>4</v>
      </c>
      <c r="C14" s="31">
        <v>4</v>
      </c>
      <c r="D14" s="58">
        <f>SUM(B14/C14)</f>
        <v>1</v>
      </c>
      <c r="E14" s="31">
        <v>2</v>
      </c>
      <c r="F14" s="31">
        <v>3</v>
      </c>
      <c r="G14" s="31">
        <v>2</v>
      </c>
      <c r="H14" s="31">
        <v>0</v>
      </c>
      <c r="I14" s="31">
        <v>1</v>
      </c>
      <c r="J14" s="31">
        <v>3</v>
      </c>
      <c r="K14" s="59">
        <f>SUM(G14/J14)</f>
        <v>0.66666666666666663</v>
      </c>
    </row>
    <row r="15" spans="1:11" ht="30" customHeight="1" x14ac:dyDescent="0.25">
      <c r="A15" s="48" t="s">
        <v>41</v>
      </c>
      <c r="B15" s="29">
        <v>2</v>
      </c>
      <c r="C15" s="31">
        <v>3</v>
      </c>
      <c r="D15" s="58">
        <f>SUM(B15/C15)</f>
        <v>0.66666666666666663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59" t="e">
        <f>SUM(G15/J15)</f>
        <v>#DIV/0!</v>
      </c>
    </row>
    <row r="16" spans="1:11" ht="30" customHeight="1" x14ac:dyDescent="0.25">
      <c r="A16" s="48" t="s">
        <v>159</v>
      </c>
      <c r="B16" s="29">
        <v>0</v>
      </c>
      <c r="C16" s="31">
        <v>1</v>
      </c>
      <c r="D16" s="58">
        <f>SUM(B16/C16)</f>
        <v>0</v>
      </c>
      <c r="E16" s="31">
        <v>0</v>
      </c>
      <c r="F16" s="31">
        <v>1</v>
      </c>
      <c r="G16" s="31">
        <v>0</v>
      </c>
      <c r="H16" s="31">
        <v>1</v>
      </c>
      <c r="I16" s="31">
        <v>0</v>
      </c>
      <c r="J16" s="31">
        <v>2</v>
      </c>
      <c r="K16" s="59">
        <f>SUM(G16/J16)</f>
        <v>0</v>
      </c>
    </row>
    <row r="17" spans="1:11" ht="30" customHeight="1" thickBot="1" x14ac:dyDescent="0.3">
      <c r="A17" s="48" t="s">
        <v>230</v>
      </c>
      <c r="B17" s="34">
        <v>1</v>
      </c>
      <c r="C17" s="55">
        <v>1</v>
      </c>
      <c r="D17" s="56">
        <f>SUM(B17/C17)</f>
        <v>1</v>
      </c>
      <c r="E17" s="55">
        <v>0</v>
      </c>
      <c r="F17" s="55">
        <v>2</v>
      </c>
      <c r="G17" s="55">
        <v>1</v>
      </c>
      <c r="H17" s="55">
        <v>0</v>
      </c>
      <c r="I17" s="55">
        <v>1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7</v>
      </c>
      <c r="C18" s="36">
        <f>SUM(C14:C17)</f>
        <v>9</v>
      </c>
      <c r="D18" s="37">
        <f>SUM(B18/C18)</f>
        <v>0.77777777777777779</v>
      </c>
      <c r="E18" s="36">
        <f t="shared" ref="E18:J18" si="1">SUM(E14:E17)</f>
        <v>2</v>
      </c>
      <c r="F18" s="36">
        <f t="shared" si="1"/>
        <v>6</v>
      </c>
      <c r="G18" s="36">
        <f t="shared" si="1"/>
        <v>3</v>
      </c>
      <c r="H18" s="36">
        <f t="shared" si="1"/>
        <v>1</v>
      </c>
      <c r="I18" s="36">
        <f t="shared" si="1"/>
        <v>2</v>
      </c>
      <c r="J18" s="36">
        <f t="shared" si="1"/>
        <v>5</v>
      </c>
      <c r="K18" s="38">
        <f>SUM(G18/J18)</f>
        <v>0.6</v>
      </c>
    </row>
    <row r="21" spans="1:11" x14ac:dyDescent="0.25">
      <c r="A21" t="s">
        <v>261</v>
      </c>
    </row>
    <row r="22" spans="1:11" x14ac:dyDescent="0.25">
      <c r="A22" t="s">
        <v>262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16" sqref="A1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244</v>
      </c>
      <c r="B1" s="9"/>
      <c r="C1" s="10"/>
      <c r="D1" s="9"/>
      <c r="E1" s="9"/>
      <c r="F1" s="11"/>
    </row>
    <row r="4" spans="1:11" x14ac:dyDescent="0.25">
      <c r="A4" s="6" t="s">
        <v>12</v>
      </c>
    </row>
    <row r="5" spans="1:11" ht="30" customHeight="1" x14ac:dyDescent="0.25">
      <c r="A5" s="46" t="s">
        <v>234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7" t="s">
        <v>25</v>
      </c>
      <c r="B6" s="29">
        <v>0</v>
      </c>
      <c r="C6" s="31">
        <v>6</v>
      </c>
      <c r="D6" s="58">
        <f>SUM(B6/C6)</f>
        <v>0</v>
      </c>
      <c r="E6" s="31">
        <v>0</v>
      </c>
      <c r="F6" s="31">
        <v>4</v>
      </c>
      <c r="G6" s="31">
        <v>0</v>
      </c>
      <c r="H6" s="31">
        <v>0</v>
      </c>
      <c r="I6" s="31">
        <v>0</v>
      </c>
      <c r="J6" s="31">
        <v>1</v>
      </c>
      <c r="K6" s="59">
        <f>SUM(G6/J6)</f>
        <v>0</v>
      </c>
    </row>
    <row r="7" spans="1:11" ht="30" customHeight="1" x14ac:dyDescent="0.25">
      <c r="A7" s="47" t="s">
        <v>235</v>
      </c>
      <c r="B7" s="29">
        <v>1</v>
      </c>
      <c r="C7" s="31">
        <v>3</v>
      </c>
      <c r="D7" s="58">
        <f>SUM(B7/C7)</f>
        <v>0.33333333333333331</v>
      </c>
      <c r="E7" s="31">
        <v>0</v>
      </c>
      <c r="F7" s="31">
        <v>1</v>
      </c>
      <c r="G7" s="31">
        <v>2</v>
      </c>
      <c r="H7" s="31">
        <v>2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47" t="s">
        <v>236</v>
      </c>
      <c r="B8" s="29">
        <v>2</v>
      </c>
      <c r="C8" s="31">
        <v>5</v>
      </c>
      <c r="D8" s="58">
        <f>SUM(B8/C8)</f>
        <v>0.4</v>
      </c>
      <c r="E8" s="31">
        <v>0</v>
      </c>
      <c r="F8" s="31">
        <v>4</v>
      </c>
      <c r="G8" s="31">
        <v>0</v>
      </c>
      <c r="H8" s="31">
        <v>1</v>
      </c>
      <c r="I8" s="31">
        <v>0</v>
      </c>
      <c r="J8" s="31">
        <v>1</v>
      </c>
      <c r="K8" s="59">
        <f>SUM(G8/J8)</f>
        <v>0</v>
      </c>
    </row>
    <row r="9" spans="1:11" ht="30" customHeight="1" thickBot="1" x14ac:dyDescent="0.3">
      <c r="A9" s="47" t="s">
        <v>237</v>
      </c>
      <c r="B9" s="34">
        <v>1</v>
      </c>
      <c r="C9" s="55">
        <v>5</v>
      </c>
      <c r="D9" s="56">
        <f>SUM(B9/C9)</f>
        <v>0.2</v>
      </c>
      <c r="E9" s="55">
        <v>0</v>
      </c>
      <c r="F9" s="55">
        <v>1</v>
      </c>
      <c r="G9" s="55">
        <v>0</v>
      </c>
      <c r="H9" s="55">
        <v>0</v>
      </c>
      <c r="I9" s="55">
        <v>1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4</v>
      </c>
      <c r="C10" s="36">
        <f>SUM(C6:C9)</f>
        <v>19</v>
      </c>
      <c r="D10" s="37">
        <f>SUM(B10/C10)</f>
        <v>0.21052631578947367</v>
      </c>
      <c r="E10" s="36">
        <f t="shared" ref="E10:J10" si="0">SUM(E6:E9)</f>
        <v>0</v>
      </c>
      <c r="F10" s="36">
        <f t="shared" si="0"/>
        <v>10</v>
      </c>
      <c r="G10" s="36">
        <f t="shared" si="0"/>
        <v>2</v>
      </c>
      <c r="H10" s="36">
        <f t="shared" si="0"/>
        <v>3</v>
      </c>
      <c r="I10" s="36">
        <f t="shared" si="0"/>
        <v>1</v>
      </c>
      <c r="J10" s="36">
        <f t="shared" si="0"/>
        <v>2</v>
      </c>
      <c r="K10" s="38">
        <f>SUM(G10/J10)</f>
        <v>1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44" t="s">
        <v>226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3" t="s">
        <v>227</v>
      </c>
      <c r="B14" s="29">
        <v>3</v>
      </c>
      <c r="C14" s="31">
        <v>7</v>
      </c>
      <c r="D14" s="58">
        <f>SUM(B14/C14)</f>
        <v>0.42857142857142855</v>
      </c>
      <c r="E14" s="31">
        <v>0</v>
      </c>
      <c r="F14" s="31">
        <v>4</v>
      </c>
      <c r="G14" s="31">
        <v>1</v>
      </c>
      <c r="H14" s="31">
        <v>0</v>
      </c>
      <c r="I14" s="31">
        <v>0</v>
      </c>
      <c r="J14" s="31">
        <v>0</v>
      </c>
      <c r="K14" s="59" t="e">
        <f>SUM(G14/J14)</f>
        <v>#DIV/0!</v>
      </c>
    </row>
    <row r="15" spans="1:11" ht="30" customHeight="1" x14ac:dyDescent="0.25">
      <c r="A15" s="23" t="s">
        <v>23</v>
      </c>
      <c r="B15" s="29">
        <v>1</v>
      </c>
      <c r="C15" s="31">
        <v>4</v>
      </c>
      <c r="D15" s="58">
        <f>SUM(B15/C15)</f>
        <v>0.25</v>
      </c>
      <c r="E15" s="31">
        <v>0</v>
      </c>
      <c r="F15" s="31">
        <v>4</v>
      </c>
      <c r="G15" s="31">
        <v>0</v>
      </c>
      <c r="H15" s="31">
        <v>0</v>
      </c>
      <c r="I15" s="31">
        <v>0</v>
      </c>
      <c r="J15" s="31">
        <v>2</v>
      </c>
      <c r="K15" s="59">
        <f>SUM(G15/J15)</f>
        <v>0</v>
      </c>
    </row>
    <row r="16" spans="1:11" ht="30" customHeight="1" x14ac:dyDescent="0.25">
      <c r="A16" s="23" t="s">
        <v>40</v>
      </c>
      <c r="B16" s="29">
        <v>1</v>
      </c>
      <c r="C16" s="31">
        <v>2</v>
      </c>
      <c r="D16" s="58">
        <f>SUM(B16/C16)</f>
        <v>0.5</v>
      </c>
      <c r="E16" s="31">
        <v>1</v>
      </c>
      <c r="F16" s="31">
        <v>2</v>
      </c>
      <c r="G16" s="31">
        <v>0</v>
      </c>
      <c r="H16" s="31">
        <v>0</v>
      </c>
      <c r="I16" s="31">
        <v>0</v>
      </c>
      <c r="J16" s="31">
        <v>2</v>
      </c>
      <c r="K16" s="59">
        <f>SUM(G16/J16)</f>
        <v>0</v>
      </c>
    </row>
    <row r="17" spans="1:11" ht="30" customHeight="1" thickBot="1" x14ac:dyDescent="0.3">
      <c r="A17" s="131" t="s">
        <v>122</v>
      </c>
      <c r="B17" s="34">
        <v>0</v>
      </c>
      <c r="C17" s="55">
        <v>3</v>
      </c>
      <c r="D17" s="56">
        <f>SUM(B17/C17)</f>
        <v>0</v>
      </c>
      <c r="E17" s="55">
        <v>0</v>
      </c>
      <c r="F17" s="55">
        <v>1</v>
      </c>
      <c r="G17" s="55">
        <v>0</v>
      </c>
      <c r="H17" s="55">
        <v>0</v>
      </c>
      <c r="I17" s="55">
        <v>1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5</v>
      </c>
      <c r="C18" s="36">
        <f>SUM(C14:C17)</f>
        <v>16</v>
      </c>
      <c r="D18" s="37">
        <f>SUM(B18/C18)</f>
        <v>0.3125</v>
      </c>
      <c r="E18" s="36">
        <f t="shared" ref="E18:J18" si="1">SUM(E14:E17)</f>
        <v>1</v>
      </c>
      <c r="F18" s="36">
        <f t="shared" si="1"/>
        <v>11</v>
      </c>
      <c r="G18" s="36">
        <f t="shared" si="1"/>
        <v>1</v>
      </c>
      <c r="H18" s="36">
        <f t="shared" si="1"/>
        <v>0</v>
      </c>
      <c r="I18" s="36">
        <f t="shared" si="1"/>
        <v>1</v>
      </c>
      <c r="J18" s="36">
        <f t="shared" si="1"/>
        <v>4</v>
      </c>
      <c r="K18" s="38">
        <f>SUM(G18/J18)</f>
        <v>0.25</v>
      </c>
    </row>
    <row r="21" spans="1:11" x14ac:dyDescent="0.25">
      <c r="A21" t="s">
        <v>263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245</v>
      </c>
      <c r="B1" s="9"/>
      <c r="C1" s="10"/>
      <c r="D1" s="9"/>
      <c r="E1" s="9"/>
      <c r="F1" s="11"/>
    </row>
    <row r="4" spans="1:11" x14ac:dyDescent="0.25">
      <c r="A4" s="6" t="s">
        <v>12</v>
      </c>
    </row>
    <row r="5" spans="1:11" ht="30" customHeight="1" x14ac:dyDescent="0.25">
      <c r="A5" s="207" t="s">
        <v>229</v>
      </c>
      <c r="B5" s="8" t="s">
        <v>3</v>
      </c>
      <c r="C5" s="8" t="s">
        <v>11</v>
      </c>
      <c r="D5" s="60" t="s">
        <v>9</v>
      </c>
      <c r="E5" s="60" t="s">
        <v>10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1" t="s">
        <v>21</v>
      </c>
    </row>
    <row r="6" spans="1:11" ht="30" customHeight="1" x14ac:dyDescent="0.25">
      <c r="A6" s="48" t="s">
        <v>156</v>
      </c>
      <c r="B6" s="29">
        <v>1</v>
      </c>
      <c r="C6" s="31">
        <v>3</v>
      </c>
      <c r="D6" s="58">
        <f>SUM(B6/C6)</f>
        <v>0.33333333333333331</v>
      </c>
      <c r="E6" s="31">
        <v>1</v>
      </c>
      <c r="F6" s="31">
        <v>2</v>
      </c>
      <c r="G6" s="31">
        <v>1</v>
      </c>
      <c r="H6" s="31">
        <v>0</v>
      </c>
      <c r="I6" s="31">
        <v>0</v>
      </c>
      <c r="J6" s="31">
        <v>1</v>
      </c>
      <c r="K6" s="59">
        <f>SUM(G6/J6)</f>
        <v>1</v>
      </c>
    </row>
    <row r="7" spans="1:11" ht="30" customHeight="1" x14ac:dyDescent="0.25">
      <c r="A7" s="48" t="s">
        <v>41</v>
      </c>
      <c r="B7" s="29">
        <v>2</v>
      </c>
      <c r="C7" s="31">
        <v>4</v>
      </c>
      <c r="D7" s="58">
        <f>SUM(B7/C7)</f>
        <v>0.5</v>
      </c>
      <c r="E7" s="31">
        <v>0</v>
      </c>
      <c r="F7" s="31">
        <v>2</v>
      </c>
      <c r="G7" s="31">
        <v>0</v>
      </c>
      <c r="H7" s="31">
        <v>0</v>
      </c>
      <c r="I7" s="31">
        <v>1</v>
      </c>
      <c r="J7" s="31">
        <v>2</v>
      </c>
      <c r="K7" s="59">
        <f>SUM(G7/J7)</f>
        <v>0</v>
      </c>
    </row>
    <row r="8" spans="1:11" ht="30" customHeight="1" x14ac:dyDescent="0.25">
      <c r="A8" s="48" t="s">
        <v>159</v>
      </c>
      <c r="B8" s="29">
        <v>0</v>
      </c>
      <c r="C8" s="31">
        <v>2</v>
      </c>
      <c r="D8" s="58">
        <f>SUM(B8/C8)</f>
        <v>0</v>
      </c>
      <c r="E8" s="31">
        <v>0</v>
      </c>
      <c r="F8" s="31">
        <v>2</v>
      </c>
      <c r="G8" s="31">
        <v>1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48" t="s">
        <v>230</v>
      </c>
      <c r="B9" s="34">
        <v>0</v>
      </c>
      <c r="C9" s="35">
        <v>1</v>
      </c>
      <c r="D9" s="56">
        <f>SUM(B9/C9)</f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3</v>
      </c>
      <c r="C10" s="36">
        <f>SUM(C6:C9)</f>
        <v>10</v>
      </c>
      <c r="D10" s="37">
        <f>SUM(B10/C10)</f>
        <v>0.3</v>
      </c>
      <c r="E10" s="36">
        <f t="shared" ref="E10:J10" si="0">SUM(E6:E9)</f>
        <v>1</v>
      </c>
      <c r="F10" s="36">
        <f t="shared" si="0"/>
        <v>6</v>
      </c>
      <c r="G10" s="36">
        <f t="shared" si="0"/>
        <v>2</v>
      </c>
      <c r="H10" s="36">
        <f t="shared" si="0"/>
        <v>0</v>
      </c>
      <c r="I10" s="36">
        <f t="shared" si="0"/>
        <v>1</v>
      </c>
      <c r="J10" s="36">
        <f t="shared" si="0"/>
        <v>3</v>
      </c>
      <c r="K10" s="38">
        <f>SUM(G10/J10)</f>
        <v>0.66666666666666663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9" t="s">
        <v>231</v>
      </c>
      <c r="B13" s="8" t="s">
        <v>3</v>
      </c>
      <c r="C13" s="8" t="s">
        <v>11</v>
      </c>
      <c r="D13" s="60" t="s">
        <v>9</v>
      </c>
      <c r="E13" s="60" t="s">
        <v>10</v>
      </c>
      <c r="F13" s="60" t="s">
        <v>4</v>
      </c>
      <c r="G13" s="60" t="s">
        <v>5</v>
      </c>
      <c r="H13" s="60" t="s">
        <v>6</v>
      </c>
      <c r="I13" s="60" t="s">
        <v>7</v>
      </c>
      <c r="J13" s="60" t="s">
        <v>8</v>
      </c>
      <c r="K13" s="61" t="s">
        <v>21</v>
      </c>
    </row>
    <row r="14" spans="1:11" ht="30" customHeight="1" x14ac:dyDescent="0.25">
      <c r="A14" s="210" t="s">
        <v>39</v>
      </c>
      <c r="B14" s="29">
        <v>4</v>
      </c>
      <c r="C14" s="31">
        <v>5</v>
      </c>
      <c r="D14" s="58">
        <f>SUM(B14/C14)</f>
        <v>0.8</v>
      </c>
      <c r="E14" s="31">
        <v>1</v>
      </c>
      <c r="F14" s="31">
        <v>5</v>
      </c>
      <c r="G14" s="31">
        <v>0</v>
      </c>
      <c r="H14" s="31">
        <v>2</v>
      </c>
      <c r="I14" s="31">
        <v>0</v>
      </c>
      <c r="J14" s="31">
        <v>0</v>
      </c>
      <c r="K14" s="59" t="e">
        <f>SUM(G14/J14)</f>
        <v>#DIV/0!</v>
      </c>
    </row>
    <row r="15" spans="1:11" ht="30" customHeight="1" x14ac:dyDescent="0.25">
      <c r="A15" s="210" t="s">
        <v>24</v>
      </c>
      <c r="B15" s="29">
        <v>2</v>
      </c>
      <c r="C15" s="31">
        <v>8</v>
      </c>
      <c r="D15" s="58">
        <f>SUM(B15/C15)</f>
        <v>0.25</v>
      </c>
      <c r="E15" s="31">
        <v>0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59" t="e">
        <f>SUM(G15/J15)</f>
        <v>#DIV/0!</v>
      </c>
    </row>
    <row r="16" spans="1:11" ht="30" customHeight="1" x14ac:dyDescent="0.25">
      <c r="A16" s="210" t="s">
        <v>123</v>
      </c>
      <c r="B16" s="29">
        <v>0</v>
      </c>
      <c r="C16" s="31">
        <v>4</v>
      </c>
      <c r="D16" s="58">
        <f>SUM(B16/C16)</f>
        <v>0</v>
      </c>
      <c r="E16" s="31">
        <v>0</v>
      </c>
      <c r="F16" s="31">
        <v>3</v>
      </c>
      <c r="G16" s="31">
        <v>1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210" t="s">
        <v>26</v>
      </c>
      <c r="B17" s="34">
        <v>0</v>
      </c>
      <c r="C17" s="35">
        <v>0</v>
      </c>
      <c r="D17" s="56" t="e">
        <f>SUM(B17/C17)</f>
        <v>#DIV/0!</v>
      </c>
      <c r="E17" s="55">
        <v>0</v>
      </c>
      <c r="F17" s="55">
        <v>1</v>
      </c>
      <c r="G17" s="55">
        <v>0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6</v>
      </c>
      <c r="C18" s="36">
        <f>SUM(C14:C17)</f>
        <v>17</v>
      </c>
      <c r="D18" s="37">
        <f>SUM(B18/C18)</f>
        <v>0.35294117647058826</v>
      </c>
      <c r="E18" s="36">
        <f t="shared" ref="E18:J18" si="1">SUM(E14:E17)</f>
        <v>1</v>
      </c>
      <c r="F18" s="36">
        <f t="shared" si="1"/>
        <v>11</v>
      </c>
      <c r="G18" s="36">
        <f t="shared" si="1"/>
        <v>1</v>
      </c>
      <c r="H18" s="36">
        <f t="shared" si="1"/>
        <v>2</v>
      </c>
      <c r="I18" s="36">
        <f t="shared" si="1"/>
        <v>0</v>
      </c>
      <c r="J18" s="36">
        <f t="shared" si="1"/>
        <v>0</v>
      </c>
      <c r="K18" s="38" t="e">
        <f>SUM(G18/J18)</f>
        <v>#DIV/0!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A6" sqref="A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246</v>
      </c>
      <c r="B1" s="9"/>
      <c r="C1" s="10"/>
      <c r="D1" s="9"/>
      <c r="E1" s="11"/>
    </row>
    <row r="4" spans="1:11" x14ac:dyDescent="0.25">
      <c r="A4" s="6" t="s">
        <v>12</v>
      </c>
    </row>
    <row r="5" spans="1:11" ht="30" customHeight="1" x14ac:dyDescent="0.25">
      <c r="A5" s="110" t="s">
        <v>232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5" t="s">
        <v>268</v>
      </c>
      <c r="B6" s="29">
        <v>2</v>
      </c>
      <c r="C6" s="31">
        <v>5</v>
      </c>
      <c r="D6" s="58">
        <f>SUM(B6/C6)</f>
        <v>0.4</v>
      </c>
      <c r="E6" s="31">
        <v>1</v>
      </c>
      <c r="F6" s="31">
        <v>3</v>
      </c>
      <c r="G6" s="31">
        <v>0</v>
      </c>
      <c r="H6" s="31">
        <v>1</v>
      </c>
      <c r="I6" s="31">
        <v>2</v>
      </c>
      <c r="J6" s="31">
        <v>1</v>
      </c>
      <c r="K6" s="59">
        <f>SUM(G6/J6)</f>
        <v>0</v>
      </c>
    </row>
    <row r="7" spans="1:11" ht="30" customHeight="1" x14ac:dyDescent="0.25">
      <c r="A7" s="45" t="s">
        <v>61</v>
      </c>
      <c r="B7" s="29">
        <v>1</v>
      </c>
      <c r="C7" s="31">
        <v>4</v>
      </c>
      <c r="D7" s="58">
        <f>SUM(B7/C7)</f>
        <v>0.25</v>
      </c>
      <c r="E7" s="31">
        <v>1</v>
      </c>
      <c r="F7" s="31">
        <v>3</v>
      </c>
      <c r="G7" s="31">
        <v>3</v>
      </c>
      <c r="H7" s="31">
        <v>2</v>
      </c>
      <c r="I7" s="31">
        <v>0</v>
      </c>
      <c r="J7" s="31">
        <v>2</v>
      </c>
      <c r="K7" s="59">
        <f>SUM(G7/J7)</f>
        <v>1.5</v>
      </c>
    </row>
    <row r="8" spans="1:11" ht="30" customHeight="1" x14ac:dyDescent="0.25">
      <c r="A8" s="166" t="s">
        <v>38</v>
      </c>
      <c r="B8" s="29">
        <v>0</v>
      </c>
      <c r="C8" s="31">
        <v>1</v>
      </c>
      <c r="D8" s="58">
        <f>SUM(B8/C8)</f>
        <v>0</v>
      </c>
      <c r="E8" s="31">
        <v>0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166" t="s">
        <v>120</v>
      </c>
      <c r="B9" s="29">
        <v>3</v>
      </c>
      <c r="C9" s="31">
        <v>6</v>
      </c>
      <c r="D9" s="58">
        <f>SUM(B9/C9)</f>
        <v>0.5</v>
      </c>
      <c r="E9" s="31">
        <v>0</v>
      </c>
      <c r="F9" s="31">
        <v>4</v>
      </c>
      <c r="G9" s="31">
        <v>0</v>
      </c>
      <c r="H9" s="31">
        <v>0</v>
      </c>
      <c r="I9" s="31">
        <v>0</v>
      </c>
      <c r="J9" s="31">
        <v>0</v>
      </c>
      <c r="K9" s="59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6</v>
      </c>
      <c r="C10" s="36">
        <f>SUM(C6:C9)</f>
        <v>16</v>
      </c>
      <c r="D10" s="37">
        <f>SUM(B10/C10)</f>
        <v>0.375</v>
      </c>
      <c r="E10" s="36">
        <f t="shared" ref="E10:J10" si="0">SUM(E6:E9)</f>
        <v>2</v>
      </c>
      <c r="F10" s="36">
        <f t="shared" si="0"/>
        <v>12</v>
      </c>
      <c r="G10" s="36">
        <f t="shared" si="0"/>
        <v>3</v>
      </c>
      <c r="H10" s="36">
        <f t="shared" si="0"/>
        <v>3</v>
      </c>
      <c r="I10" s="36">
        <f t="shared" si="0"/>
        <v>2</v>
      </c>
      <c r="J10" s="36">
        <f t="shared" si="0"/>
        <v>3</v>
      </c>
      <c r="K10" s="38">
        <f>SUM(G10/J10)</f>
        <v>1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46" t="s">
        <v>234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47" t="s">
        <v>25</v>
      </c>
      <c r="B14" s="29">
        <v>1</v>
      </c>
      <c r="C14" s="31">
        <v>7</v>
      </c>
      <c r="D14" s="58">
        <f>SUM(B14/C14)</f>
        <v>0.14285714285714285</v>
      </c>
      <c r="E14" s="31">
        <v>0</v>
      </c>
      <c r="F14" s="31">
        <v>5</v>
      </c>
      <c r="G14" s="31">
        <v>0</v>
      </c>
      <c r="H14" s="31">
        <v>2</v>
      </c>
      <c r="I14" s="31">
        <v>0</v>
      </c>
      <c r="J14" s="31">
        <v>0</v>
      </c>
      <c r="K14" s="59" t="e">
        <f>SUM(G14/J14)</f>
        <v>#DIV/0!</v>
      </c>
    </row>
    <row r="15" spans="1:11" ht="30" customHeight="1" x14ac:dyDescent="0.25">
      <c r="A15" s="47" t="s">
        <v>235</v>
      </c>
      <c r="B15" s="29">
        <v>0</v>
      </c>
      <c r="C15" s="31">
        <v>3</v>
      </c>
      <c r="D15" s="58">
        <f>SUM(B15/C15)</f>
        <v>0</v>
      </c>
      <c r="E15" s="31">
        <v>0</v>
      </c>
      <c r="F15" s="31">
        <v>3</v>
      </c>
      <c r="G15" s="31">
        <v>2</v>
      </c>
      <c r="H15" s="31">
        <v>1</v>
      </c>
      <c r="I15" s="31">
        <v>0</v>
      </c>
      <c r="J15" s="31">
        <v>1</v>
      </c>
      <c r="K15" s="59">
        <f>SUM(G15/J15)</f>
        <v>2</v>
      </c>
    </row>
    <row r="16" spans="1:11" ht="30" customHeight="1" x14ac:dyDescent="0.25">
      <c r="A16" s="47" t="s">
        <v>236</v>
      </c>
      <c r="B16" s="29">
        <v>0</v>
      </c>
      <c r="C16" s="31">
        <v>2</v>
      </c>
      <c r="D16" s="58">
        <f>SUM(B16/C16)</f>
        <v>0</v>
      </c>
      <c r="E16" s="31">
        <v>0</v>
      </c>
      <c r="F16" s="31">
        <v>1</v>
      </c>
      <c r="G16" s="31">
        <v>0</v>
      </c>
      <c r="H16" s="31">
        <v>0</v>
      </c>
      <c r="I16" s="31">
        <v>1</v>
      </c>
      <c r="J16" s="31">
        <v>3</v>
      </c>
      <c r="K16" s="59">
        <f>SUM(G16/J16)</f>
        <v>0</v>
      </c>
    </row>
    <row r="17" spans="1:11" ht="30" customHeight="1" thickBot="1" x14ac:dyDescent="0.3">
      <c r="A17" s="47" t="s">
        <v>237</v>
      </c>
      <c r="B17" s="34">
        <v>1</v>
      </c>
      <c r="C17" s="55">
        <v>4</v>
      </c>
      <c r="D17" s="56">
        <f>SUM(B17/C17)</f>
        <v>0.25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2</v>
      </c>
      <c r="C18" s="36">
        <f>SUM(C14:C17)</f>
        <v>16</v>
      </c>
      <c r="D18" s="37">
        <f>SUM(B18/C18)</f>
        <v>0.125</v>
      </c>
      <c r="E18" s="36">
        <f t="shared" ref="E18:J18" si="1">SUM(E14:E17)</f>
        <v>0</v>
      </c>
      <c r="F18" s="36">
        <f t="shared" si="1"/>
        <v>9</v>
      </c>
      <c r="G18" s="36">
        <f t="shared" si="1"/>
        <v>2</v>
      </c>
      <c r="H18" s="36">
        <f t="shared" si="1"/>
        <v>3</v>
      </c>
      <c r="I18" s="36">
        <f t="shared" si="1"/>
        <v>1</v>
      </c>
      <c r="J18" s="36">
        <f t="shared" si="1"/>
        <v>4</v>
      </c>
      <c r="K18" s="38">
        <f>SUM(G18/J18)</f>
        <v>0.5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A16" sqref="A1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247</v>
      </c>
      <c r="B1" s="9"/>
      <c r="C1" s="10"/>
      <c r="D1" s="9"/>
      <c r="E1" s="11"/>
      <c r="G1" s="39"/>
    </row>
    <row r="4" spans="1:11" x14ac:dyDescent="0.25">
      <c r="A4" s="6" t="s">
        <v>12</v>
      </c>
    </row>
    <row r="5" spans="1:11" ht="30" customHeight="1" x14ac:dyDescent="0.25">
      <c r="A5" s="114" t="s">
        <v>188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08" t="s">
        <v>22</v>
      </c>
      <c r="B6" s="29">
        <v>3</v>
      </c>
      <c r="C6" s="31">
        <v>5</v>
      </c>
      <c r="D6" s="58">
        <f>SUM(B6/C6)</f>
        <v>0.6</v>
      </c>
      <c r="E6" s="31">
        <v>1</v>
      </c>
      <c r="F6" s="31">
        <v>6</v>
      </c>
      <c r="G6" s="31">
        <v>0</v>
      </c>
      <c r="H6" s="31">
        <v>2</v>
      </c>
      <c r="I6" s="31">
        <v>0</v>
      </c>
      <c r="J6" s="31">
        <v>0</v>
      </c>
      <c r="K6" s="59" t="e">
        <f>SUM(G6/J6)</f>
        <v>#DIV/0!</v>
      </c>
    </row>
    <row r="7" spans="1:11" ht="30" customHeight="1" x14ac:dyDescent="0.25">
      <c r="A7" s="208" t="s">
        <v>27</v>
      </c>
      <c r="B7" s="29">
        <v>3</v>
      </c>
      <c r="C7" s="31">
        <v>4</v>
      </c>
      <c r="D7" s="58">
        <f>SUM(B7/C7)</f>
        <v>0.75</v>
      </c>
      <c r="E7" s="31">
        <v>0</v>
      </c>
      <c r="F7" s="31">
        <v>2</v>
      </c>
      <c r="G7" s="31">
        <v>2</v>
      </c>
      <c r="H7" s="31">
        <v>0</v>
      </c>
      <c r="I7" s="31">
        <v>0</v>
      </c>
      <c r="J7" s="31">
        <v>2</v>
      </c>
      <c r="K7" s="59">
        <f>SUM(G7/J7)</f>
        <v>1</v>
      </c>
    </row>
    <row r="8" spans="1:11" ht="30" customHeight="1" x14ac:dyDescent="0.25">
      <c r="A8" s="208" t="s">
        <v>225</v>
      </c>
      <c r="B8" s="29">
        <v>2</v>
      </c>
      <c r="C8" s="31">
        <v>2</v>
      </c>
      <c r="D8" s="58">
        <f>SUM(B8/C8)</f>
        <v>1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208" t="s">
        <v>157</v>
      </c>
      <c r="B9" s="34">
        <v>0</v>
      </c>
      <c r="C9" s="55">
        <v>3</v>
      </c>
      <c r="D9" s="56">
        <f>SUM(B9/C9)</f>
        <v>0</v>
      </c>
      <c r="E9" s="55">
        <v>0</v>
      </c>
      <c r="F9" s="55">
        <v>0</v>
      </c>
      <c r="G9" s="55">
        <v>2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8</v>
      </c>
      <c r="C10" s="36">
        <f>SUM(C6:C9)</f>
        <v>14</v>
      </c>
      <c r="D10" s="37">
        <f>SUM(B10/C10)</f>
        <v>0.5714285714285714</v>
      </c>
      <c r="E10" s="36">
        <f t="shared" ref="E10:J10" si="0">SUM(E6:E9)</f>
        <v>1</v>
      </c>
      <c r="F10" s="36">
        <f t="shared" si="0"/>
        <v>8</v>
      </c>
      <c r="G10" s="36">
        <f t="shared" si="0"/>
        <v>4</v>
      </c>
      <c r="H10" s="36">
        <f t="shared" si="0"/>
        <v>2</v>
      </c>
      <c r="I10" s="36">
        <f t="shared" si="0"/>
        <v>0</v>
      </c>
      <c r="J10" s="36">
        <f t="shared" si="0"/>
        <v>2</v>
      </c>
      <c r="K10" s="38">
        <f>SUM(G10/J10)</f>
        <v>2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44" t="s">
        <v>226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3" t="s">
        <v>227</v>
      </c>
      <c r="B14" s="29">
        <v>2</v>
      </c>
      <c r="C14" s="31">
        <v>6</v>
      </c>
      <c r="D14" s="58">
        <f>SUM(B14/C14)</f>
        <v>0.33333333333333331</v>
      </c>
      <c r="E14" s="31">
        <v>1</v>
      </c>
      <c r="F14" s="31">
        <v>3</v>
      </c>
      <c r="G14" s="31">
        <v>2</v>
      </c>
      <c r="H14" s="31">
        <v>0</v>
      </c>
      <c r="I14" s="31">
        <v>0</v>
      </c>
      <c r="J14" s="31">
        <v>2</v>
      </c>
      <c r="K14" s="59">
        <f>SUM(G14/J14)</f>
        <v>1</v>
      </c>
    </row>
    <row r="15" spans="1:11" ht="30" customHeight="1" x14ac:dyDescent="0.25">
      <c r="A15" s="23" t="s">
        <v>23</v>
      </c>
      <c r="B15" s="29">
        <v>3</v>
      </c>
      <c r="C15" s="31">
        <v>6</v>
      </c>
      <c r="D15" s="58">
        <f>SUM(B15/C15)</f>
        <v>0.5</v>
      </c>
      <c r="E15" s="31">
        <v>0</v>
      </c>
      <c r="F15" s="31">
        <v>0</v>
      </c>
      <c r="G15" s="31">
        <v>1</v>
      </c>
      <c r="H15" s="31">
        <v>1</v>
      </c>
      <c r="I15" s="31">
        <v>0</v>
      </c>
      <c r="J15" s="31">
        <v>1</v>
      </c>
      <c r="K15" s="59">
        <f>SUM(G15/J15)</f>
        <v>1</v>
      </c>
    </row>
    <row r="16" spans="1:11" ht="30" customHeight="1" x14ac:dyDescent="0.25">
      <c r="A16" s="23" t="s">
        <v>40</v>
      </c>
      <c r="B16" s="29">
        <v>1</v>
      </c>
      <c r="C16" s="31">
        <v>3</v>
      </c>
      <c r="D16" s="58">
        <f>SUM(B16/C16)</f>
        <v>0.33333333333333331</v>
      </c>
      <c r="E16" s="31">
        <v>0</v>
      </c>
      <c r="F16" s="31">
        <v>1</v>
      </c>
      <c r="G16" s="31">
        <v>1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131" t="s">
        <v>122</v>
      </c>
      <c r="B17" s="34">
        <v>0</v>
      </c>
      <c r="C17" s="55">
        <v>2</v>
      </c>
      <c r="D17" s="56">
        <f>SUM(B17/C17)</f>
        <v>0</v>
      </c>
      <c r="E17" s="55">
        <v>0</v>
      </c>
      <c r="F17" s="55">
        <v>1</v>
      </c>
      <c r="G17" s="55">
        <v>1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6</v>
      </c>
      <c r="C18" s="36">
        <f>SUM(C14:C17)</f>
        <v>17</v>
      </c>
      <c r="D18" s="37">
        <f>SUM(B18/C18)</f>
        <v>0.35294117647058826</v>
      </c>
      <c r="E18" s="36">
        <f t="shared" ref="E18:J18" si="1">SUM(E14:E17)</f>
        <v>1</v>
      </c>
      <c r="F18" s="36">
        <f t="shared" si="1"/>
        <v>5</v>
      </c>
      <c r="G18" s="36">
        <f t="shared" si="1"/>
        <v>5</v>
      </c>
      <c r="H18" s="36">
        <f t="shared" si="1"/>
        <v>1</v>
      </c>
      <c r="I18" s="36">
        <f t="shared" si="1"/>
        <v>0</v>
      </c>
      <c r="J18" s="36">
        <f t="shared" si="1"/>
        <v>3</v>
      </c>
      <c r="K18" s="38">
        <f>SUM(G18/J18)</f>
        <v>1.6666666666666667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A14" sqref="A14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248</v>
      </c>
      <c r="B1" s="9"/>
      <c r="C1" s="10"/>
      <c r="D1" s="9"/>
      <c r="E1" s="11"/>
      <c r="F1" s="39"/>
      <c r="G1" s="39"/>
      <c r="H1" s="39"/>
      <c r="I1" s="39"/>
    </row>
    <row r="4" spans="1:11" x14ac:dyDescent="0.25">
      <c r="A4" s="6" t="s">
        <v>12</v>
      </c>
    </row>
    <row r="5" spans="1:11" ht="30" customHeight="1" x14ac:dyDescent="0.25">
      <c r="A5" s="207" t="s">
        <v>229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8" t="s">
        <v>156</v>
      </c>
      <c r="B6" s="29">
        <v>4</v>
      </c>
      <c r="C6" s="31">
        <v>7</v>
      </c>
      <c r="D6" s="58">
        <f>SUM(B6/C6)</f>
        <v>0.5714285714285714</v>
      </c>
      <c r="E6" s="31">
        <v>0</v>
      </c>
      <c r="F6" s="31">
        <v>5</v>
      </c>
      <c r="G6" s="31">
        <v>1</v>
      </c>
      <c r="H6" s="31">
        <v>0</v>
      </c>
      <c r="I6" s="31">
        <v>1</v>
      </c>
      <c r="J6" s="31">
        <v>1</v>
      </c>
      <c r="K6" s="59">
        <f>SUM(G6/J6)</f>
        <v>1</v>
      </c>
    </row>
    <row r="7" spans="1:11" ht="30" customHeight="1" x14ac:dyDescent="0.25">
      <c r="A7" s="48" t="s">
        <v>41</v>
      </c>
      <c r="B7" s="29">
        <v>1</v>
      </c>
      <c r="C7" s="31">
        <v>4</v>
      </c>
      <c r="D7" s="58">
        <f>SUM(B7/C7)</f>
        <v>0.25</v>
      </c>
      <c r="E7" s="31">
        <v>0</v>
      </c>
      <c r="F7" s="31">
        <v>4</v>
      </c>
      <c r="G7" s="31">
        <v>0</v>
      </c>
      <c r="H7" s="31">
        <v>0</v>
      </c>
      <c r="I7" s="31">
        <v>1</v>
      </c>
      <c r="J7" s="31">
        <v>1</v>
      </c>
      <c r="K7" s="59">
        <f>SUM(G7/J7)</f>
        <v>0</v>
      </c>
    </row>
    <row r="8" spans="1:11" ht="30" customHeight="1" x14ac:dyDescent="0.25">
      <c r="A8" s="48" t="s">
        <v>159</v>
      </c>
      <c r="B8" s="29">
        <v>0</v>
      </c>
      <c r="C8" s="31">
        <v>3</v>
      </c>
      <c r="D8" s="58">
        <f>SUM(B8/C8)</f>
        <v>0</v>
      </c>
      <c r="E8" s="31">
        <v>0</v>
      </c>
      <c r="F8" s="31">
        <v>1</v>
      </c>
      <c r="G8" s="31">
        <v>1</v>
      </c>
      <c r="H8" s="31">
        <v>0</v>
      </c>
      <c r="I8" s="31">
        <v>1</v>
      </c>
      <c r="J8" s="31">
        <v>0</v>
      </c>
      <c r="K8" s="59" t="e">
        <f>SUM(G8/J8)</f>
        <v>#DIV/0!</v>
      </c>
    </row>
    <row r="9" spans="1:11" ht="30" customHeight="1" thickBot="1" x14ac:dyDescent="0.3">
      <c r="A9" s="48" t="s">
        <v>230</v>
      </c>
      <c r="B9" s="34">
        <v>1</v>
      </c>
      <c r="C9" s="55">
        <v>2</v>
      </c>
      <c r="D9" s="56">
        <f>SUM(B9/C9)</f>
        <v>0.5</v>
      </c>
      <c r="E9" s="55">
        <v>0</v>
      </c>
      <c r="F9" s="55">
        <v>0</v>
      </c>
      <c r="G9" s="55">
        <v>2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6</v>
      </c>
      <c r="C10" s="36">
        <f>SUM(C6:C9)</f>
        <v>16</v>
      </c>
      <c r="D10" s="37">
        <f>SUM(B10/C10)</f>
        <v>0.375</v>
      </c>
      <c r="E10" s="36">
        <f t="shared" ref="E10:J10" si="0">SUM(E6:E9)</f>
        <v>0</v>
      </c>
      <c r="F10" s="36">
        <f t="shared" si="0"/>
        <v>10</v>
      </c>
      <c r="G10" s="36">
        <f t="shared" si="0"/>
        <v>4</v>
      </c>
      <c r="H10" s="36">
        <f t="shared" si="0"/>
        <v>0</v>
      </c>
      <c r="I10" s="36">
        <f t="shared" si="0"/>
        <v>3</v>
      </c>
      <c r="J10" s="36">
        <f t="shared" si="0"/>
        <v>2</v>
      </c>
      <c r="K10" s="38">
        <f>SUM(G10/J10)</f>
        <v>2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110" t="s">
        <v>232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45" t="s">
        <v>268</v>
      </c>
      <c r="B14" s="29">
        <v>3</v>
      </c>
      <c r="C14" s="31">
        <v>8</v>
      </c>
      <c r="D14" s="58">
        <f>SUM(B14/C14)</f>
        <v>0.375</v>
      </c>
      <c r="E14" s="31">
        <v>1</v>
      </c>
      <c r="F14" s="31">
        <v>7</v>
      </c>
      <c r="G14" s="31">
        <v>0</v>
      </c>
      <c r="H14" s="31">
        <v>1</v>
      </c>
      <c r="I14" s="31">
        <v>3</v>
      </c>
      <c r="J14" s="31">
        <v>0</v>
      </c>
      <c r="K14" s="59" t="e">
        <f>SUM(G14/J14)</f>
        <v>#DIV/0!</v>
      </c>
    </row>
    <row r="15" spans="1:11" ht="30" customHeight="1" x14ac:dyDescent="0.25">
      <c r="A15" s="45" t="s">
        <v>61</v>
      </c>
      <c r="B15" s="29">
        <v>2</v>
      </c>
      <c r="C15" s="31">
        <v>9</v>
      </c>
      <c r="D15" s="58">
        <f>SUM(B15/C15)</f>
        <v>0.22222222222222221</v>
      </c>
      <c r="E15" s="31">
        <v>0</v>
      </c>
      <c r="F15" s="31">
        <v>2</v>
      </c>
      <c r="G15" s="31">
        <v>1</v>
      </c>
      <c r="H15" s="31">
        <v>0</v>
      </c>
      <c r="I15" s="31">
        <v>0</v>
      </c>
      <c r="J15" s="31">
        <v>0</v>
      </c>
      <c r="K15" s="59" t="e">
        <f>SUM(G15/J15)</f>
        <v>#DIV/0!</v>
      </c>
    </row>
    <row r="16" spans="1:11" ht="30" customHeight="1" x14ac:dyDescent="0.25">
      <c r="A16" s="166" t="s">
        <v>38</v>
      </c>
      <c r="B16" s="29">
        <v>1</v>
      </c>
      <c r="C16" s="31">
        <v>3</v>
      </c>
      <c r="D16" s="58">
        <f>SUM(B16/C16)</f>
        <v>0.33333333333333331</v>
      </c>
      <c r="E16" s="31">
        <v>0</v>
      </c>
      <c r="F16" s="31">
        <v>3</v>
      </c>
      <c r="G16" s="31">
        <v>0</v>
      </c>
      <c r="H16" s="31">
        <v>0</v>
      </c>
      <c r="I16" s="31">
        <v>0</v>
      </c>
      <c r="J16" s="31">
        <v>1</v>
      </c>
      <c r="K16" s="59">
        <f>SUM(G16/J16)</f>
        <v>0</v>
      </c>
    </row>
    <row r="17" spans="1:11" ht="30" customHeight="1" thickBot="1" x14ac:dyDescent="0.3">
      <c r="A17" s="166" t="s">
        <v>120</v>
      </c>
      <c r="B17" s="29">
        <v>1</v>
      </c>
      <c r="C17" s="31">
        <v>6</v>
      </c>
      <c r="D17" s="58">
        <f>SUM(B17/C17)</f>
        <v>0.16666666666666666</v>
      </c>
      <c r="E17" s="31">
        <v>0</v>
      </c>
      <c r="F17" s="31">
        <v>5</v>
      </c>
      <c r="G17" s="31">
        <v>2</v>
      </c>
      <c r="H17" s="31">
        <v>1</v>
      </c>
      <c r="I17" s="31">
        <v>1</v>
      </c>
      <c r="J17" s="31">
        <v>0</v>
      </c>
      <c r="K17" s="59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7</v>
      </c>
      <c r="C18" s="36">
        <f>SUM(C14:C17)</f>
        <v>26</v>
      </c>
      <c r="D18" s="37">
        <f>SUM(B18/C18)</f>
        <v>0.26923076923076922</v>
      </c>
      <c r="E18" s="36">
        <f t="shared" ref="E18:J18" si="1">SUM(E14:E17)</f>
        <v>1</v>
      </c>
      <c r="F18" s="36">
        <f t="shared" si="1"/>
        <v>17</v>
      </c>
      <c r="G18" s="36">
        <f t="shared" si="1"/>
        <v>3</v>
      </c>
      <c r="H18" s="36">
        <f t="shared" si="1"/>
        <v>2</v>
      </c>
      <c r="I18" s="36">
        <f t="shared" si="1"/>
        <v>4</v>
      </c>
      <c r="J18" s="36">
        <f t="shared" si="1"/>
        <v>1</v>
      </c>
      <c r="K18" s="38">
        <f>SUM(G18/J18)</f>
        <v>3</v>
      </c>
    </row>
    <row r="21" spans="1:11" x14ac:dyDescent="0.25">
      <c r="A21" t="s">
        <v>264</v>
      </c>
    </row>
    <row r="22" spans="1:11" x14ac:dyDescent="0.25">
      <c r="A22" t="s">
        <v>265</v>
      </c>
    </row>
    <row r="23" spans="1:11" x14ac:dyDescent="0.25">
      <c r="A23" t="s">
        <v>135</v>
      </c>
    </row>
    <row r="24" spans="1:11" x14ac:dyDescent="0.25">
      <c r="A24" t="s">
        <v>266</v>
      </c>
    </row>
    <row r="25" spans="1:11" x14ac:dyDescent="0.25">
      <c r="A25" t="s">
        <v>267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2" sqref="A22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249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46" t="s">
        <v>234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7" t="s">
        <v>25</v>
      </c>
      <c r="B6" s="29">
        <v>2</v>
      </c>
      <c r="C6" s="31">
        <v>5</v>
      </c>
      <c r="D6" s="58">
        <f>SUM(B6/C6)</f>
        <v>0.4</v>
      </c>
      <c r="E6" s="31">
        <v>1</v>
      </c>
      <c r="F6" s="31">
        <v>5</v>
      </c>
      <c r="G6" s="31">
        <v>2</v>
      </c>
      <c r="H6" s="31">
        <v>2</v>
      </c>
      <c r="I6" s="31">
        <v>0</v>
      </c>
      <c r="J6" s="31">
        <v>0</v>
      </c>
      <c r="K6" s="59" t="e">
        <f>SUM(G6/J6)</f>
        <v>#DIV/0!</v>
      </c>
    </row>
    <row r="7" spans="1:11" ht="30" customHeight="1" x14ac:dyDescent="0.25">
      <c r="A7" s="47" t="s">
        <v>235</v>
      </c>
      <c r="B7" s="29">
        <v>1</v>
      </c>
      <c r="C7" s="31">
        <v>3</v>
      </c>
      <c r="D7" s="58">
        <f>SUM(B7/C7)</f>
        <v>0.33333333333333331</v>
      </c>
      <c r="E7" s="31">
        <v>0</v>
      </c>
      <c r="F7" s="31">
        <v>0</v>
      </c>
      <c r="G7" s="31">
        <v>1</v>
      </c>
      <c r="H7" s="31">
        <v>0</v>
      </c>
      <c r="I7" s="31">
        <v>0</v>
      </c>
      <c r="J7" s="31">
        <v>2</v>
      </c>
      <c r="K7" s="59">
        <f>SUM(G7/J7)</f>
        <v>0.5</v>
      </c>
    </row>
    <row r="8" spans="1:11" ht="30" customHeight="1" x14ac:dyDescent="0.25">
      <c r="A8" s="47" t="s">
        <v>236</v>
      </c>
      <c r="B8" s="29">
        <v>0</v>
      </c>
      <c r="C8" s="31">
        <v>2</v>
      </c>
      <c r="D8" s="58">
        <f>SUM(B8/C8)</f>
        <v>0</v>
      </c>
      <c r="E8" s="31">
        <v>0</v>
      </c>
      <c r="F8" s="31">
        <v>0</v>
      </c>
      <c r="G8" s="31">
        <v>1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47" t="s">
        <v>237</v>
      </c>
      <c r="B9" s="54">
        <v>3</v>
      </c>
      <c r="C9" s="55">
        <v>6</v>
      </c>
      <c r="D9" s="56">
        <f>SUM(B9/C9)</f>
        <v>0.5</v>
      </c>
      <c r="E9" s="55">
        <v>0</v>
      </c>
      <c r="F9" s="55">
        <v>1</v>
      </c>
      <c r="G9" s="55">
        <v>0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6</v>
      </c>
      <c r="C10" s="36">
        <f>SUM(C6:C9)</f>
        <v>16</v>
      </c>
      <c r="D10" s="37">
        <f>SUM(B10/C10)</f>
        <v>0.375</v>
      </c>
      <c r="E10" s="36">
        <f t="shared" ref="E10:J10" si="0">SUM(E6:E9)</f>
        <v>1</v>
      </c>
      <c r="F10" s="36">
        <f t="shared" si="0"/>
        <v>6</v>
      </c>
      <c r="G10" s="36">
        <f t="shared" si="0"/>
        <v>4</v>
      </c>
      <c r="H10" s="36">
        <f t="shared" si="0"/>
        <v>2</v>
      </c>
      <c r="I10" s="36">
        <f t="shared" si="0"/>
        <v>0</v>
      </c>
      <c r="J10" s="36">
        <f t="shared" si="0"/>
        <v>2</v>
      </c>
      <c r="K10" s="38">
        <f>SUM(G10/J10)</f>
        <v>2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9" t="s">
        <v>231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10" t="s">
        <v>39</v>
      </c>
      <c r="B14" s="29">
        <v>3</v>
      </c>
      <c r="C14" s="31">
        <v>3</v>
      </c>
      <c r="D14" s="58">
        <f>SUM(B14/C14)</f>
        <v>1</v>
      </c>
      <c r="E14" s="31">
        <v>0</v>
      </c>
      <c r="F14" s="31">
        <v>1</v>
      </c>
      <c r="G14" s="31">
        <v>0</v>
      </c>
      <c r="H14" s="31">
        <v>0</v>
      </c>
      <c r="I14" s="31">
        <v>0</v>
      </c>
      <c r="J14" s="31">
        <v>1</v>
      </c>
      <c r="K14" s="59">
        <f>SUM(G14/J14)</f>
        <v>0</v>
      </c>
    </row>
    <row r="15" spans="1:11" ht="30" customHeight="1" x14ac:dyDescent="0.25">
      <c r="A15" s="210" t="s">
        <v>24</v>
      </c>
      <c r="B15" s="29">
        <v>4</v>
      </c>
      <c r="C15" s="31">
        <v>7</v>
      </c>
      <c r="D15" s="58">
        <f>SUM(B15/C15)</f>
        <v>0.5714285714285714</v>
      </c>
      <c r="E15" s="31">
        <v>0</v>
      </c>
      <c r="F15" s="31">
        <v>2</v>
      </c>
      <c r="G15" s="31">
        <v>0</v>
      </c>
      <c r="H15" s="31">
        <v>0</v>
      </c>
      <c r="I15" s="31">
        <v>0</v>
      </c>
      <c r="J15" s="31">
        <v>2</v>
      </c>
      <c r="K15" s="59">
        <f>SUM(G15/J15)</f>
        <v>0</v>
      </c>
    </row>
    <row r="16" spans="1:11" ht="30" customHeight="1" x14ac:dyDescent="0.25">
      <c r="A16" s="210" t="s">
        <v>123</v>
      </c>
      <c r="B16" s="29">
        <v>0</v>
      </c>
      <c r="C16" s="31">
        <v>2</v>
      </c>
      <c r="D16" s="58">
        <f>SUM(B16/C16)</f>
        <v>0</v>
      </c>
      <c r="E16" s="31">
        <v>0</v>
      </c>
      <c r="F16" s="31">
        <v>1</v>
      </c>
      <c r="G16" s="31">
        <v>2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210" t="s">
        <v>26</v>
      </c>
      <c r="B17" s="54">
        <v>0</v>
      </c>
      <c r="C17" s="55">
        <v>0</v>
      </c>
      <c r="D17" s="56" t="e">
        <f>SUM(B17/C17)</f>
        <v>#DIV/0!</v>
      </c>
      <c r="E17" s="55">
        <v>0</v>
      </c>
      <c r="F17" s="55">
        <v>1</v>
      </c>
      <c r="G17" s="55">
        <v>1</v>
      </c>
      <c r="H17" s="55">
        <v>0</v>
      </c>
      <c r="I17" s="55">
        <v>1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7</v>
      </c>
      <c r="C18" s="36">
        <f>SUM(C14:C17)</f>
        <v>12</v>
      </c>
      <c r="D18" s="37">
        <f>SUM(B18/C18)</f>
        <v>0.58333333333333337</v>
      </c>
      <c r="E18" s="36">
        <f t="shared" ref="E18:J18" si="1">SUM(E14:E17)</f>
        <v>0</v>
      </c>
      <c r="F18" s="36">
        <f t="shared" si="1"/>
        <v>5</v>
      </c>
      <c r="G18" s="36">
        <f t="shared" si="1"/>
        <v>3</v>
      </c>
      <c r="H18" s="36">
        <f t="shared" si="1"/>
        <v>0</v>
      </c>
      <c r="I18" s="36">
        <f t="shared" si="1"/>
        <v>1</v>
      </c>
      <c r="J18" s="36">
        <f t="shared" si="1"/>
        <v>3</v>
      </c>
      <c r="K18" s="38">
        <f>SUM(G18/J18)</f>
        <v>1</v>
      </c>
    </row>
    <row r="21" spans="1:11" x14ac:dyDescent="0.25">
      <c r="A21" t="s">
        <v>269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A25" sqref="A25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250</v>
      </c>
      <c r="B1" s="9"/>
      <c r="C1" s="10"/>
      <c r="D1" s="9"/>
      <c r="E1" s="11"/>
    </row>
    <row r="4" spans="1:11" x14ac:dyDescent="0.25">
      <c r="A4" s="6" t="s">
        <v>12</v>
      </c>
    </row>
    <row r="5" spans="1:11" ht="30" customHeight="1" x14ac:dyDescent="0.25">
      <c r="A5" s="44" t="s">
        <v>226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3" t="s">
        <v>227</v>
      </c>
      <c r="B6" s="29">
        <v>5</v>
      </c>
      <c r="C6" s="31">
        <v>10</v>
      </c>
      <c r="D6" s="58">
        <f>SUM(B6/C6)</f>
        <v>0.5</v>
      </c>
      <c r="E6" s="31">
        <v>0</v>
      </c>
      <c r="F6" s="31">
        <v>6</v>
      </c>
      <c r="G6" s="31">
        <v>2</v>
      </c>
      <c r="H6" s="31">
        <v>0</v>
      </c>
      <c r="I6" s="31">
        <v>0</v>
      </c>
      <c r="J6" s="31">
        <v>0</v>
      </c>
      <c r="K6" s="59" t="e">
        <f>SUM(G6/J6)</f>
        <v>#DIV/0!</v>
      </c>
    </row>
    <row r="7" spans="1:11" ht="30" customHeight="1" x14ac:dyDescent="0.25">
      <c r="A7" s="23" t="s">
        <v>23</v>
      </c>
      <c r="B7" s="29">
        <v>4</v>
      </c>
      <c r="C7" s="31">
        <v>5</v>
      </c>
      <c r="D7" s="58">
        <f>SUM(B7/C7)</f>
        <v>0.8</v>
      </c>
      <c r="E7" s="31">
        <v>0</v>
      </c>
      <c r="F7" s="31">
        <v>4</v>
      </c>
      <c r="G7" s="31">
        <v>0</v>
      </c>
      <c r="H7" s="31">
        <v>0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23" t="s">
        <v>40</v>
      </c>
      <c r="B8" s="29">
        <v>0</v>
      </c>
      <c r="C8" s="31">
        <v>6</v>
      </c>
      <c r="D8" s="58">
        <v>0</v>
      </c>
      <c r="E8" s="31">
        <v>0</v>
      </c>
      <c r="F8" s="31">
        <v>2</v>
      </c>
      <c r="G8" s="31">
        <v>1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131" t="s">
        <v>122</v>
      </c>
      <c r="B9" s="34">
        <v>0</v>
      </c>
      <c r="C9" s="55">
        <v>3</v>
      </c>
      <c r="D9" s="56">
        <f>SUM(B9/C9)</f>
        <v>0</v>
      </c>
      <c r="E9" s="55">
        <v>0</v>
      </c>
      <c r="F9" s="55">
        <v>1</v>
      </c>
      <c r="G9" s="55">
        <v>1</v>
      </c>
      <c r="H9" s="31">
        <v>1</v>
      </c>
      <c r="I9" s="31">
        <v>0</v>
      </c>
      <c r="J9" s="31">
        <v>1</v>
      </c>
      <c r="K9" s="57">
        <f>SUM(G9/J9)</f>
        <v>1</v>
      </c>
    </row>
    <row r="10" spans="1:11" ht="30" customHeight="1" thickBot="1" x14ac:dyDescent="0.3">
      <c r="A10" s="18" t="s">
        <v>20</v>
      </c>
      <c r="B10" s="36">
        <f>SUM(B6:B9)</f>
        <v>9</v>
      </c>
      <c r="C10" s="36">
        <f>SUM(C6:C9)</f>
        <v>24</v>
      </c>
      <c r="D10" s="37">
        <f>SUM(B10/C10)</f>
        <v>0.375</v>
      </c>
      <c r="E10" s="36">
        <f t="shared" ref="E10:J10" si="0">SUM(E6:E9)</f>
        <v>0</v>
      </c>
      <c r="F10" s="36">
        <f t="shared" si="0"/>
        <v>13</v>
      </c>
      <c r="G10" s="36">
        <f t="shared" si="0"/>
        <v>4</v>
      </c>
      <c r="H10" s="36">
        <f t="shared" si="0"/>
        <v>1</v>
      </c>
      <c r="I10" s="36">
        <f t="shared" si="0"/>
        <v>0</v>
      </c>
      <c r="J10" s="36">
        <f t="shared" si="0"/>
        <v>1</v>
      </c>
      <c r="K10" s="38">
        <f>SUM(G10/J10)</f>
        <v>4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7" t="s">
        <v>229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48" t="s">
        <v>156</v>
      </c>
      <c r="B14" s="29">
        <v>4</v>
      </c>
      <c r="C14" s="31">
        <v>6</v>
      </c>
      <c r="D14" s="58">
        <f>SUM(B14/C14)</f>
        <v>0.66666666666666663</v>
      </c>
      <c r="E14" s="31">
        <v>3</v>
      </c>
      <c r="F14" s="31">
        <v>5</v>
      </c>
      <c r="G14" s="31">
        <v>2</v>
      </c>
      <c r="H14" s="31">
        <v>0</v>
      </c>
      <c r="I14" s="31">
        <v>1</v>
      </c>
      <c r="J14" s="31">
        <v>1</v>
      </c>
      <c r="K14" s="59">
        <f>SUM(G14/J14)</f>
        <v>2</v>
      </c>
    </row>
    <row r="15" spans="1:11" ht="30" customHeight="1" x14ac:dyDescent="0.25">
      <c r="A15" s="48" t="s">
        <v>41</v>
      </c>
      <c r="B15" s="29">
        <v>1</v>
      </c>
      <c r="C15" s="31">
        <v>4</v>
      </c>
      <c r="D15" s="58">
        <f>SUM(B15/C15)</f>
        <v>0.25</v>
      </c>
      <c r="E15" s="31">
        <v>0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59" t="e">
        <f>SUM(G15/J15)</f>
        <v>#DIV/0!</v>
      </c>
    </row>
    <row r="16" spans="1:11" ht="30" customHeight="1" x14ac:dyDescent="0.25">
      <c r="A16" s="48" t="s">
        <v>159</v>
      </c>
      <c r="B16" s="29">
        <v>1</v>
      </c>
      <c r="C16" s="31">
        <v>4</v>
      </c>
      <c r="D16" s="58">
        <f>SUM(B16/C16)</f>
        <v>0.25</v>
      </c>
      <c r="E16" s="31">
        <v>1</v>
      </c>
      <c r="F16" s="31">
        <v>1</v>
      </c>
      <c r="G16" s="31">
        <v>0</v>
      </c>
      <c r="H16" s="31">
        <v>0</v>
      </c>
      <c r="I16" s="31">
        <v>0</v>
      </c>
      <c r="J16" s="31">
        <v>1</v>
      </c>
      <c r="K16" s="59">
        <f>SUM(G16/J16)</f>
        <v>0</v>
      </c>
    </row>
    <row r="17" spans="1:11" ht="30" customHeight="1" thickBot="1" x14ac:dyDescent="0.3">
      <c r="A17" s="48" t="s">
        <v>230</v>
      </c>
      <c r="B17" s="34">
        <v>1</v>
      </c>
      <c r="C17" s="55">
        <v>4</v>
      </c>
      <c r="D17" s="56">
        <f>SUM(B17/C17)</f>
        <v>0.25</v>
      </c>
      <c r="E17" s="55">
        <v>0</v>
      </c>
      <c r="F17" s="55">
        <v>2</v>
      </c>
      <c r="G17" s="55">
        <v>1</v>
      </c>
      <c r="H17" s="55">
        <v>0</v>
      </c>
      <c r="I17" s="55">
        <v>1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7</v>
      </c>
      <c r="C18" s="36">
        <f>SUM(C14:C17)</f>
        <v>18</v>
      </c>
      <c r="D18" s="37">
        <f>SUM(B18/C18)</f>
        <v>0.3888888888888889</v>
      </c>
      <c r="E18" s="36">
        <f t="shared" ref="E18:J18" si="1">SUM(E14:E17)</f>
        <v>4</v>
      </c>
      <c r="F18" s="36">
        <f t="shared" si="1"/>
        <v>10</v>
      </c>
      <c r="G18" s="36">
        <f t="shared" si="1"/>
        <v>3</v>
      </c>
      <c r="H18" s="36">
        <f t="shared" si="1"/>
        <v>0</v>
      </c>
      <c r="I18" s="36">
        <f t="shared" si="1"/>
        <v>2</v>
      </c>
      <c r="J18" s="36">
        <f t="shared" si="1"/>
        <v>2</v>
      </c>
      <c r="K18" s="38">
        <f>SUM(G18/J18)</f>
        <v>1.5</v>
      </c>
    </row>
    <row r="21" spans="1:11" x14ac:dyDescent="0.25">
      <c r="A21" t="s">
        <v>270</v>
      </c>
    </row>
    <row r="22" spans="1:11" x14ac:dyDescent="0.25">
      <c r="A22" t="s">
        <v>271</v>
      </c>
    </row>
    <row r="23" spans="1:11" x14ac:dyDescent="0.25">
      <c r="A23" t="s">
        <v>272</v>
      </c>
    </row>
    <row r="24" spans="1:11" x14ac:dyDescent="0.25">
      <c r="A24" t="s">
        <v>286</v>
      </c>
    </row>
    <row r="25" spans="1:11" x14ac:dyDescent="0.25">
      <c r="A25" t="s">
        <v>273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workbookViewId="0">
      <selection activeCell="A5" sqref="A5:K10"/>
    </sheetView>
  </sheetViews>
  <sheetFormatPr defaultColWidth="8.85546875" defaultRowHeight="15" x14ac:dyDescent="0.25"/>
  <cols>
    <col min="1" max="1" width="22.28515625" bestFit="1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251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110" t="s">
        <v>232</v>
      </c>
      <c r="B5" s="8" t="s">
        <v>3</v>
      </c>
      <c r="C5" s="8" t="s">
        <v>11</v>
      </c>
      <c r="D5" s="60" t="s">
        <v>9</v>
      </c>
      <c r="E5" s="60" t="s">
        <v>10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1" t="s">
        <v>21</v>
      </c>
    </row>
    <row r="6" spans="1:11" ht="30" customHeight="1" x14ac:dyDescent="0.25">
      <c r="A6" s="45" t="s">
        <v>268</v>
      </c>
      <c r="B6" s="29">
        <v>3</v>
      </c>
      <c r="C6" s="31">
        <v>5</v>
      </c>
      <c r="D6" s="58">
        <f>SUM(B6/C6)</f>
        <v>0.6</v>
      </c>
      <c r="E6" s="31">
        <v>0</v>
      </c>
      <c r="F6" s="31">
        <v>4</v>
      </c>
      <c r="G6" s="31">
        <v>1</v>
      </c>
      <c r="H6" s="31">
        <v>0</v>
      </c>
      <c r="I6" s="31">
        <v>1</v>
      </c>
      <c r="J6" s="31">
        <v>2</v>
      </c>
      <c r="K6" s="59">
        <f>SUM(G6/J6)</f>
        <v>0.5</v>
      </c>
    </row>
    <row r="7" spans="1:11" ht="30" customHeight="1" x14ac:dyDescent="0.25">
      <c r="A7" s="45" t="s">
        <v>61</v>
      </c>
      <c r="B7" s="29">
        <v>1</v>
      </c>
      <c r="C7" s="31">
        <v>7</v>
      </c>
      <c r="D7" s="58">
        <f>SUM(B7/C7)</f>
        <v>0.14285714285714285</v>
      </c>
      <c r="E7" s="31">
        <v>0</v>
      </c>
      <c r="F7" s="31">
        <v>5</v>
      </c>
      <c r="G7" s="31">
        <v>2</v>
      </c>
      <c r="H7" s="31">
        <v>1</v>
      </c>
      <c r="I7" s="31">
        <v>0</v>
      </c>
      <c r="J7" s="31">
        <v>1</v>
      </c>
      <c r="K7" s="59">
        <f>SUM(G7/J7)</f>
        <v>2</v>
      </c>
    </row>
    <row r="8" spans="1:11" ht="30" customHeight="1" x14ac:dyDescent="0.25">
      <c r="A8" s="166" t="s">
        <v>38</v>
      </c>
      <c r="B8" s="29">
        <v>0</v>
      </c>
      <c r="C8" s="31">
        <v>0</v>
      </c>
      <c r="D8" s="58" t="e">
        <f>SUM(B8/C8)</f>
        <v>#DIV/0!</v>
      </c>
      <c r="E8" s="31">
        <v>0</v>
      </c>
      <c r="F8" s="31">
        <v>2</v>
      </c>
      <c r="G8" s="31">
        <v>0</v>
      </c>
      <c r="H8" s="31">
        <v>0</v>
      </c>
      <c r="I8" s="31">
        <v>0</v>
      </c>
      <c r="J8" s="31">
        <v>1</v>
      </c>
      <c r="K8" s="59">
        <f>SUM(G8/J8)</f>
        <v>0</v>
      </c>
    </row>
    <row r="9" spans="1:11" ht="30" customHeight="1" thickBot="1" x14ac:dyDescent="0.3">
      <c r="A9" s="166" t="s">
        <v>120</v>
      </c>
      <c r="B9" s="29">
        <v>4</v>
      </c>
      <c r="C9" s="31">
        <v>7</v>
      </c>
      <c r="D9" s="58">
        <f>SUM(B9/C9)</f>
        <v>0.5714285714285714</v>
      </c>
      <c r="E9" s="31">
        <v>0</v>
      </c>
      <c r="F9" s="31">
        <v>3</v>
      </c>
      <c r="G9" s="31">
        <v>1</v>
      </c>
      <c r="H9" s="31">
        <v>0</v>
      </c>
      <c r="I9" s="31">
        <v>0</v>
      </c>
      <c r="J9" s="31">
        <v>1</v>
      </c>
      <c r="K9" s="59">
        <f>SUM(G9/J9)</f>
        <v>1</v>
      </c>
    </row>
    <row r="10" spans="1:11" ht="30" customHeight="1" thickBot="1" x14ac:dyDescent="0.3">
      <c r="A10" s="18" t="s">
        <v>20</v>
      </c>
      <c r="B10" s="36">
        <f>SUM(B6:B9)</f>
        <v>8</v>
      </c>
      <c r="C10" s="36">
        <f>SUM(C6:C9)</f>
        <v>19</v>
      </c>
      <c r="D10" s="37">
        <f>SUM(B10/C10)</f>
        <v>0.42105263157894735</v>
      </c>
      <c r="E10" s="36">
        <f t="shared" ref="E10:J10" si="0">SUM(E6:E9)</f>
        <v>0</v>
      </c>
      <c r="F10" s="36">
        <f t="shared" si="0"/>
        <v>14</v>
      </c>
      <c r="G10" s="36">
        <f t="shared" si="0"/>
        <v>4</v>
      </c>
      <c r="H10" s="36">
        <f t="shared" si="0"/>
        <v>1</v>
      </c>
      <c r="I10" s="36">
        <f t="shared" si="0"/>
        <v>1</v>
      </c>
      <c r="J10" s="36">
        <f t="shared" si="0"/>
        <v>5</v>
      </c>
      <c r="K10" s="38">
        <f>SUM(G10/J10)</f>
        <v>0.8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114" t="s">
        <v>188</v>
      </c>
      <c r="B13" s="8" t="s">
        <v>3</v>
      </c>
      <c r="C13" s="8" t="s">
        <v>11</v>
      </c>
      <c r="D13" s="60" t="s">
        <v>9</v>
      </c>
      <c r="E13" s="60" t="s">
        <v>10</v>
      </c>
      <c r="F13" s="60" t="s">
        <v>4</v>
      </c>
      <c r="G13" s="60" t="s">
        <v>5</v>
      </c>
      <c r="H13" s="60" t="s">
        <v>6</v>
      </c>
      <c r="I13" s="60" t="s">
        <v>7</v>
      </c>
      <c r="J13" s="60" t="s">
        <v>8</v>
      </c>
      <c r="K13" s="61" t="s">
        <v>21</v>
      </c>
    </row>
    <row r="14" spans="1:11" ht="30" customHeight="1" x14ac:dyDescent="0.25">
      <c r="A14" s="208" t="s">
        <v>22</v>
      </c>
      <c r="B14" s="29">
        <v>4</v>
      </c>
      <c r="C14" s="31">
        <v>7</v>
      </c>
      <c r="D14" s="58">
        <f>SUM(B14/C14)</f>
        <v>0.5714285714285714</v>
      </c>
      <c r="E14" s="31">
        <v>0</v>
      </c>
      <c r="F14" s="31">
        <v>7</v>
      </c>
      <c r="G14" s="31">
        <v>0</v>
      </c>
      <c r="H14" s="31">
        <v>3</v>
      </c>
      <c r="I14" s="31">
        <v>1</v>
      </c>
      <c r="J14" s="31">
        <v>0</v>
      </c>
      <c r="K14" s="59" t="e">
        <f>SUM(G14/J14)</f>
        <v>#DIV/0!</v>
      </c>
    </row>
    <row r="15" spans="1:11" ht="30" customHeight="1" x14ac:dyDescent="0.25">
      <c r="A15" s="208" t="s">
        <v>27</v>
      </c>
      <c r="B15" s="29">
        <v>1</v>
      </c>
      <c r="C15" s="31">
        <v>10</v>
      </c>
      <c r="D15" s="58">
        <f>SUM(B15/C15)</f>
        <v>0.1</v>
      </c>
      <c r="E15" s="31">
        <v>0</v>
      </c>
      <c r="F15" s="31">
        <v>3</v>
      </c>
      <c r="G15" s="31">
        <v>2</v>
      </c>
      <c r="H15" s="31">
        <v>2</v>
      </c>
      <c r="I15" s="31">
        <v>0</v>
      </c>
      <c r="J15" s="31">
        <v>1</v>
      </c>
      <c r="K15" s="59">
        <f>SUM(G15/J15)</f>
        <v>2</v>
      </c>
    </row>
    <row r="16" spans="1:11" ht="30" customHeight="1" x14ac:dyDescent="0.25">
      <c r="A16" s="208" t="s">
        <v>225</v>
      </c>
      <c r="B16" s="29">
        <v>1</v>
      </c>
      <c r="C16" s="31">
        <v>5</v>
      </c>
      <c r="D16" s="58">
        <f>SUM(B16/C16)</f>
        <v>0.2</v>
      </c>
      <c r="E16" s="31">
        <v>0</v>
      </c>
      <c r="F16" s="31">
        <v>3</v>
      </c>
      <c r="G16" s="31">
        <v>0</v>
      </c>
      <c r="H16" s="31">
        <v>0</v>
      </c>
      <c r="I16" s="31">
        <v>0</v>
      </c>
      <c r="J16" s="31">
        <v>1</v>
      </c>
      <c r="K16" s="59">
        <f>SUM(G16/J16)</f>
        <v>0</v>
      </c>
    </row>
    <row r="17" spans="1:11" ht="30" customHeight="1" thickBot="1" x14ac:dyDescent="0.3">
      <c r="A17" s="208" t="s">
        <v>157</v>
      </c>
      <c r="B17" s="34">
        <v>0</v>
      </c>
      <c r="C17" s="35">
        <v>1</v>
      </c>
      <c r="D17" s="56">
        <f>SUM(B17/C17)</f>
        <v>0</v>
      </c>
      <c r="E17" s="55">
        <v>0</v>
      </c>
      <c r="F17" s="55">
        <v>0</v>
      </c>
      <c r="G17" s="55">
        <v>1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6</v>
      </c>
      <c r="C18" s="36">
        <f>SUM(C14:C17)</f>
        <v>23</v>
      </c>
      <c r="D18" s="37">
        <f>SUM(B18/C18)</f>
        <v>0.2608695652173913</v>
      </c>
      <c r="E18" s="36">
        <f t="shared" ref="E18:J18" si="1">SUM(E14:E17)</f>
        <v>0</v>
      </c>
      <c r="F18" s="36">
        <f t="shared" si="1"/>
        <v>13</v>
      </c>
      <c r="G18" s="36">
        <f t="shared" si="1"/>
        <v>3</v>
      </c>
      <c r="H18" s="36">
        <f t="shared" si="1"/>
        <v>5</v>
      </c>
      <c r="I18" s="36">
        <f t="shared" si="1"/>
        <v>1</v>
      </c>
      <c r="J18" s="36">
        <f t="shared" si="1"/>
        <v>2</v>
      </c>
      <c r="K18" s="38">
        <f>SUM(G18/J18)</f>
        <v>1.5</v>
      </c>
    </row>
    <row r="21" spans="1:11" x14ac:dyDescent="0.25">
      <c r="A21" t="s">
        <v>160</v>
      </c>
    </row>
    <row r="22" spans="1:11" x14ac:dyDescent="0.25">
      <c r="A22" t="s">
        <v>274</v>
      </c>
    </row>
    <row r="23" spans="1:11" x14ac:dyDescent="0.25">
      <c r="A23" t="s">
        <v>275</v>
      </c>
    </row>
    <row r="24" spans="1:11" x14ac:dyDescent="0.25">
      <c r="A24" t="s">
        <v>276</v>
      </c>
    </row>
    <row r="25" spans="1:11" x14ac:dyDescent="0.25">
      <c r="A25" t="s">
        <v>277</v>
      </c>
    </row>
    <row r="26" spans="1:11" x14ac:dyDescent="0.25">
      <c r="A26" t="s">
        <v>278</v>
      </c>
    </row>
    <row r="27" spans="1:11" x14ac:dyDescent="0.25">
      <c r="A27" t="s">
        <v>279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>
      <selection activeCell="L32" sqref="L32"/>
    </sheetView>
  </sheetViews>
  <sheetFormatPr defaultColWidth="8.85546875" defaultRowHeight="15" x14ac:dyDescent="0.25"/>
  <cols>
    <col min="1" max="1" width="18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14</v>
      </c>
      <c r="B1" s="9"/>
      <c r="C1" s="10"/>
      <c r="D1" s="11"/>
    </row>
    <row r="3" spans="1:11" x14ac:dyDescent="0.25">
      <c r="A3" s="6" t="s">
        <v>13</v>
      </c>
    </row>
    <row r="4" spans="1:11" ht="30" customHeight="1" x14ac:dyDescent="0.25">
      <c r="A4" s="14" t="s">
        <v>18</v>
      </c>
      <c r="B4" s="8" t="s">
        <v>3</v>
      </c>
      <c r="C4" s="8" t="s">
        <v>11</v>
      </c>
      <c r="D4" s="8" t="s">
        <v>9</v>
      </c>
      <c r="E4" s="8" t="s">
        <v>10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20" t="s">
        <v>21</v>
      </c>
    </row>
    <row r="5" spans="1:11" ht="30" customHeight="1" x14ac:dyDescent="0.25">
      <c r="A5" s="14" t="s">
        <v>15</v>
      </c>
      <c r="B5" s="7"/>
      <c r="C5" s="2"/>
      <c r="D5" s="3"/>
      <c r="E5" s="2"/>
      <c r="F5" s="2"/>
      <c r="G5" s="2"/>
      <c r="H5" s="2"/>
      <c r="I5" s="2"/>
      <c r="J5" s="2"/>
      <c r="K5" s="3"/>
    </row>
    <row r="6" spans="1:11" ht="30" customHeight="1" x14ac:dyDescent="0.25">
      <c r="A6" s="14" t="s">
        <v>17</v>
      </c>
      <c r="B6" s="7"/>
      <c r="C6" s="2"/>
      <c r="D6" s="3"/>
      <c r="E6" s="2"/>
      <c r="F6" s="2"/>
      <c r="G6" s="2"/>
      <c r="H6" s="2"/>
      <c r="I6" s="2"/>
      <c r="J6" s="2"/>
      <c r="K6" s="3"/>
    </row>
    <row r="7" spans="1:11" ht="30" customHeight="1" x14ac:dyDescent="0.25">
      <c r="A7" s="14" t="s">
        <v>16</v>
      </c>
      <c r="B7" s="7"/>
      <c r="C7" s="2"/>
      <c r="D7" s="3"/>
      <c r="E7" s="2"/>
      <c r="F7" s="2"/>
      <c r="G7" s="2"/>
      <c r="H7" s="2"/>
      <c r="I7" s="2"/>
      <c r="J7" s="2"/>
      <c r="K7" s="3"/>
    </row>
    <row r="8" spans="1:11" ht="30" customHeight="1" x14ac:dyDescent="0.25">
      <c r="A8" s="14" t="s">
        <v>124</v>
      </c>
      <c r="B8" s="7"/>
      <c r="C8" s="2"/>
      <c r="D8" s="3"/>
      <c r="E8" s="2"/>
      <c r="F8" s="2"/>
      <c r="G8" s="2"/>
      <c r="H8" s="2"/>
      <c r="I8" s="2"/>
      <c r="J8" s="2"/>
      <c r="K8" s="3"/>
    </row>
    <row r="10" spans="1:11" x14ac:dyDescent="0.25">
      <c r="A10" s="6" t="s">
        <v>13</v>
      </c>
    </row>
    <row r="11" spans="1:11" ht="30" customHeight="1" x14ac:dyDescent="0.25">
      <c r="A11" s="14" t="s">
        <v>19</v>
      </c>
      <c r="B11" s="8" t="s">
        <v>3</v>
      </c>
      <c r="C11" s="8" t="s">
        <v>11</v>
      </c>
      <c r="D11" s="8" t="s">
        <v>9</v>
      </c>
      <c r="E11" s="8" t="s">
        <v>10</v>
      </c>
      <c r="F11" s="8" t="s">
        <v>4</v>
      </c>
      <c r="G11" s="8" t="s">
        <v>5</v>
      </c>
      <c r="H11" s="8" t="s">
        <v>6</v>
      </c>
      <c r="I11" s="8" t="s">
        <v>7</v>
      </c>
      <c r="J11" s="8" t="s">
        <v>8</v>
      </c>
      <c r="K11" s="20" t="s">
        <v>21</v>
      </c>
    </row>
    <row r="12" spans="1:11" ht="30" customHeight="1" x14ac:dyDescent="0.25">
      <c r="A12" s="14" t="s">
        <v>15</v>
      </c>
      <c r="B12" s="7"/>
      <c r="C12" s="2"/>
      <c r="D12" s="3"/>
      <c r="E12" s="2"/>
      <c r="F12" s="2"/>
      <c r="G12" s="2"/>
      <c r="H12" s="2"/>
      <c r="I12" s="2"/>
      <c r="J12" s="2"/>
      <c r="K12" s="3"/>
    </row>
    <row r="13" spans="1:11" ht="30" customHeight="1" x14ac:dyDescent="0.25">
      <c r="A13" s="14" t="s">
        <v>17</v>
      </c>
      <c r="B13" s="7"/>
      <c r="C13" s="2"/>
      <c r="D13" s="3"/>
      <c r="E13" s="2"/>
      <c r="F13" s="2"/>
      <c r="G13" s="2"/>
      <c r="H13" s="2"/>
      <c r="I13" s="2"/>
      <c r="J13" s="2"/>
      <c r="K13" s="3"/>
    </row>
    <row r="14" spans="1:11" ht="30" customHeight="1" x14ac:dyDescent="0.25">
      <c r="A14" s="14" t="s">
        <v>16</v>
      </c>
      <c r="B14" s="7"/>
      <c r="C14" s="2"/>
      <c r="D14" s="3"/>
      <c r="E14" s="2"/>
      <c r="F14" s="2"/>
      <c r="G14" s="2"/>
      <c r="H14" s="2"/>
      <c r="I14" s="2"/>
      <c r="J14" s="2"/>
      <c r="K14" s="3"/>
    </row>
    <row r="15" spans="1:11" ht="30" customHeight="1" x14ac:dyDescent="0.25">
      <c r="A15" s="14" t="s">
        <v>124</v>
      </c>
      <c r="B15" s="7"/>
      <c r="C15" s="2"/>
      <c r="D15" s="3"/>
      <c r="E15" s="2"/>
      <c r="F15" s="2"/>
      <c r="G15" s="2"/>
      <c r="H15" s="2"/>
      <c r="I15" s="2"/>
      <c r="J15" s="2"/>
      <c r="K15" s="3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9" spans="1:11" x14ac:dyDescent="0.25">
      <c r="A19" s="6" t="s">
        <v>12</v>
      </c>
    </row>
    <row r="20" spans="1:11" ht="30" customHeight="1" x14ac:dyDescent="0.25">
      <c r="A20" s="14" t="s">
        <v>18</v>
      </c>
      <c r="B20" s="8" t="s">
        <v>3</v>
      </c>
      <c r="C20" s="8" t="s">
        <v>11</v>
      </c>
      <c r="D20" s="8" t="s">
        <v>9</v>
      </c>
      <c r="E20" s="8" t="s">
        <v>10</v>
      </c>
      <c r="F20" s="8" t="s">
        <v>4</v>
      </c>
      <c r="G20" s="8" t="s">
        <v>5</v>
      </c>
      <c r="H20" s="8" t="s">
        <v>6</v>
      </c>
      <c r="I20" s="8" t="s">
        <v>7</v>
      </c>
      <c r="J20" s="8" t="s">
        <v>8</v>
      </c>
      <c r="K20" s="20" t="s">
        <v>21</v>
      </c>
    </row>
    <row r="21" spans="1:11" ht="30" customHeight="1" x14ac:dyDescent="0.25">
      <c r="A21" s="14" t="s">
        <v>15</v>
      </c>
      <c r="B21" s="7"/>
      <c r="C21" s="2"/>
      <c r="D21" s="2"/>
      <c r="E21" s="2"/>
      <c r="F21" s="2"/>
      <c r="G21" s="2"/>
      <c r="H21" s="2"/>
      <c r="I21" s="2"/>
      <c r="J21" s="2"/>
      <c r="K21" s="2"/>
    </row>
    <row r="22" spans="1:11" ht="30" customHeight="1" x14ac:dyDescent="0.25">
      <c r="A22" s="14" t="s">
        <v>17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1" ht="30" customHeight="1" x14ac:dyDescent="0.25">
      <c r="A23" s="15" t="s">
        <v>16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30" customHeight="1" thickBot="1" x14ac:dyDescent="0.3">
      <c r="A24" s="15" t="s">
        <v>124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30" customHeight="1" thickBot="1" x14ac:dyDescent="0.3">
      <c r="A25" s="18" t="s">
        <v>20</v>
      </c>
      <c r="B25" s="19">
        <f>SUM(B21:B24)</f>
        <v>0</v>
      </c>
      <c r="C25" s="19">
        <f>SUM(C21:C24)</f>
        <v>0</v>
      </c>
      <c r="D25" s="27" t="e">
        <f>SUM(B25/C25)</f>
        <v>#DIV/0!</v>
      </c>
      <c r="E25" s="19">
        <f t="shared" ref="E25:J25" si="0">SUM(E21:E24)</f>
        <v>0</v>
      </c>
      <c r="F25" s="19">
        <f t="shared" si="0"/>
        <v>0</v>
      </c>
      <c r="G25" s="19">
        <f t="shared" si="0"/>
        <v>0</v>
      </c>
      <c r="H25" s="19">
        <f t="shared" si="0"/>
        <v>0</v>
      </c>
      <c r="I25" s="19">
        <f t="shared" si="0"/>
        <v>0</v>
      </c>
      <c r="J25" s="19">
        <f t="shared" si="0"/>
        <v>0</v>
      </c>
      <c r="K25" s="28" t="e">
        <f>SUM(G25/J25)</f>
        <v>#DIV/0!</v>
      </c>
    </row>
    <row r="27" spans="1:11" x14ac:dyDescent="0.25">
      <c r="A27" s="6" t="s">
        <v>12</v>
      </c>
    </row>
    <row r="28" spans="1:11" ht="30" customHeight="1" x14ac:dyDescent="0.25">
      <c r="A28" s="14" t="s">
        <v>19</v>
      </c>
      <c r="B28" s="8" t="s">
        <v>3</v>
      </c>
      <c r="C28" s="8" t="s">
        <v>11</v>
      </c>
      <c r="D28" s="8" t="s">
        <v>9</v>
      </c>
      <c r="E28" s="8" t="s">
        <v>10</v>
      </c>
      <c r="F28" s="8" t="s">
        <v>4</v>
      </c>
      <c r="G28" s="8" t="s">
        <v>5</v>
      </c>
      <c r="H28" s="8" t="s">
        <v>6</v>
      </c>
      <c r="I28" s="8" t="s">
        <v>7</v>
      </c>
      <c r="J28" s="8" t="s">
        <v>8</v>
      </c>
      <c r="K28" s="20" t="s">
        <v>21</v>
      </c>
    </row>
    <row r="29" spans="1:11" ht="30" customHeight="1" x14ac:dyDescent="0.25">
      <c r="A29" s="14" t="s">
        <v>15</v>
      </c>
      <c r="B29" s="7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 x14ac:dyDescent="0.25">
      <c r="A30" s="14" t="s">
        <v>17</v>
      </c>
      <c r="B30" s="7"/>
      <c r="C30" s="2"/>
      <c r="D30" s="2"/>
      <c r="E30" s="2"/>
      <c r="F30" s="2"/>
      <c r="G30" s="2"/>
      <c r="H30" s="2"/>
      <c r="I30" s="2"/>
      <c r="J30" s="2"/>
      <c r="K30" s="2"/>
    </row>
    <row r="31" spans="1:11" ht="30" customHeight="1" x14ac:dyDescent="0.25">
      <c r="A31" s="15" t="s">
        <v>16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30" customHeight="1" thickBot="1" x14ac:dyDescent="0.3">
      <c r="A32" s="15" t="s">
        <v>124</v>
      </c>
      <c r="B32" s="16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30" customHeight="1" thickBot="1" x14ac:dyDescent="0.3">
      <c r="A33" s="18" t="s">
        <v>20</v>
      </c>
      <c r="B33" s="19">
        <f>SUM(B29:B32)</f>
        <v>0</v>
      </c>
      <c r="C33" s="19">
        <f>SUM(C29:C32)</f>
        <v>0</v>
      </c>
      <c r="D33" s="27" t="e">
        <f>SUM(B33/C33)</f>
        <v>#DIV/0!</v>
      </c>
      <c r="E33" s="19">
        <f t="shared" ref="E33:J33" si="1">SUM(E29:E32)</f>
        <v>0</v>
      </c>
      <c r="F33" s="19">
        <f t="shared" si="1"/>
        <v>0</v>
      </c>
      <c r="G33" s="19">
        <f t="shared" si="1"/>
        <v>0</v>
      </c>
      <c r="H33" s="19">
        <f t="shared" si="1"/>
        <v>0</v>
      </c>
      <c r="I33" s="19">
        <f t="shared" si="1"/>
        <v>0</v>
      </c>
      <c r="J33" s="19">
        <f t="shared" si="1"/>
        <v>0</v>
      </c>
      <c r="K33" s="28" t="e">
        <f>SUM(G33/J33)</f>
        <v>#DIV/0!</v>
      </c>
    </row>
  </sheetData>
  <pageMargins left="0.7" right="0.7" top="0.75" bottom="0.75" header="0.3" footer="0.3"/>
  <pageSetup scale="61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16" sqref="A1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252</v>
      </c>
      <c r="B1" s="9"/>
      <c r="C1" s="10"/>
      <c r="D1" s="9"/>
      <c r="E1" s="11"/>
      <c r="G1" s="39"/>
    </row>
    <row r="4" spans="1:11" x14ac:dyDescent="0.25">
      <c r="A4" s="6" t="s">
        <v>12</v>
      </c>
    </row>
    <row r="5" spans="1:11" ht="30" customHeight="1" x14ac:dyDescent="0.25">
      <c r="A5" s="209" t="s">
        <v>231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10" t="s">
        <v>39</v>
      </c>
      <c r="B6" s="29">
        <v>3</v>
      </c>
      <c r="C6" s="31">
        <v>4</v>
      </c>
      <c r="D6" s="58">
        <f>SUM(B6/C6)</f>
        <v>0.75</v>
      </c>
      <c r="E6" s="31">
        <v>2</v>
      </c>
      <c r="F6" s="31">
        <v>2</v>
      </c>
      <c r="G6" s="31">
        <v>1</v>
      </c>
      <c r="H6" s="31">
        <v>0</v>
      </c>
      <c r="I6" s="31">
        <v>1</v>
      </c>
      <c r="J6" s="31">
        <v>1</v>
      </c>
      <c r="K6" s="59">
        <f>SUM(G6/J6)</f>
        <v>1</v>
      </c>
    </row>
    <row r="7" spans="1:11" ht="30" customHeight="1" x14ac:dyDescent="0.25">
      <c r="A7" s="210" t="s">
        <v>24</v>
      </c>
      <c r="B7" s="29">
        <v>3</v>
      </c>
      <c r="C7" s="31">
        <v>9</v>
      </c>
      <c r="D7" s="58">
        <f>SUM(B7/C7)</f>
        <v>0.33333333333333331</v>
      </c>
      <c r="E7" s="31">
        <v>0</v>
      </c>
      <c r="F7" s="31">
        <v>3</v>
      </c>
      <c r="G7" s="31">
        <v>1</v>
      </c>
      <c r="H7" s="31">
        <v>1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210" t="s">
        <v>123</v>
      </c>
      <c r="B8" s="29">
        <v>0</v>
      </c>
      <c r="C8" s="31">
        <v>1</v>
      </c>
      <c r="D8" s="58">
        <f>SUM(B8/C8)</f>
        <v>0</v>
      </c>
      <c r="E8" s="31">
        <v>0</v>
      </c>
      <c r="F8" s="31">
        <v>2</v>
      </c>
      <c r="G8" s="31">
        <v>1</v>
      </c>
      <c r="H8" s="31">
        <v>0</v>
      </c>
      <c r="I8" s="31">
        <v>0</v>
      </c>
      <c r="J8" s="31">
        <v>1</v>
      </c>
      <c r="K8" s="59">
        <f>SUM(G8/J8)</f>
        <v>1</v>
      </c>
    </row>
    <row r="9" spans="1:11" ht="30" customHeight="1" thickBot="1" x14ac:dyDescent="0.3">
      <c r="A9" s="210" t="s">
        <v>26</v>
      </c>
      <c r="B9" s="34">
        <v>0</v>
      </c>
      <c r="C9" s="55">
        <v>0</v>
      </c>
      <c r="D9" s="56" t="e">
        <f>SUM(B9/C9)</f>
        <v>#DIV/0!</v>
      </c>
      <c r="E9" s="55">
        <v>0</v>
      </c>
      <c r="F9" s="55">
        <v>0</v>
      </c>
      <c r="G9" s="55">
        <v>0</v>
      </c>
      <c r="H9" s="55">
        <v>2</v>
      </c>
      <c r="I9" s="55">
        <v>1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6</v>
      </c>
      <c r="C10" s="36">
        <f>SUM(C6:C9)</f>
        <v>14</v>
      </c>
      <c r="D10" s="37">
        <f>SUM(B10/C10)</f>
        <v>0.42857142857142855</v>
      </c>
      <c r="E10" s="36">
        <f t="shared" ref="E10:J10" si="0">SUM(E6:E9)</f>
        <v>2</v>
      </c>
      <c r="F10" s="36">
        <f t="shared" si="0"/>
        <v>7</v>
      </c>
      <c r="G10" s="36">
        <f t="shared" si="0"/>
        <v>3</v>
      </c>
      <c r="H10" s="36">
        <f t="shared" si="0"/>
        <v>3</v>
      </c>
      <c r="I10" s="36">
        <f t="shared" si="0"/>
        <v>2</v>
      </c>
      <c r="J10" s="36">
        <f t="shared" si="0"/>
        <v>2</v>
      </c>
      <c r="K10" s="38">
        <f>SUM(G10/J10)</f>
        <v>1.5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44" t="s">
        <v>226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3" t="s">
        <v>227</v>
      </c>
      <c r="B14" s="29">
        <v>3</v>
      </c>
      <c r="C14" s="31">
        <v>7</v>
      </c>
      <c r="D14" s="58">
        <f>SUM(B14/C14)</f>
        <v>0.42857142857142855</v>
      </c>
      <c r="E14" s="31">
        <v>0</v>
      </c>
      <c r="F14" s="31">
        <v>6</v>
      </c>
      <c r="G14" s="31">
        <v>0</v>
      </c>
      <c r="H14" s="31">
        <v>1</v>
      </c>
      <c r="I14" s="31">
        <v>0</v>
      </c>
      <c r="J14" s="31">
        <v>1</v>
      </c>
      <c r="K14" s="59">
        <f>SUM(G14/J14)</f>
        <v>0</v>
      </c>
    </row>
    <row r="15" spans="1:11" ht="30" customHeight="1" x14ac:dyDescent="0.25">
      <c r="A15" s="23" t="s">
        <v>23</v>
      </c>
      <c r="B15" s="29">
        <v>1</v>
      </c>
      <c r="C15" s="31">
        <v>4</v>
      </c>
      <c r="D15" s="58">
        <f>SUM(B15/C15)</f>
        <v>0.25</v>
      </c>
      <c r="E15" s="31">
        <v>0</v>
      </c>
      <c r="F15" s="31">
        <v>2</v>
      </c>
      <c r="G15" s="31">
        <v>2</v>
      </c>
      <c r="H15" s="31">
        <v>0</v>
      </c>
      <c r="I15" s="31">
        <v>1</v>
      </c>
      <c r="J15" s="31">
        <v>3</v>
      </c>
      <c r="K15" s="59">
        <f>SUM(G15/J15)</f>
        <v>0.66666666666666663</v>
      </c>
    </row>
    <row r="16" spans="1:11" ht="30" customHeight="1" x14ac:dyDescent="0.25">
      <c r="A16" s="23" t="s">
        <v>40</v>
      </c>
      <c r="B16" s="29">
        <v>1</v>
      </c>
      <c r="C16" s="31">
        <v>3</v>
      </c>
      <c r="D16" s="58">
        <f>SUM(B16/C16)</f>
        <v>0.33333333333333331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1</v>
      </c>
      <c r="K16" s="59">
        <f>SUM(G16/J16)</f>
        <v>0</v>
      </c>
    </row>
    <row r="17" spans="1:11" ht="30" customHeight="1" thickBot="1" x14ac:dyDescent="0.3">
      <c r="A17" s="131" t="s">
        <v>122</v>
      </c>
      <c r="B17" s="34">
        <v>0</v>
      </c>
      <c r="C17" s="55">
        <v>1</v>
      </c>
      <c r="D17" s="56">
        <f>SUM(B17/C17)</f>
        <v>0</v>
      </c>
      <c r="E17" s="55">
        <v>0</v>
      </c>
      <c r="F17" s="55">
        <v>1</v>
      </c>
      <c r="G17" s="55">
        <v>0</v>
      </c>
      <c r="H17" s="55">
        <v>1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5</v>
      </c>
      <c r="C18" s="36">
        <f>SUM(C14:C17)</f>
        <v>15</v>
      </c>
      <c r="D18" s="37">
        <f>SUM(B18/C18)</f>
        <v>0.33333333333333331</v>
      </c>
      <c r="E18" s="36">
        <f t="shared" ref="E18:J18" si="1">SUM(E14:E17)</f>
        <v>0</v>
      </c>
      <c r="F18" s="36">
        <f t="shared" si="1"/>
        <v>9</v>
      </c>
      <c r="G18" s="36">
        <f t="shared" si="1"/>
        <v>2</v>
      </c>
      <c r="H18" s="36">
        <f t="shared" si="1"/>
        <v>2</v>
      </c>
      <c r="I18" s="36">
        <f t="shared" si="1"/>
        <v>1</v>
      </c>
      <c r="J18" s="36">
        <f t="shared" si="1"/>
        <v>5</v>
      </c>
      <c r="K18" s="38">
        <f>SUM(G18/J18)</f>
        <v>0.4</v>
      </c>
    </row>
    <row r="21" spans="1:11" x14ac:dyDescent="0.25">
      <c r="A21" t="s">
        <v>280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A5" sqref="A5:K10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253</v>
      </c>
      <c r="B1" s="9"/>
      <c r="C1" s="10"/>
      <c r="D1" s="11"/>
    </row>
    <row r="4" spans="1:11" x14ac:dyDescent="0.25">
      <c r="A4" s="6" t="s">
        <v>12</v>
      </c>
    </row>
    <row r="5" spans="1:11" ht="30" customHeight="1" x14ac:dyDescent="0.25">
      <c r="A5" s="114" t="s">
        <v>188</v>
      </c>
      <c r="B5" s="8" t="s">
        <v>3</v>
      </c>
      <c r="C5" s="60" t="s">
        <v>11</v>
      </c>
      <c r="D5" s="60" t="s">
        <v>9</v>
      </c>
      <c r="E5" s="60" t="s">
        <v>10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1" t="s">
        <v>21</v>
      </c>
    </row>
    <row r="6" spans="1:11" ht="30" customHeight="1" x14ac:dyDescent="0.25">
      <c r="A6" s="208" t="s">
        <v>22</v>
      </c>
      <c r="B6" s="29">
        <v>5</v>
      </c>
      <c r="C6" s="31">
        <v>5</v>
      </c>
      <c r="D6" s="58">
        <f>SUM(B6/C6)</f>
        <v>1</v>
      </c>
      <c r="E6" s="31">
        <v>1</v>
      </c>
      <c r="F6" s="31">
        <v>7</v>
      </c>
      <c r="G6" s="31">
        <v>0</v>
      </c>
      <c r="H6" s="31">
        <v>2</v>
      </c>
      <c r="I6" s="31">
        <v>0</v>
      </c>
      <c r="J6" s="31">
        <v>1</v>
      </c>
      <c r="K6" s="59">
        <f>SUM(G6/J6)</f>
        <v>0</v>
      </c>
    </row>
    <row r="7" spans="1:11" ht="30" customHeight="1" x14ac:dyDescent="0.25">
      <c r="A7" s="208" t="s">
        <v>27</v>
      </c>
      <c r="B7" s="29">
        <v>3</v>
      </c>
      <c r="C7" s="31">
        <v>5</v>
      </c>
      <c r="D7" s="58">
        <f>SUM(B7/C7)</f>
        <v>0.6</v>
      </c>
      <c r="E7" s="31">
        <v>0</v>
      </c>
      <c r="F7" s="31">
        <v>1</v>
      </c>
      <c r="G7" s="31">
        <v>1</v>
      </c>
      <c r="H7" s="31">
        <v>1</v>
      </c>
      <c r="I7" s="31">
        <v>0</v>
      </c>
      <c r="J7" s="31">
        <v>1</v>
      </c>
      <c r="K7" s="59">
        <f>SUM(G7/J7)</f>
        <v>1</v>
      </c>
    </row>
    <row r="8" spans="1:11" ht="30" customHeight="1" x14ac:dyDescent="0.25">
      <c r="A8" s="208" t="s">
        <v>225</v>
      </c>
      <c r="B8" s="29">
        <v>0</v>
      </c>
      <c r="C8" s="31">
        <v>2</v>
      </c>
      <c r="D8" s="58">
        <f>SUM(B8/C8)</f>
        <v>0</v>
      </c>
      <c r="E8" s="31">
        <v>0</v>
      </c>
      <c r="F8" s="31">
        <v>2</v>
      </c>
      <c r="G8" s="31">
        <v>0</v>
      </c>
      <c r="H8" s="31">
        <v>0</v>
      </c>
      <c r="I8" s="31">
        <v>0</v>
      </c>
      <c r="J8" s="31">
        <v>2</v>
      </c>
      <c r="K8" s="59">
        <f>SUM(G8/J8)</f>
        <v>0</v>
      </c>
    </row>
    <row r="9" spans="1:11" ht="30" customHeight="1" thickBot="1" x14ac:dyDescent="0.3">
      <c r="A9" s="208" t="s">
        <v>157</v>
      </c>
      <c r="B9" s="34">
        <v>0</v>
      </c>
      <c r="C9" s="55">
        <v>2</v>
      </c>
      <c r="D9" s="56">
        <f>SUM(B9/C9)</f>
        <v>0</v>
      </c>
      <c r="E9" s="55">
        <v>0</v>
      </c>
      <c r="F9" s="55">
        <v>0</v>
      </c>
      <c r="G9" s="55">
        <v>1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8</v>
      </c>
      <c r="C10" s="36">
        <f>SUM(C6:C9)</f>
        <v>14</v>
      </c>
      <c r="D10" s="37">
        <f>SUM(B10/C10)</f>
        <v>0.5714285714285714</v>
      </c>
      <c r="E10" s="36">
        <f t="shared" ref="E10:J10" si="0">SUM(E6:E9)</f>
        <v>1</v>
      </c>
      <c r="F10" s="36">
        <f t="shared" si="0"/>
        <v>10</v>
      </c>
      <c r="G10" s="36">
        <f t="shared" si="0"/>
        <v>2</v>
      </c>
      <c r="H10" s="36">
        <f t="shared" si="0"/>
        <v>3</v>
      </c>
      <c r="I10" s="36">
        <f t="shared" si="0"/>
        <v>0</v>
      </c>
      <c r="J10" s="36">
        <f t="shared" si="0"/>
        <v>4</v>
      </c>
      <c r="K10" s="38">
        <f>SUM(G10/J10)</f>
        <v>0.5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46" t="s">
        <v>234</v>
      </c>
      <c r="B13" s="8" t="s">
        <v>3</v>
      </c>
      <c r="C13" s="60" t="s">
        <v>11</v>
      </c>
      <c r="D13" s="60" t="s">
        <v>9</v>
      </c>
      <c r="E13" s="60" t="s">
        <v>10</v>
      </c>
      <c r="F13" s="60" t="s">
        <v>4</v>
      </c>
      <c r="G13" s="60" t="s">
        <v>5</v>
      </c>
      <c r="H13" s="60" t="s">
        <v>6</v>
      </c>
      <c r="I13" s="60" t="s">
        <v>7</v>
      </c>
      <c r="J13" s="60" t="s">
        <v>8</v>
      </c>
      <c r="K13" s="61" t="s">
        <v>21</v>
      </c>
    </row>
    <row r="14" spans="1:11" ht="30" customHeight="1" x14ac:dyDescent="0.25">
      <c r="A14" s="47" t="s">
        <v>25</v>
      </c>
      <c r="B14" s="29">
        <v>2</v>
      </c>
      <c r="C14" s="31">
        <v>6</v>
      </c>
      <c r="D14" s="58">
        <f>SUM(B14/C14)</f>
        <v>0.33333333333333331</v>
      </c>
      <c r="E14" s="31">
        <v>0</v>
      </c>
      <c r="F14" s="31">
        <v>1</v>
      </c>
      <c r="G14" s="31">
        <v>1</v>
      </c>
      <c r="H14" s="31">
        <v>1</v>
      </c>
      <c r="I14" s="31">
        <v>0</v>
      </c>
      <c r="J14" s="31">
        <v>1</v>
      </c>
      <c r="K14" s="59">
        <f>SUM(G14/J14)</f>
        <v>1</v>
      </c>
    </row>
    <row r="15" spans="1:11" ht="30" customHeight="1" x14ac:dyDescent="0.25">
      <c r="A15" s="47" t="s">
        <v>235</v>
      </c>
      <c r="B15" s="29">
        <v>1</v>
      </c>
      <c r="C15" s="31">
        <v>3</v>
      </c>
      <c r="D15" s="58">
        <f>SUM(B15/C15)</f>
        <v>0.33333333333333331</v>
      </c>
      <c r="E15" s="31">
        <v>0</v>
      </c>
      <c r="F15" s="31">
        <v>2</v>
      </c>
      <c r="G15" s="31">
        <v>1</v>
      </c>
      <c r="H15" s="31">
        <v>1</v>
      </c>
      <c r="I15" s="31">
        <v>0</v>
      </c>
      <c r="J15" s="31">
        <v>0</v>
      </c>
      <c r="K15" s="59" t="e">
        <f>SUM(G15/J15)</f>
        <v>#DIV/0!</v>
      </c>
    </row>
    <row r="16" spans="1:11" ht="30" customHeight="1" x14ac:dyDescent="0.25">
      <c r="A16" s="47" t="s">
        <v>236</v>
      </c>
      <c r="B16" s="29">
        <v>1</v>
      </c>
      <c r="C16" s="31">
        <v>3</v>
      </c>
      <c r="D16" s="58">
        <f>SUM(B16/C16)</f>
        <v>0.33333333333333331</v>
      </c>
      <c r="E16" s="31">
        <v>0</v>
      </c>
      <c r="F16" s="31">
        <v>1</v>
      </c>
      <c r="G16" s="31">
        <v>1</v>
      </c>
      <c r="H16" s="31">
        <v>1</v>
      </c>
      <c r="I16" s="31">
        <v>0</v>
      </c>
      <c r="J16" s="31">
        <v>1</v>
      </c>
      <c r="K16" s="59">
        <f>SUM(G16/J16)</f>
        <v>1</v>
      </c>
    </row>
    <row r="17" spans="1:11" ht="30" customHeight="1" thickBot="1" x14ac:dyDescent="0.3">
      <c r="A17" s="47" t="s">
        <v>237</v>
      </c>
      <c r="B17" s="34">
        <v>1</v>
      </c>
      <c r="C17" s="55">
        <v>3</v>
      </c>
      <c r="D17" s="56">
        <f>SUM(B17/C17)</f>
        <v>0.33333333333333331</v>
      </c>
      <c r="E17" s="55">
        <v>0</v>
      </c>
      <c r="F17" s="55">
        <v>1</v>
      </c>
      <c r="G17" s="55">
        <v>1</v>
      </c>
      <c r="H17" s="55">
        <v>0</v>
      </c>
      <c r="I17" s="55">
        <v>0</v>
      </c>
      <c r="J17" s="55">
        <v>1</v>
      </c>
      <c r="K17" s="57">
        <f>SUM(G17/J17)</f>
        <v>1</v>
      </c>
    </row>
    <row r="18" spans="1:11" ht="30" customHeight="1" thickBot="1" x14ac:dyDescent="0.3">
      <c r="A18" s="18" t="s">
        <v>20</v>
      </c>
      <c r="B18" s="36">
        <f>SUM(B14:B17)</f>
        <v>5</v>
      </c>
      <c r="C18" s="36">
        <f>SUM(C14:C17)</f>
        <v>15</v>
      </c>
      <c r="D18" s="37">
        <f>SUM(B18/C18)</f>
        <v>0.33333333333333331</v>
      </c>
      <c r="E18" s="36">
        <f t="shared" ref="E18:J18" si="1">SUM(E14:E17)</f>
        <v>0</v>
      </c>
      <c r="F18" s="36">
        <f t="shared" si="1"/>
        <v>5</v>
      </c>
      <c r="G18" s="36">
        <f t="shared" si="1"/>
        <v>4</v>
      </c>
      <c r="H18" s="36">
        <f t="shared" si="1"/>
        <v>3</v>
      </c>
      <c r="I18" s="36">
        <f t="shared" si="1"/>
        <v>0</v>
      </c>
      <c r="J18" s="36">
        <f t="shared" si="1"/>
        <v>3</v>
      </c>
      <c r="K18" s="38">
        <f>SUM(G18/J18)</f>
        <v>1.3333333333333333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2" sqref="A22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281</v>
      </c>
      <c r="B1" s="9"/>
      <c r="C1" s="10"/>
      <c r="D1" s="9"/>
      <c r="E1" s="11"/>
    </row>
    <row r="4" spans="1:11" x14ac:dyDescent="0.25">
      <c r="A4" s="6" t="s">
        <v>12</v>
      </c>
    </row>
    <row r="5" spans="1:11" ht="30" customHeight="1" x14ac:dyDescent="0.25">
      <c r="A5" s="46" t="s">
        <v>234</v>
      </c>
      <c r="B5" s="8" t="s">
        <v>3</v>
      </c>
      <c r="C5" s="60" t="s">
        <v>11</v>
      </c>
      <c r="D5" s="60" t="s">
        <v>9</v>
      </c>
      <c r="E5" s="60" t="s">
        <v>10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1" t="s">
        <v>21</v>
      </c>
    </row>
    <row r="6" spans="1:11" ht="30" customHeight="1" x14ac:dyDescent="0.25">
      <c r="A6" s="47" t="s">
        <v>25</v>
      </c>
      <c r="B6" s="29">
        <v>1</v>
      </c>
      <c r="C6" s="31">
        <v>4</v>
      </c>
      <c r="D6" s="58">
        <f>SUM(B6/C6)</f>
        <v>0.25</v>
      </c>
      <c r="E6" s="31">
        <v>0</v>
      </c>
      <c r="F6" s="31">
        <v>3</v>
      </c>
      <c r="G6" s="31">
        <v>0</v>
      </c>
      <c r="H6" s="31">
        <v>0</v>
      </c>
      <c r="I6" s="31">
        <v>0</v>
      </c>
      <c r="J6" s="31">
        <v>1</v>
      </c>
      <c r="K6" s="59">
        <f>SUM(G6/J6)</f>
        <v>0</v>
      </c>
    </row>
    <row r="7" spans="1:11" ht="30" customHeight="1" x14ac:dyDescent="0.25">
      <c r="A7" s="47" t="s">
        <v>235</v>
      </c>
      <c r="B7" s="29">
        <v>2</v>
      </c>
      <c r="C7" s="31">
        <v>3</v>
      </c>
      <c r="D7" s="58">
        <f>SUM(B7/C7)</f>
        <v>0.66666666666666663</v>
      </c>
      <c r="E7" s="31">
        <v>0</v>
      </c>
      <c r="F7" s="31">
        <v>0</v>
      </c>
      <c r="G7" s="31">
        <v>0</v>
      </c>
      <c r="H7" s="31">
        <v>1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47" t="s">
        <v>236</v>
      </c>
      <c r="B8" s="29">
        <v>2</v>
      </c>
      <c r="C8" s="31">
        <v>5</v>
      </c>
      <c r="D8" s="58">
        <f>SUM(B8/C8)</f>
        <v>0.4</v>
      </c>
      <c r="E8" s="31">
        <v>1</v>
      </c>
      <c r="F8" s="31">
        <v>3</v>
      </c>
      <c r="G8" s="31">
        <v>0</v>
      </c>
      <c r="H8" s="31">
        <v>2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47" t="s">
        <v>237</v>
      </c>
      <c r="B9" s="34">
        <v>0</v>
      </c>
      <c r="C9" s="55">
        <v>2</v>
      </c>
      <c r="D9" s="56">
        <f>SUM(B9/C9)</f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1</v>
      </c>
      <c r="K9" s="57">
        <f>SUM(G9/J9)</f>
        <v>0</v>
      </c>
    </row>
    <row r="10" spans="1:11" ht="30" customHeight="1" thickBot="1" x14ac:dyDescent="0.3">
      <c r="A10" s="18" t="s">
        <v>20</v>
      </c>
      <c r="B10" s="36">
        <f>SUM(B6:B9)</f>
        <v>5</v>
      </c>
      <c r="C10" s="36">
        <f>SUM(C6:C9)</f>
        <v>14</v>
      </c>
      <c r="D10" s="37">
        <f>SUM(B10/C10)</f>
        <v>0.35714285714285715</v>
      </c>
      <c r="E10" s="36">
        <f t="shared" ref="E10:J10" si="0">SUM(E6:E9)</f>
        <v>1</v>
      </c>
      <c r="F10" s="36">
        <f t="shared" si="0"/>
        <v>6</v>
      </c>
      <c r="G10" s="36">
        <f t="shared" si="0"/>
        <v>0</v>
      </c>
      <c r="H10" s="36">
        <f t="shared" si="0"/>
        <v>3</v>
      </c>
      <c r="I10" s="36">
        <f t="shared" si="0"/>
        <v>0</v>
      </c>
      <c r="J10" s="36">
        <f t="shared" si="0"/>
        <v>2</v>
      </c>
      <c r="K10" s="38">
        <f>SUM(G10/J10)</f>
        <v>0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30" customHeight="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114" t="s">
        <v>188</v>
      </c>
      <c r="B13" s="8" t="s">
        <v>3</v>
      </c>
      <c r="C13" s="60" t="s">
        <v>11</v>
      </c>
      <c r="D13" s="60" t="s">
        <v>9</v>
      </c>
      <c r="E13" s="60" t="s">
        <v>10</v>
      </c>
      <c r="F13" s="60" t="s">
        <v>4</v>
      </c>
      <c r="G13" s="60" t="s">
        <v>5</v>
      </c>
      <c r="H13" s="60" t="s">
        <v>6</v>
      </c>
      <c r="I13" s="60" t="s">
        <v>7</v>
      </c>
      <c r="J13" s="60" t="s">
        <v>8</v>
      </c>
      <c r="K13" s="61" t="s">
        <v>21</v>
      </c>
    </row>
    <row r="14" spans="1:11" ht="30" customHeight="1" x14ac:dyDescent="0.25">
      <c r="A14" s="208" t="s">
        <v>22</v>
      </c>
      <c r="B14" s="29">
        <v>4</v>
      </c>
      <c r="C14" s="31">
        <v>4</v>
      </c>
      <c r="D14" s="58">
        <f>SUM(B14/C14)</f>
        <v>1</v>
      </c>
      <c r="E14" s="31">
        <v>1</v>
      </c>
      <c r="F14" s="31">
        <v>5</v>
      </c>
      <c r="G14" s="31">
        <v>2</v>
      </c>
      <c r="H14" s="31">
        <v>1</v>
      </c>
      <c r="I14" s="31">
        <v>1</v>
      </c>
      <c r="J14" s="31">
        <v>2</v>
      </c>
      <c r="K14" s="59">
        <f>SUM(G14/J14)</f>
        <v>1</v>
      </c>
    </row>
    <row r="15" spans="1:11" ht="30" customHeight="1" x14ac:dyDescent="0.25">
      <c r="A15" s="208" t="s">
        <v>27</v>
      </c>
      <c r="B15" s="29">
        <v>3</v>
      </c>
      <c r="C15" s="31">
        <v>6</v>
      </c>
      <c r="D15" s="58">
        <f>SUM(B15/C15)</f>
        <v>0.5</v>
      </c>
      <c r="E15" s="31">
        <v>0</v>
      </c>
      <c r="F15" s="31">
        <v>0</v>
      </c>
      <c r="G15" s="31">
        <v>2</v>
      </c>
      <c r="H15" s="31">
        <v>0</v>
      </c>
      <c r="I15" s="31">
        <v>0</v>
      </c>
      <c r="J15" s="31">
        <v>1</v>
      </c>
      <c r="K15" s="59">
        <f>SUM(G15/J15)</f>
        <v>2</v>
      </c>
    </row>
    <row r="16" spans="1:11" ht="30" customHeight="1" x14ac:dyDescent="0.25">
      <c r="A16" s="208" t="s">
        <v>225</v>
      </c>
      <c r="B16" s="29">
        <v>0</v>
      </c>
      <c r="C16" s="31">
        <v>1</v>
      </c>
      <c r="D16" s="58">
        <f>SUM(B16/C16)</f>
        <v>0</v>
      </c>
      <c r="E16" s="31">
        <v>0</v>
      </c>
      <c r="F16" s="31">
        <v>1</v>
      </c>
      <c r="G16" s="31">
        <v>0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208" t="s">
        <v>157</v>
      </c>
      <c r="B17" s="34">
        <v>0</v>
      </c>
      <c r="C17" s="55">
        <v>0</v>
      </c>
      <c r="D17" s="56" t="e">
        <f>SUM(B17/C17)</f>
        <v>#DIV/0!</v>
      </c>
      <c r="E17" s="55">
        <v>0</v>
      </c>
      <c r="F17" s="55">
        <v>1</v>
      </c>
      <c r="G17" s="55">
        <v>0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7</v>
      </c>
      <c r="C18" s="36">
        <f>SUM(C14:C17)</f>
        <v>11</v>
      </c>
      <c r="D18" s="37">
        <f>SUM(B18/C18)</f>
        <v>0.63636363636363635</v>
      </c>
      <c r="E18" s="36">
        <f t="shared" ref="E18:J18" si="1">SUM(E14:E17)</f>
        <v>1</v>
      </c>
      <c r="F18" s="36">
        <f t="shared" si="1"/>
        <v>7</v>
      </c>
      <c r="G18" s="36">
        <f t="shared" si="1"/>
        <v>4</v>
      </c>
      <c r="H18" s="36">
        <f t="shared" si="1"/>
        <v>1</v>
      </c>
      <c r="I18" s="36">
        <f t="shared" si="1"/>
        <v>1</v>
      </c>
      <c r="J18" s="36">
        <f t="shared" si="1"/>
        <v>3</v>
      </c>
      <c r="K18" s="38">
        <f>SUM(G18/J18)</f>
        <v>1.3333333333333333</v>
      </c>
    </row>
    <row r="21" spans="1:11" x14ac:dyDescent="0.25">
      <c r="A21" t="s">
        <v>287</v>
      </c>
    </row>
  </sheetData>
  <pageMargins left="0.7" right="0.7" top="0.75" bottom="0.75" header="0.3" footer="0.3"/>
  <pageSetup scale="95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282</v>
      </c>
      <c r="B1" s="9"/>
      <c r="C1" s="10"/>
      <c r="D1" s="9"/>
      <c r="E1" s="9"/>
      <c r="F1" s="11"/>
    </row>
    <row r="4" spans="1:11" x14ac:dyDescent="0.25">
      <c r="A4" s="6" t="s">
        <v>12</v>
      </c>
    </row>
    <row r="5" spans="1:11" ht="30" customHeight="1" x14ac:dyDescent="0.25">
      <c r="A5" s="114" t="s">
        <v>188</v>
      </c>
      <c r="B5" s="8" t="s">
        <v>3</v>
      </c>
      <c r="C5" s="60" t="s">
        <v>11</v>
      </c>
      <c r="D5" s="60" t="s">
        <v>9</v>
      </c>
      <c r="E5" s="60" t="s">
        <v>10</v>
      </c>
      <c r="F5" s="60" t="s">
        <v>4</v>
      </c>
      <c r="G5" s="60" t="s">
        <v>5</v>
      </c>
      <c r="H5" s="60" t="s">
        <v>6</v>
      </c>
      <c r="I5" s="60" t="s">
        <v>7</v>
      </c>
      <c r="J5" s="60" t="s">
        <v>8</v>
      </c>
      <c r="K5" s="61" t="s">
        <v>21</v>
      </c>
    </row>
    <row r="6" spans="1:11" ht="30" customHeight="1" x14ac:dyDescent="0.25">
      <c r="A6" s="208" t="s">
        <v>22</v>
      </c>
      <c r="B6" s="29">
        <v>4</v>
      </c>
      <c r="C6" s="31">
        <v>7</v>
      </c>
      <c r="D6" s="58">
        <f>SUM(B6/C6)</f>
        <v>0.5714285714285714</v>
      </c>
      <c r="E6" s="31">
        <v>0</v>
      </c>
      <c r="F6" s="31">
        <v>6</v>
      </c>
      <c r="G6" s="31">
        <v>2</v>
      </c>
      <c r="H6" s="31">
        <v>2</v>
      </c>
      <c r="I6" s="31">
        <v>1</v>
      </c>
      <c r="J6" s="31">
        <v>0</v>
      </c>
      <c r="K6" s="59" t="e">
        <f>SUM(G6/J6)</f>
        <v>#DIV/0!</v>
      </c>
    </row>
    <row r="7" spans="1:11" ht="30" customHeight="1" x14ac:dyDescent="0.25">
      <c r="A7" s="208" t="s">
        <v>27</v>
      </c>
      <c r="B7" s="29">
        <v>2</v>
      </c>
      <c r="C7" s="31">
        <v>6</v>
      </c>
      <c r="D7" s="58">
        <f>SUM(B7/C7)</f>
        <v>0.33333333333333331</v>
      </c>
      <c r="E7" s="31">
        <v>0</v>
      </c>
      <c r="F7" s="31">
        <v>2</v>
      </c>
      <c r="G7" s="31">
        <v>3</v>
      </c>
      <c r="H7" s="31">
        <v>0</v>
      </c>
      <c r="I7" s="31">
        <v>1</v>
      </c>
      <c r="J7" s="31">
        <v>1</v>
      </c>
      <c r="K7" s="59">
        <f>SUM(G7/J7)</f>
        <v>3</v>
      </c>
    </row>
    <row r="8" spans="1:11" ht="30" customHeight="1" x14ac:dyDescent="0.25">
      <c r="A8" s="208" t="s">
        <v>225</v>
      </c>
      <c r="B8" s="29">
        <v>3</v>
      </c>
      <c r="C8" s="31">
        <v>5</v>
      </c>
      <c r="D8" s="58">
        <f>SUM(B8/C8)</f>
        <v>0.6</v>
      </c>
      <c r="E8" s="31">
        <v>0</v>
      </c>
      <c r="F8" s="31">
        <v>2</v>
      </c>
      <c r="G8" s="31">
        <v>1</v>
      </c>
      <c r="H8" s="31">
        <v>0</v>
      </c>
      <c r="I8" s="31">
        <v>0</v>
      </c>
      <c r="J8" s="31">
        <v>0</v>
      </c>
      <c r="K8" s="59" t="e">
        <f>SUM(G8/J8)</f>
        <v>#DIV/0!</v>
      </c>
    </row>
    <row r="9" spans="1:11" ht="30" customHeight="1" thickBot="1" x14ac:dyDescent="0.3">
      <c r="A9" s="208" t="s">
        <v>157</v>
      </c>
      <c r="B9" s="34">
        <v>0</v>
      </c>
      <c r="C9" s="55">
        <v>0</v>
      </c>
      <c r="D9" s="56" t="e">
        <f>SUM(B9/C9)</f>
        <v>#DIV/0!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9</v>
      </c>
      <c r="C10" s="36">
        <f>SUM(C6:C9)</f>
        <v>18</v>
      </c>
      <c r="D10" s="37">
        <f>SUM(B10/C10)</f>
        <v>0.5</v>
      </c>
      <c r="E10" s="36">
        <f t="shared" ref="E10:J10" si="0">SUM(E6:E9)</f>
        <v>0</v>
      </c>
      <c r="F10" s="36">
        <f t="shared" si="0"/>
        <v>10</v>
      </c>
      <c r="G10" s="36">
        <f t="shared" si="0"/>
        <v>6</v>
      </c>
      <c r="H10" s="36">
        <f t="shared" si="0"/>
        <v>2</v>
      </c>
      <c r="I10" s="36">
        <f t="shared" si="0"/>
        <v>2</v>
      </c>
      <c r="J10" s="36">
        <f t="shared" si="0"/>
        <v>1</v>
      </c>
      <c r="K10" s="38">
        <f>SUM(G10/J10)</f>
        <v>6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30" customHeight="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110" t="s">
        <v>232</v>
      </c>
      <c r="B13" s="8" t="s">
        <v>3</v>
      </c>
      <c r="C13" s="8" t="s">
        <v>11</v>
      </c>
      <c r="D13" s="60" t="s">
        <v>9</v>
      </c>
      <c r="E13" s="60" t="s">
        <v>10</v>
      </c>
      <c r="F13" s="60" t="s">
        <v>4</v>
      </c>
      <c r="G13" s="60" t="s">
        <v>5</v>
      </c>
      <c r="H13" s="60" t="s">
        <v>6</v>
      </c>
      <c r="I13" s="60" t="s">
        <v>7</v>
      </c>
      <c r="J13" s="60" t="s">
        <v>8</v>
      </c>
      <c r="K13" s="61" t="s">
        <v>21</v>
      </c>
    </row>
    <row r="14" spans="1:11" ht="30" customHeight="1" x14ac:dyDescent="0.25">
      <c r="A14" s="45" t="s">
        <v>268</v>
      </c>
      <c r="B14" s="29">
        <v>2</v>
      </c>
      <c r="C14" s="31">
        <v>6</v>
      </c>
      <c r="D14" s="58">
        <f>SUM(B14/C14)</f>
        <v>0.33333333333333331</v>
      </c>
      <c r="E14" s="31">
        <v>0</v>
      </c>
      <c r="F14" s="31">
        <v>1</v>
      </c>
      <c r="G14" s="31">
        <v>1</v>
      </c>
      <c r="H14" s="31">
        <v>1</v>
      </c>
      <c r="I14" s="31">
        <v>1</v>
      </c>
      <c r="J14" s="31">
        <v>0</v>
      </c>
      <c r="K14" s="59" t="e">
        <f>SUM(G14/J14)</f>
        <v>#DIV/0!</v>
      </c>
    </row>
    <row r="15" spans="1:11" ht="30" customHeight="1" x14ac:dyDescent="0.25">
      <c r="A15" s="45" t="s">
        <v>61</v>
      </c>
      <c r="B15" s="29">
        <v>2</v>
      </c>
      <c r="C15" s="31">
        <v>8</v>
      </c>
      <c r="D15" s="58">
        <f>SUM(B15/C15)</f>
        <v>0.25</v>
      </c>
      <c r="E15" s="31">
        <v>0</v>
      </c>
      <c r="F15" s="31">
        <v>6</v>
      </c>
      <c r="G15" s="31">
        <v>0</v>
      </c>
      <c r="H15" s="31">
        <v>0</v>
      </c>
      <c r="I15" s="31">
        <v>0</v>
      </c>
      <c r="J15" s="31">
        <v>1</v>
      </c>
      <c r="K15" s="59">
        <f>SUM(G15/J15)</f>
        <v>0</v>
      </c>
    </row>
    <row r="16" spans="1:11" ht="30" customHeight="1" x14ac:dyDescent="0.25">
      <c r="A16" s="166" t="s">
        <v>38</v>
      </c>
      <c r="B16" s="29">
        <v>0</v>
      </c>
      <c r="C16" s="31">
        <v>0</v>
      </c>
      <c r="D16" s="58" t="e">
        <f>SUM(B16/C16)</f>
        <v>#DIV/0!</v>
      </c>
      <c r="E16" s="31">
        <v>0</v>
      </c>
      <c r="F16" s="31">
        <v>2</v>
      </c>
      <c r="G16" s="31">
        <v>0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166" t="s">
        <v>120</v>
      </c>
      <c r="B17" s="29">
        <v>4</v>
      </c>
      <c r="C17" s="31">
        <v>5</v>
      </c>
      <c r="D17" s="58">
        <f>SUM(B17/C17)</f>
        <v>0.8</v>
      </c>
      <c r="E17" s="31">
        <v>0</v>
      </c>
      <c r="F17" s="31">
        <v>1</v>
      </c>
      <c r="G17" s="31">
        <v>1</v>
      </c>
      <c r="H17" s="31">
        <v>0</v>
      </c>
      <c r="I17" s="31">
        <v>0</v>
      </c>
      <c r="J17" s="31">
        <v>1</v>
      </c>
      <c r="K17" s="59">
        <f>SUM(G17/J17)</f>
        <v>1</v>
      </c>
    </row>
    <row r="18" spans="1:11" ht="30" customHeight="1" thickBot="1" x14ac:dyDescent="0.3">
      <c r="A18" s="18" t="s">
        <v>20</v>
      </c>
      <c r="B18" s="36">
        <f>SUM(B14:B17)</f>
        <v>8</v>
      </c>
      <c r="C18" s="36">
        <f>SUM(C14:C17)</f>
        <v>19</v>
      </c>
      <c r="D18" s="37">
        <f>SUM(B18/C18)</f>
        <v>0.42105263157894735</v>
      </c>
      <c r="E18" s="36">
        <f t="shared" ref="E18:J18" si="1">SUM(E14:E17)</f>
        <v>0</v>
      </c>
      <c r="F18" s="36">
        <f t="shared" si="1"/>
        <v>10</v>
      </c>
      <c r="G18" s="36">
        <f t="shared" si="1"/>
        <v>2</v>
      </c>
      <c r="H18" s="36">
        <f t="shared" si="1"/>
        <v>1</v>
      </c>
      <c r="I18" s="36">
        <f t="shared" si="1"/>
        <v>1</v>
      </c>
      <c r="J18" s="36">
        <f t="shared" si="1"/>
        <v>2</v>
      </c>
      <c r="K18" s="38">
        <f>SUM(G18/J18)</f>
        <v>1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283</v>
      </c>
      <c r="B1" s="9"/>
      <c r="C1" s="10"/>
      <c r="D1" s="9"/>
      <c r="E1" s="11"/>
    </row>
    <row r="4" spans="1:11" x14ac:dyDescent="0.25">
      <c r="A4" s="6" t="s">
        <v>12</v>
      </c>
    </row>
    <row r="5" spans="1:11" ht="30" customHeight="1" x14ac:dyDescent="0.25">
      <c r="A5" s="207" t="s">
        <v>229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48" t="s">
        <v>156</v>
      </c>
      <c r="B6" s="29">
        <v>2</v>
      </c>
      <c r="C6" s="31">
        <v>8</v>
      </c>
      <c r="D6" s="58">
        <f>SUM(B6/C6)</f>
        <v>0.25</v>
      </c>
      <c r="E6" s="31">
        <v>1</v>
      </c>
      <c r="F6" s="31">
        <v>2</v>
      </c>
      <c r="G6" s="31">
        <v>1</v>
      </c>
      <c r="H6" s="31">
        <v>2</v>
      </c>
      <c r="I6" s="31">
        <v>0</v>
      </c>
      <c r="J6" s="31">
        <v>1</v>
      </c>
      <c r="K6" s="59">
        <f>SUM(G6/J6)</f>
        <v>1</v>
      </c>
    </row>
    <row r="7" spans="1:11" ht="30" customHeight="1" x14ac:dyDescent="0.25">
      <c r="A7" s="48" t="s">
        <v>41</v>
      </c>
      <c r="B7" s="29">
        <v>1</v>
      </c>
      <c r="C7" s="31">
        <v>4</v>
      </c>
      <c r="D7" s="58">
        <f>SUM(B7/C7)</f>
        <v>0.25</v>
      </c>
      <c r="E7" s="31">
        <v>0</v>
      </c>
      <c r="F7" s="31">
        <v>1</v>
      </c>
      <c r="G7" s="31">
        <v>0</v>
      </c>
      <c r="H7" s="31">
        <v>0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48" t="s">
        <v>159</v>
      </c>
      <c r="B8" s="29">
        <v>0</v>
      </c>
      <c r="C8" s="31">
        <v>2</v>
      </c>
      <c r="D8" s="58">
        <v>0</v>
      </c>
      <c r="E8" s="31">
        <v>0</v>
      </c>
      <c r="F8" s="31">
        <v>1</v>
      </c>
      <c r="G8" s="31">
        <v>1</v>
      </c>
      <c r="H8" s="31">
        <v>0</v>
      </c>
      <c r="I8" s="31">
        <v>1</v>
      </c>
      <c r="J8" s="31">
        <v>0</v>
      </c>
      <c r="K8" s="59" t="e">
        <f>SUM(G8/J8)</f>
        <v>#DIV/0!</v>
      </c>
    </row>
    <row r="9" spans="1:11" ht="30" customHeight="1" thickBot="1" x14ac:dyDescent="0.3">
      <c r="A9" s="48" t="s">
        <v>230</v>
      </c>
      <c r="B9" s="34">
        <v>1</v>
      </c>
      <c r="C9" s="55">
        <v>1</v>
      </c>
      <c r="D9" s="56">
        <f>SUM(B9/C9)</f>
        <v>1</v>
      </c>
      <c r="E9" s="55">
        <v>1</v>
      </c>
      <c r="F9" s="55">
        <v>1</v>
      </c>
      <c r="G9" s="55">
        <v>0</v>
      </c>
      <c r="H9" s="31">
        <v>0</v>
      </c>
      <c r="I9" s="31">
        <v>0</v>
      </c>
      <c r="J9" s="31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4</v>
      </c>
      <c r="C10" s="36">
        <f>SUM(C6:C9)</f>
        <v>15</v>
      </c>
      <c r="D10" s="37">
        <f>SUM(B10/C10)</f>
        <v>0.26666666666666666</v>
      </c>
      <c r="E10" s="36">
        <f t="shared" ref="E10:J10" si="0">SUM(E6:E9)</f>
        <v>2</v>
      </c>
      <c r="F10" s="36">
        <f t="shared" si="0"/>
        <v>5</v>
      </c>
      <c r="G10" s="36">
        <f t="shared" si="0"/>
        <v>2</v>
      </c>
      <c r="H10" s="36">
        <f t="shared" si="0"/>
        <v>2</v>
      </c>
      <c r="I10" s="36">
        <f t="shared" si="0"/>
        <v>1</v>
      </c>
      <c r="J10" s="36">
        <f t="shared" si="0"/>
        <v>1</v>
      </c>
      <c r="K10" s="38">
        <f>SUM(G10/J10)</f>
        <v>2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30" customHeight="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44" t="s">
        <v>226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3" t="s">
        <v>227</v>
      </c>
      <c r="B14" s="29">
        <v>3</v>
      </c>
      <c r="C14" s="31">
        <v>4</v>
      </c>
      <c r="D14" s="58">
        <f>SUM(B14/C14)</f>
        <v>0.75</v>
      </c>
      <c r="E14" s="31">
        <v>1</v>
      </c>
      <c r="F14" s="31">
        <v>3</v>
      </c>
      <c r="G14" s="31">
        <v>0</v>
      </c>
      <c r="H14" s="31">
        <v>0</v>
      </c>
      <c r="I14" s="31">
        <v>0</v>
      </c>
      <c r="J14" s="31">
        <v>1</v>
      </c>
      <c r="K14" s="59">
        <f>SUM(G14/J14)</f>
        <v>0</v>
      </c>
    </row>
    <row r="15" spans="1:11" ht="30" customHeight="1" x14ac:dyDescent="0.25">
      <c r="A15" s="23" t="s">
        <v>23</v>
      </c>
      <c r="B15" s="29">
        <v>1</v>
      </c>
      <c r="C15" s="31">
        <v>2</v>
      </c>
      <c r="D15" s="58">
        <f>SUM(B15/C15)</f>
        <v>0.5</v>
      </c>
      <c r="E15" s="31">
        <v>0</v>
      </c>
      <c r="F15" s="31">
        <v>2</v>
      </c>
      <c r="G15" s="31">
        <v>1</v>
      </c>
      <c r="H15" s="31">
        <v>0</v>
      </c>
      <c r="I15" s="31">
        <v>0</v>
      </c>
      <c r="J15" s="31">
        <v>1</v>
      </c>
      <c r="K15" s="59">
        <f>SUM(G15/J15)</f>
        <v>1</v>
      </c>
    </row>
    <row r="16" spans="1:11" ht="30" customHeight="1" x14ac:dyDescent="0.25">
      <c r="A16" s="23" t="s">
        <v>40</v>
      </c>
      <c r="B16" s="29">
        <v>1</v>
      </c>
      <c r="C16" s="31">
        <v>4</v>
      </c>
      <c r="D16" s="58">
        <f>SUM(B16/C16)</f>
        <v>0.25</v>
      </c>
      <c r="E16" s="31">
        <v>0</v>
      </c>
      <c r="F16" s="31">
        <v>0</v>
      </c>
      <c r="G16" s="31">
        <v>1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131" t="s">
        <v>122</v>
      </c>
      <c r="B17" s="34">
        <v>1</v>
      </c>
      <c r="C17" s="55">
        <v>3</v>
      </c>
      <c r="D17" s="56">
        <f>SUM(B17/C17)</f>
        <v>0.33333333333333331</v>
      </c>
      <c r="E17" s="55">
        <v>0</v>
      </c>
      <c r="F17" s="55">
        <v>1</v>
      </c>
      <c r="G17" s="55">
        <v>1</v>
      </c>
      <c r="H17" s="55">
        <v>0</v>
      </c>
      <c r="I17" s="55">
        <v>1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6</v>
      </c>
      <c r="C18" s="36">
        <f>SUM(C14:C17)</f>
        <v>13</v>
      </c>
      <c r="D18" s="37">
        <f>SUM(B18/C18)</f>
        <v>0.46153846153846156</v>
      </c>
      <c r="E18" s="36">
        <f t="shared" ref="E18:J18" si="1">SUM(E14:E17)</f>
        <v>1</v>
      </c>
      <c r="F18" s="36">
        <f t="shared" si="1"/>
        <v>6</v>
      </c>
      <c r="G18" s="36">
        <f t="shared" si="1"/>
        <v>3</v>
      </c>
      <c r="H18" s="36">
        <f t="shared" si="1"/>
        <v>0</v>
      </c>
      <c r="I18" s="36">
        <f t="shared" si="1"/>
        <v>1</v>
      </c>
      <c r="J18" s="36">
        <f t="shared" si="1"/>
        <v>2</v>
      </c>
      <c r="K18" s="38">
        <f>SUM(G18/J18)</f>
        <v>1.5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284</v>
      </c>
      <c r="B1" s="9"/>
      <c r="C1" s="10"/>
      <c r="D1" s="9"/>
      <c r="E1" s="9"/>
      <c r="F1" s="11"/>
    </row>
    <row r="4" spans="1:11" x14ac:dyDescent="0.25">
      <c r="A4" s="6" t="s">
        <v>12</v>
      </c>
    </row>
    <row r="5" spans="1:11" ht="30" customHeight="1" x14ac:dyDescent="0.25">
      <c r="A5" s="44" t="s">
        <v>226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3" t="s">
        <v>227</v>
      </c>
      <c r="B6" s="29">
        <v>1</v>
      </c>
      <c r="C6" s="31">
        <v>5</v>
      </c>
      <c r="D6" s="58">
        <f>SUM(B6/C6)</f>
        <v>0.2</v>
      </c>
      <c r="E6" s="31">
        <v>0</v>
      </c>
      <c r="F6" s="31">
        <v>4</v>
      </c>
      <c r="G6" s="31">
        <v>1</v>
      </c>
      <c r="H6" s="31">
        <v>1</v>
      </c>
      <c r="I6" s="31">
        <v>0</v>
      </c>
      <c r="J6" s="31">
        <v>2</v>
      </c>
      <c r="K6" s="59">
        <f>SUM(G6/J6)</f>
        <v>0.5</v>
      </c>
    </row>
    <row r="7" spans="1:11" ht="30" customHeight="1" x14ac:dyDescent="0.25">
      <c r="A7" s="23" t="s">
        <v>23</v>
      </c>
      <c r="B7" s="29">
        <v>3</v>
      </c>
      <c r="C7" s="31">
        <v>7</v>
      </c>
      <c r="D7" s="58">
        <f>SUM(B7/C7)</f>
        <v>0.42857142857142855</v>
      </c>
      <c r="E7" s="31">
        <v>0</v>
      </c>
      <c r="F7" s="31">
        <v>2</v>
      </c>
      <c r="G7" s="31">
        <v>1</v>
      </c>
      <c r="H7" s="31">
        <v>0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23" t="s">
        <v>40</v>
      </c>
      <c r="B8" s="29">
        <v>0</v>
      </c>
      <c r="C8" s="31">
        <v>2</v>
      </c>
      <c r="D8" s="58">
        <v>0</v>
      </c>
      <c r="E8" s="31">
        <v>0</v>
      </c>
      <c r="F8" s="31">
        <v>4</v>
      </c>
      <c r="G8" s="31">
        <v>1</v>
      </c>
      <c r="H8" s="31">
        <v>0</v>
      </c>
      <c r="I8" s="31">
        <v>0</v>
      </c>
      <c r="J8" s="31">
        <v>1</v>
      </c>
      <c r="K8" s="59">
        <f>SUM(G8/J8)</f>
        <v>1</v>
      </c>
    </row>
    <row r="9" spans="1:11" ht="30" customHeight="1" thickBot="1" x14ac:dyDescent="0.3">
      <c r="A9" s="131" t="s">
        <v>122</v>
      </c>
      <c r="B9" s="34">
        <v>1</v>
      </c>
      <c r="C9" s="55">
        <v>4</v>
      </c>
      <c r="D9" s="56">
        <f>SUM(B9/C9)</f>
        <v>0.25</v>
      </c>
      <c r="E9" s="55">
        <v>0</v>
      </c>
      <c r="F9" s="55">
        <v>1</v>
      </c>
      <c r="G9" s="55">
        <v>1</v>
      </c>
      <c r="H9" s="31">
        <v>1</v>
      </c>
      <c r="I9" s="31">
        <v>0</v>
      </c>
      <c r="J9" s="31">
        <v>1</v>
      </c>
      <c r="K9" s="57">
        <f>SUM(G9/J9)</f>
        <v>1</v>
      </c>
    </row>
    <row r="10" spans="1:11" ht="30" customHeight="1" thickBot="1" x14ac:dyDescent="0.3">
      <c r="A10" s="18" t="s">
        <v>20</v>
      </c>
      <c r="B10" s="36">
        <f>SUM(B6:B9)</f>
        <v>5</v>
      </c>
      <c r="C10" s="36">
        <f>SUM(C6:C9)</f>
        <v>18</v>
      </c>
      <c r="D10" s="37">
        <f>SUM(B10/C10)</f>
        <v>0.27777777777777779</v>
      </c>
      <c r="E10" s="36">
        <f t="shared" ref="E10:J10" si="0">SUM(E6:E9)</f>
        <v>0</v>
      </c>
      <c r="F10" s="36">
        <f t="shared" si="0"/>
        <v>11</v>
      </c>
      <c r="G10" s="36">
        <f t="shared" si="0"/>
        <v>4</v>
      </c>
      <c r="H10" s="36">
        <f t="shared" si="0"/>
        <v>2</v>
      </c>
      <c r="I10" s="36">
        <f t="shared" si="0"/>
        <v>0</v>
      </c>
      <c r="J10" s="36">
        <f t="shared" si="0"/>
        <v>4</v>
      </c>
      <c r="K10" s="38">
        <f>SUM(G10/J10)</f>
        <v>1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30" customHeight="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9" t="s">
        <v>231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10" t="s">
        <v>39</v>
      </c>
      <c r="B14" s="29">
        <v>1</v>
      </c>
      <c r="C14" s="31">
        <v>3</v>
      </c>
      <c r="D14" s="58">
        <f>SUM(B14/C14)</f>
        <v>0.33333333333333331</v>
      </c>
      <c r="E14" s="31">
        <v>1</v>
      </c>
      <c r="F14" s="31">
        <v>3</v>
      </c>
      <c r="G14" s="31">
        <v>2</v>
      </c>
      <c r="H14" s="31">
        <v>2</v>
      </c>
      <c r="I14" s="31">
        <v>2</v>
      </c>
      <c r="J14" s="31">
        <v>2</v>
      </c>
      <c r="K14" s="59">
        <f>SUM(G14/J14)</f>
        <v>1</v>
      </c>
    </row>
    <row r="15" spans="1:11" ht="30" customHeight="1" x14ac:dyDescent="0.25">
      <c r="A15" s="210" t="s">
        <v>24</v>
      </c>
      <c r="B15" s="29">
        <v>4</v>
      </c>
      <c r="C15" s="31">
        <v>7</v>
      </c>
      <c r="D15" s="58">
        <f>SUM(B15/C15)</f>
        <v>0.5714285714285714</v>
      </c>
      <c r="E15" s="31">
        <v>0</v>
      </c>
      <c r="F15" s="31">
        <v>2</v>
      </c>
      <c r="G15" s="31">
        <v>0</v>
      </c>
      <c r="H15" s="31">
        <v>0</v>
      </c>
      <c r="I15" s="31">
        <v>0</v>
      </c>
      <c r="J15" s="31">
        <v>1</v>
      </c>
      <c r="K15" s="59">
        <f>SUM(G15/J15)</f>
        <v>0</v>
      </c>
    </row>
    <row r="16" spans="1:11" ht="30" customHeight="1" x14ac:dyDescent="0.25">
      <c r="A16" s="210" t="s">
        <v>123</v>
      </c>
      <c r="B16" s="29">
        <v>0</v>
      </c>
      <c r="C16" s="31">
        <v>4</v>
      </c>
      <c r="D16" s="58">
        <f>SUM(B16/C16)</f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59" t="e">
        <f>SUM(G16/J16)</f>
        <v>#DIV/0!</v>
      </c>
    </row>
    <row r="17" spans="1:11" ht="30" customHeight="1" thickBot="1" x14ac:dyDescent="0.3">
      <c r="A17" s="210" t="s">
        <v>26</v>
      </c>
      <c r="B17" s="34">
        <v>1</v>
      </c>
      <c r="C17" s="55">
        <v>1</v>
      </c>
      <c r="D17" s="56">
        <f>SUM(B17/C17)</f>
        <v>1</v>
      </c>
      <c r="E17" s="55">
        <v>1</v>
      </c>
      <c r="F17" s="55">
        <v>3</v>
      </c>
      <c r="G17" s="55">
        <v>1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6</v>
      </c>
      <c r="C18" s="36">
        <f>SUM(C14:C17)</f>
        <v>15</v>
      </c>
      <c r="D18" s="37">
        <f>SUM(B18/C18)</f>
        <v>0.4</v>
      </c>
      <c r="E18" s="36">
        <f t="shared" ref="E18:J18" si="1">SUM(E14:E17)</f>
        <v>2</v>
      </c>
      <c r="F18" s="36">
        <f t="shared" si="1"/>
        <v>8</v>
      </c>
      <c r="G18" s="36">
        <f t="shared" si="1"/>
        <v>3</v>
      </c>
      <c r="H18" s="36">
        <f t="shared" si="1"/>
        <v>2</v>
      </c>
      <c r="I18" s="36">
        <f t="shared" si="1"/>
        <v>2</v>
      </c>
      <c r="J18" s="36">
        <f t="shared" si="1"/>
        <v>3</v>
      </c>
      <c r="K18" s="38">
        <f>SUM(G18/J18)</f>
        <v>1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285</v>
      </c>
      <c r="B1" s="9"/>
      <c r="C1" s="10"/>
      <c r="D1" s="9"/>
      <c r="E1" s="9"/>
      <c r="F1" s="11"/>
    </row>
    <row r="4" spans="1:11" x14ac:dyDescent="0.25">
      <c r="A4" s="6" t="s">
        <v>12</v>
      </c>
    </row>
    <row r="5" spans="1:11" ht="30" customHeight="1" x14ac:dyDescent="0.25">
      <c r="A5" s="114" t="s">
        <v>188</v>
      </c>
      <c r="B5" s="8" t="s">
        <v>3</v>
      </c>
      <c r="C5" s="8" t="s">
        <v>11</v>
      </c>
      <c r="D5" s="8" t="s">
        <v>9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20" t="s">
        <v>21</v>
      </c>
    </row>
    <row r="6" spans="1:11" ht="30" customHeight="1" x14ac:dyDescent="0.25">
      <c r="A6" s="208" t="s">
        <v>22</v>
      </c>
      <c r="B6" s="29">
        <v>3</v>
      </c>
      <c r="C6" s="31">
        <v>5</v>
      </c>
      <c r="D6" s="58">
        <f>SUM(B6/C6)</f>
        <v>0.6</v>
      </c>
      <c r="E6" s="31">
        <v>0</v>
      </c>
      <c r="F6" s="31">
        <v>5</v>
      </c>
      <c r="G6" s="31">
        <v>1</v>
      </c>
      <c r="H6" s="31">
        <v>1</v>
      </c>
      <c r="I6" s="31">
        <v>0</v>
      </c>
      <c r="J6" s="31">
        <v>0</v>
      </c>
      <c r="K6" s="59" t="e">
        <f>SUM(G6/J6)</f>
        <v>#DIV/0!</v>
      </c>
    </row>
    <row r="7" spans="1:11" ht="30" customHeight="1" x14ac:dyDescent="0.25">
      <c r="A7" s="208" t="s">
        <v>27</v>
      </c>
      <c r="B7" s="29">
        <v>1</v>
      </c>
      <c r="C7" s="31">
        <v>5</v>
      </c>
      <c r="D7" s="58">
        <f>SUM(B7/C7)</f>
        <v>0.2</v>
      </c>
      <c r="E7" s="31">
        <v>0</v>
      </c>
      <c r="F7" s="31">
        <v>1</v>
      </c>
      <c r="G7" s="31">
        <v>1</v>
      </c>
      <c r="H7" s="31">
        <v>0</v>
      </c>
      <c r="I7" s="31">
        <v>0</v>
      </c>
      <c r="J7" s="31">
        <v>0</v>
      </c>
      <c r="K7" s="59" t="e">
        <f>SUM(G7/J7)</f>
        <v>#DIV/0!</v>
      </c>
    </row>
    <row r="8" spans="1:11" ht="30" customHeight="1" x14ac:dyDescent="0.25">
      <c r="A8" s="208" t="s">
        <v>225</v>
      </c>
      <c r="B8" s="29">
        <v>1</v>
      </c>
      <c r="C8" s="31">
        <v>3</v>
      </c>
      <c r="D8" s="58">
        <v>0</v>
      </c>
      <c r="E8" s="31">
        <v>0</v>
      </c>
      <c r="F8" s="31">
        <v>0</v>
      </c>
      <c r="G8" s="31">
        <v>0</v>
      </c>
      <c r="H8" s="31">
        <v>0</v>
      </c>
      <c r="I8" s="31">
        <v>1</v>
      </c>
      <c r="J8" s="31">
        <v>0</v>
      </c>
      <c r="K8" s="59" t="e">
        <f>SUM(G8/J8)</f>
        <v>#DIV/0!</v>
      </c>
    </row>
    <row r="9" spans="1:11" ht="30" customHeight="1" thickBot="1" x14ac:dyDescent="0.3">
      <c r="A9" s="208" t="s">
        <v>157</v>
      </c>
      <c r="B9" s="34">
        <v>0</v>
      </c>
      <c r="C9" s="55">
        <v>0</v>
      </c>
      <c r="D9" s="56" t="e">
        <f>SUM(B9/C9)</f>
        <v>#DIV/0!</v>
      </c>
      <c r="E9" s="55">
        <v>0</v>
      </c>
      <c r="F9" s="55">
        <v>0</v>
      </c>
      <c r="G9" s="55">
        <v>0</v>
      </c>
      <c r="H9" s="31">
        <v>0</v>
      </c>
      <c r="I9" s="31">
        <v>0</v>
      </c>
      <c r="J9" s="31">
        <v>0</v>
      </c>
      <c r="K9" s="57" t="e">
        <f>SUM(G9/J9)</f>
        <v>#DIV/0!</v>
      </c>
    </row>
    <row r="10" spans="1:11" ht="30" customHeight="1" thickBot="1" x14ac:dyDescent="0.3">
      <c r="A10" s="18" t="s">
        <v>20</v>
      </c>
      <c r="B10" s="36">
        <f>SUM(B6:B9)</f>
        <v>5</v>
      </c>
      <c r="C10" s="36">
        <f>SUM(C6:C9)</f>
        <v>13</v>
      </c>
      <c r="D10" s="37">
        <f>SUM(B10/C10)</f>
        <v>0.38461538461538464</v>
      </c>
      <c r="E10" s="36">
        <f t="shared" ref="E10:J10" si="0">SUM(E6:E9)</f>
        <v>0</v>
      </c>
      <c r="F10" s="36">
        <f t="shared" si="0"/>
        <v>6</v>
      </c>
      <c r="G10" s="36">
        <f t="shared" si="0"/>
        <v>2</v>
      </c>
      <c r="H10" s="36">
        <f t="shared" si="0"/>
        <v>1</v>
      </c>
      <c r="I10" s="36">
        <f t="shared" si="0"/>
        <v>1</v>
      </c>
      <c r="J10" s="36">
        <f t="shared" si="0"/>
        <v>0</v>
      </c>
      <c r="K10" s="38" t="e">
        <f>SUM(G10/J10)</f>
        <v>#DIV/0!</v>
      </c>
    </row>
    <row r="11" spans="1:1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30" customHeight="1" x14ac:dyDescent="0.25">
      <c r="A12" s="6" t="s">
        <v>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30" customHeight="1" x14ac:dyDescent="0.25">
      <c r="A13" s="209" t="s">
        <v>231</v>
      </c>
      <c r="B13" s="8" t="s">
        <v>3</v>
      </c>
      <c r="C13" s="8" t="s">
        <v>11</v>
      </c>
      <c r="D13" s="8" t="s">
        <v>9</v>
      </c>
      <c r="E13" s="8" t="s">
        <v>10</v>
      </c>
      <c r="F13" s="8" t="s">
        <v>4</v>
      </c>
      <c r="G13" s="8" t="s">
        <v>5</v>
      </c>
      <c r="H13" s="8" t="s">
        <v>6</v>
      </c>
      <c r="I13" s="8" t="s">
        <v>7</v>
      </c>
      <c r="J13" s="8" t="s">
        <v>8</v>
      </c>
      <c r="K13" s="20" t="s">
        <v>21</v>
      </c>
    </row>
    <row r="14" spans="1:11" ht="30" customHeight="1" x14ac:dyDescent="0.25">
      <c r="A14" s="210" t="s">
        <v>39</v>
      </c>
      <c r="B14" s="29">
        <v>4</v>
      </c>
      <c r="C14" s="31">
        <v>4</v>
      </c>
      <c r="D14" s="58">
        <f>SUM(B14/C14)</f>
        <v>1</v>
      </c>
      <c r="E14" s="31">
        <v>1</v>
      </c>
      <c r="F14" s="31">
        <v>3</v>
      </c>
      <c r="G14" s="31">
        <v>2</v>
      </c>
      <c r="H14" s="31">
        <v>0</v>
      </c>
      <c r="I14" s="31">
        <v>0</v>
      </c>
      <c r="J14" s="31">
        <v>0</v>
      </c>
      <c r="K14" s="59" t="e">
        <f>SUM(G14/J14)</f>
        <v>#DIV/0!</v>
      </c>
    </row>
    <row r="15" spans="1:11" ht="30" customHeight="1" x14ac:dyDescent="0.25">
      <c r="A15" s="210" t="s">
        <v>24</v>
      </c>
      <c r="B15" s="29">
        <v>2</v>
      </c>
      <c r="C15" s="31">
        <v>2</v>
      </c>
      <c r="D15" s="58">
        <f>SUM(B15/C15)</f>
        <v>1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59" t="e">
        <f>SUM(G15/J15)</f>
        <v>#DIV/0!</v>
      </c>
    </row>
    <row r="16" spans="1:11" ht="30" customHeight="1" x14ac:dyDescent="0.25">
      <c r="A16" s="210" t="s">
        <v>123</v>
      </c>
      <c r="B16" s="29">
        <v>0</v>
      </c>
      <c r="C16" s="31">
        <v>1</v>
      </c>
      <c r="D16" s="58">
        <f>SUM(B16/C16)</f>
        <v>0</v>
      </c>
      <c r="E16" s="31">
        <v>0</v>
      </c>
      <c r="F16" s="31">
        <v>1</v>
      </c>
      <c r="G16" s="31">
        <v>1</v>
      </c>
      <c r="H16" s="31">
        <v>0</v>
      </c>
      <c r="I16" s="31">
        <v>0</v>
      </c>
      <c r="J16" s="31">
        <v>1</v>
      </c>
      <c r="K16" s="59">
        <f>SUM(G16/J16)</f>
        <v>1</v>
      </c>
    </row>
    <row r="17" spans="1:11" ht="30" customHeight="1" thickBot="1" x14ac:dyDescent="0.3">
      <c r="A17" s="210" t="s">
        <v>26</v>
      </c>
      <c r="B17" s="34">
        <v>0</v>
      </c>
      <c r="C17" s="55">
        <v>1</v>
      </c>
      <c r="D17" s="56">
        <f>SUM(B17/C17)</f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7" t="e">
        <f>SUM(G17/J17)</f>
        <v>#DIV/0!</v>
      </c>
    </row>
    <row r="18" spans="1:11" ht="30" customHeight="1" thickBot="1" x14ac:dyDescent="0.3">
      <c r="A18" s="18" t="s">
        <v>20</v>
      </c>
      <c r="B18" s="36">
        <f>SUM(B14:B17)</f>
        <v>6</v>
      </c>
      <c r="C18" s="36">
        <f>SUM(C14:C17)</f>
        <v>8</v>
      </c>
      <c r="D18" s="37">
        <f>SUM(B18/C18)</f>
        <v>0.75</v>
      </c>
      <c r="E18" s="36">
        <f t="shared" ref="E18:J18" si="1">SUM(E14:E17)</f>
        <v>1</v>
      </c>
      <c r="F18" s="36">
        <f t="shared" si="1"/>
        <v>4</v>
      </c>
      <c r="G18" s="36">
        <f t="shared" si="1"/>
        <v>3</v>
      </c>
      <c r="H18" s="36">
        <f t="shared" si="1"/>
        <v>0</v>
      </c>
      <c r="I18" s="36">
        <f t="shared" si="1"/>
        <v>0</v>
      </c>
      <c r="J18" s="36">
        <f t="shared" si="1"/>
        <v>1</v>
      </c>
      <c r="K18" s="38">
        <f>SUM(G18/J18)</f>
        <v>3</v>
      </c>
    </row>
    <row r="21" spans="1:11" x14ac:dyDescent="0.25">
      <c r="A21" t="s">
        <v>288</v>
      </c>
    </row>
    <row r="22" spans="1:11" x14ac:dyDescent="0.25">
      <c r="A22" t="s">
        <v>289</v>
      </c>
    </row>
  </sheetData>
  <pageMargins left="0.7" right="0.7" top="0.75" bottom="0.75" header="0.3" footer="0.3"/>
  <pageSetup scale="9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workbookViewId="0">
      <selection activeCell="A37" sqref="A37"/>
    </sheetView>
  </sheetViews>
  <sheetFormatPr defaultColWidth="8.85546875" defaultRowHeight="15" x14ac:dyDescent="0.25"/>
  <cols>
    <col min="1" max="1" width="14.42578125" customWidth="1"/>
    <col min="3" max="3" width="19.7109375" bestFit="1" customWidth="1"/>
  </cols>
  <sheetData>
    <row r="1" spans="1:5" x14ac:dyDescent="0.25">
      <c r="A1" s="6" t="s">
        <v>84</v>
      </c>
    </row>
    <row r="2" spans="1:5" x14ac:dyDescent="0.25">
      <c r="A2" s="152" t="s">
        <v>85</v>
      </c>
      <c r="B2" s="152" t="s">
        <v>86</v>
      </c>
      <c r="C2" s="152" t="s">
        <v>80</v>
      </c>
      <c r="D2" s="152" t="s">
        <v>87</v>
      </c>
    </row>
    <row r="3" spans="1:5" x14ac:dyDescent="0.25">
      <c r="A3" s="2" t="s">
        <v>3</v>
      </c>
      <c r="B3" s="2">
        <v>13</v>
      </c>
      <c r="C3" s="2" t="s">
        <v>62</v>
      </c>
      <c r="D3" s="2">
        <v>2005</v>
      </c>
    </row>
    <row r="4" spans="1:5" x14ac:dyDescent="0.25">
      <c r="A4" s="2" t="s">
        <v>88</v>
      </c>
      <c r="B4" s="85"/>
      <c r="C4" s="85"/>
      <c r="D4" s="85"/>
    </row>
    <row r="5" spans="1:5" x14ac:dyDescent="0.25">
      <c r="A5" s="2" t="s">
        <v>89</v>
      </c>
      <c r="B5" s="85"/>
      <c r="C5" s="85"/>
      <c r="D5" s="85"/>
    </row>
    <row r="6" spans="1:5" x14ac:dyDescent="0.25">
      <c r="A6" s="2" t="s">
        <v>4</v>
      </c>
      <c r="B6" s="2">
        <v>17</v>
      </c>
      <c r="C6" s="2" t="s">
        <v>62</v>
      </c>
      <c r="D6" s="2">
        <v>2005</v>
      </c>
    </row>
    <row r="7" spans="1:5" x14ac:dyDescent="0.25">
      <c r="A7" s="2" t="s">
        <v>5</v>
      </c>
      <c r="B7" s="2">
        <v>7</v>
      </c>
      <c r="C7" s="2" t="s">
        <v>62</v>
      </c>
      <c r="D7" s="2">
        <v>2007</v>
      </c>
    </row>
    <row r="8" spans="1:5" x14ac:dyDescent="0.25">
      <c r="A8" s="2" t="s">
        <v>6</v>
      </c>
      <c r="B8" s="2">
        <v>6</v>
      </c>
      <c r="C8" s="2" t="s">
        <v>62</v>
      </c>
      <c r="D8" s="2">
        <v>2005</v>
      </c>
    </row>
    <row r="9" spans="1:5" x14ac:dyDescent="0.25">
      <c r="A9" s="2" t="s">
        <v>7</v>
      </c>
      <c r="B9" s="2">
        <v>5</v>
      </c>
      <c r="C9" s="2" t="s">
        <v>62</v>
      </c>
      <c r="D9" s="2">
        <v>2005</v>
      </c>
    </row>
    <row r="10" spans="1:5" x14ac:dyDescent="0.25">
      <c r="A10" s="2" t="s">
        <v>21</v>
      </c>
      <c r="B10" s="85"/>
      <c r="C10" s="85"/>
      <c r="D10" s="85"/>
    </row>
    <row r="12" spans="1:5" x14ac:dyDescent="0.25">
      <c r="A12" s="6" t="s">
        <v>90</v>
      </c>
    </row>
    <row r="13" spans="1:5" x14ac:dyDescent="0.25">
      <c r="A13" s="152" t="s">
        <v>85</v>
      </c>
      <c r="B13" s="152" t="s">
        <v>86</v>
      </c>
      <c r="C13" s="152" t="s">
        <v>80</v>
      </c>
      <c r="D13" s="152" t="s">
        <v>87</v>
      </c>
    </row>
    <row r="14" spans="1:5" x14ac:dyDescent="0.25">
      <c r="A14" s="2" t="s">
        <v>3</v>
      </c>
      <c r="B14" s="2">
        <v>31</v>
      </c>
      <c r="C14" s="2" t="s">
        <v>64</v>
      </c>
      <c r="D14" s="2">
        <v>2005</v>
      </c>
      <c r="E14" t="s">
        <v>91</v>
      </c>
    </row>
    <row r="15" spans="1:5" x14ac:dyDescent="0.25">
      <c r="A15" s="2" t="s">
        <v>3</v>
      </c>
      <c r="B15" s="2">
        <v>39</v>
      </c>
      <c r="C15" s="2" t="s">
        <v>92</v>
      </c>
      <c r="D15" s="2">
        <v>2009</v>
      </c>
    </row>
    <row r="16" spans="1:5" x14ac:dyDescent="0.25">
      <c r="A16" s="2" t="s">
        <v>88</v>
      </c>
      <c r="B16" s="2">
        <v>89</v>
      </c>
      <c r="C16" s="2" t="s">
        <v>24</v>
      </c>
      <c r="D16" s="2">
        <v>2010</v>
      </c>
    </row>
    <row r="17" spans="1:5" x14ac:dyDescent="0.25">
      <c r="A17" s="2" t="s">
        <v>9</v>
      </c>
      <c r="B17" s="204">
        <v>0.74199999999999999</v>
      </c>
      <c r="C17" s="2" t="s">
        <v>154</v>
      </c>
      <c r="D17" s="2">
        <v>2014</v>
      </c>
    </row>
    <row r="18" spans="1:5" x14ac:dyDescent="0.25">
      <c r="A18" s="2" t="s">
        <v>4</v>
      </c>
      <c r="B18" s="2">
        <v>52</v>
      </c>
      <c r="C18" s="2" t="s">
        <v>62</v>
      </c>
      <c r="D18" s="2">
        <v>2006</v>
      </c>
    </row>
    <row r="19" spans="1:5" x14ac:dyDescent="0.25">
      <c r="A19" s="2" t="s">
        <v>5</v>
      </c>
      <c r="B19" s="2">
        <v>22</v>
      </c>
      <c r="C19" s="2" t="s">
        <v>78</v>
      </c>
      <c r="D19" s="2">
        <v>2012</v>
      </c>
    </row>
    <row r="20" spans="1:5" x14ac:dyDescent="0.25">
      <c r="A20" s="17" t="s">
        <v>6</v>
      </c>
      <c r="B20" s="17">
        <v>14</v>
      </c>
      <c r="C20" s="17" t="s">
        <v>62</v>
      </c>
      <c r="D20" s="17">
        <v>2015</v>
      </c>
    </row>
    <row r="21" spans="1:5" x14ac:dyDescent="0.25">
      <c r="A21" s="125" t="s">
        <v>7</v>
      </c>
      <c r="B21" s="17">
        <v>11</v>
      </c>
      <c r="C21" s="17" t="s">
        <v>62</v>
      </c>
      <c r="D21" s="78">
        <v>2005</v>
      </c>
    </row>
    <row r="22" spans="1:5" x14ac:dyDescent="0.25">
      <c r="A22" s="120"/>
      <c r="B22" s="123"/>
      <c r="C22" s="123" t="s">
        <v>62</v>
      </c>
      <c r="D22" s="76">
        <v>2013</v>
      </c>
    </row>
    <row r="23" spans="1:5" x14ac:dyDescent="0.25">
      <c r="A23" s="77"/>
      <c r="B23" s="5"/>
      <c r="C23" s="5" t="s">
        <v>70</v>
      </c>
      <c r="D23" s="79">
        <v>2013</v>
      </c>
    </row>
    <row r="24" spans="1:5" x14ac:dyDescent="0.25">
      <c r="A24" s="5" t="s">
        <v>21</v>
      </c>
      <c r="B24" s="124">
        <v>7</v>
      </c>
      <c r="C24" s="121" t="s">
        <v>65</v>
      </c>
      <c r="D24" s="121">
        <v>2010</v>
      </c>
      <c r="E24" t="s">
        <v>118</v>
      </c>
    </row>
    <row r="26" spans="1:5" hidden="1" x14ac:dyDescent="0.25">
      <c r="A26" s="6" t="s">
        <v>93</v>
      </c>
    </row>
    <row r="27" spans="1:5" hidden="1" x14ac:dyDescent="0.25">
      <c r="A27" s="152" t="s">
        <v>85</v>
      </c>
      <c r="B27" s="152" t="s">
        <v>86</v>
      </c>
      <c r="C27" s="152" t="s">
        <v>80</v>
      </c>
    </row>
    <row r="28" spans="1:5" hidden="1" x14ac:dyDescent="0.25">
      <c r="A28" s="2" t="s">
        <v>3</v>
      </c>
      <c r="B28" s="2">
        <v>245</v>
      </c>
      <c r="C28" s="2" t="s">
        <v>62</v>
      </c>
    </row>
    <row r="29" spans="1:5" hidden="1" x14ac:dyDescent="0.25">
      <c r="A29" s="2" t="s">
        <v>88</v>
      </c>
      <c r="B29" s="2">
        <v>361</v>
      </c>
      <c r="C29" s="2" t="s">
        <v>62</v>
      </c>
    </row>
    <row r="30" spans="1:5" hidden="1" x14ac:dyDescent="0.25">
      <c r="A30" s="2" t="s">
        <v>10</v>
      </c>
      <c r="B30" s="2">
        <v>84</v>
      </c>
      <c r="C30" s="2" t="s">
        <v>62</v>
      </c>
    </row>
    <row r="31" spans="1:5" hidden="1" x14ac:dyDescent="0.25">
      <c r="A31" s="2" t="s">
        <v>4</v>
      </c>
      <c r="B31" s="2">
        <v>358</v>
      </c>
      <c r="C31" s="2" t="s">
        <v>62</v>
      </c>
    </row>
    <row r="32" spans="1:5" hidden="1" x14ac:dyDescent="0.25">
      <c r="A32" s="2" t="s">
        <v>5</v>
      </c>
      <c r="B32" s="2">
        <v>103</v>
      </c>
      <c r="C32" s="2" t="s">
        <v>62</v>
      </c>
    </row>
    <row r="33" spans="1:3" hidden="1" x14ac:dyDescent="0.25">
      <c r="A33" s="2" t="s">
        <v>6</v>
      </c>
      <c r="B33" s="2">
        <v>72</v>
      </c>
      <c r="C33" s="2" t="s">
        <v>62</v>
      </c>
    </row>
    <row r="34" spans="1:3" hidden="1" x14ac:dyDescent="0.25">
      <c r="A34" s="2" t="s">
        <v>7</v>
      </c>
      <c r="B34" s="2">
        <v>67</v>
      </c>
      <c r="C34" s="2" t="s">
        <v>62</v>
      </c>
    </row>
    <row r="35" spans="1:3" hidden="1" x14ac:dyDescent="0.25">
      <c r="A35" s="2" t="s">
        <v>82</v>
      </c>
      <c r="B35" s="2">
        <v>49</v>
      </c>
      <c r="C35" s="2" t="s">
        <v>62</v>
      </c>
    </row>
    <row r="36" spans="1:3" hidden="1" x14ac:dyDescent="0.25"/>
    <row r="37" spans="1:3" x14ac:dyDescent="0.25">
      <c r="A37" s="6" t="s">
        <v>117</v>
      </c>
    </row>
    <row r="38" spans="1:3" x14ac:dyDescent="0.25">
      <c r="A38" s="152" t="s">
        <v>85</v>
      </c>
      <c r="B38" s="152" t="s">
        <v>86</v>
      </c>
      <c r="C38" s="152" t="s">
        <v>80</v>
      </c>
    </row>
    <row r="39" spans="1:3" hidden="1" x14ac:dyDescent="0.25">
      <c r="A39" s="2" t="s">
        <v>3</v>
      </c>
      <c r="B39" s="86">
        <v>5</v>
      </c>
      <c r="C39" s="2" t="s">
        <v>62</v>
      </c>
    </row>
    <row r="40" spans="1:3" hidden="1" x14ac:dyDescent="0.25">
      <c r="A40" s="2" t="s">
        <v>88</v>
      </c>
      <c r="B40" s="86">
        <v>9.1</v>
      </c>
      <c r="C40" s="2" t="s">
        <v>94</v>
      </c>
    </row>
    <row r="41" spans="1:3" hidden="1" x14ac:dyDescent="0.25">
      <c r="A41" s="2" t="s">
        <v>9</v>
      </c>
      <c r="B41" s="2">
        <v>0.67900000000000005</v>
      </c>
      <c r="C41" s="2" t="s">
        <v>62</v>
      </c>
    </row>
    <row r="42" spans="1:3" hidden="1" x14ac:dyDescent="0.25">
      <c r="A42" s="2" t="s">
        <v>10</v>
      </c>
      <c r="B42" s="86">
        <v>1.7</v>
      </c>
      <c r="C42" s="2" t="s">
        <v>62</v>
      </c>
    </row>
    <row r="43" spans="1:3" hidden="1" x14ac:dyDescent="0.25">
      <c r="A43" s="2" t="s">
        <v>4</v>
      </c>
      <c r="B43" s="86">
        <v>7.3</v>
      </c>
      <c r="C43" s="2" t="s">
        <v>62</v>
      </c>
    </row>
    <row r="44" spans="1:3" hidden="1" x14ac:dyDescent="0.25">
      <c r="A44" s="2" t="s">
        <v>5</v>
      </c>
      <c r="B44" s="86">
        <v>3.1</v>
      </c>
      <c r="C44" s="2" t="s">
        <v>78</v>
      </c>
    </row>
    <row r="45" spans="1:3" hidden="1" x14ac:dyDescent="0.25">
      <c r="A45" s="2" t="s">
        <v>6</v>
      </c>
      <c r="B45" s="86">
        <v>1.8</v>
      </c>
      <c r="C45" s="2" t="s">
        <v>83</v>
      </c>
    </row>
    <row r="46" spans="1:3" hidden="1" x14ac:dyDescent="0.25">
      <c r="A46" s="2" t="s">
        <v>7</v>
      </c>
      <c r="B46" s="86">
        <v>1.4</v>
      </c>
      <c r="C46" s="2" t="s">
        <v>62</v>
      </c>
    </row>
    <row r="47" spans="1:3" hidden="1" x14ac:dyDescent="0.25">
      <c r="A47" s="2" t="s">
        <v>21</v>
      </c>
      <c r="B47" s="87">
        <v>3.67</v>
      </c>
      <c r="C47" s="2" t="s">
        <v>78</v>
      </c>
    </row>
    <row r="48" spans="1:3" hidden="1" x14ac:dyDescent="0.25">
      <c r="A48" s="82" t="s">
        <v>132</v>
      </c>
      <c r="B48" s="117">
        <v>2</v>
      </c>
      <c r="C48" s="82" t="s">
        <v>62</v>
      </c>
    </row>
    <row r="49" spans="1:3" hidden="1" x14ac:dyDescent="0.25">
      <c r="A49" s="82" t="s">
        <v>133</v>
      </c>
      <c r="B49" s="118">
        <v>5</v>
      </c>
      <c r="C49" s="82" t="s">
        <v>62</v>
      </c>
    </row>
    <row r="50" spans="1:3" x14ac:dyDescent="0.25">
      <c r="A50" s="122" t="s">
        <v>134</v>
      </c>
      <c r="B50" s="17">
        <v>3</v>
      </c>
      <c r="C50" s="119" t="s">
        <v>24</v>
      </c>
    </row>
    <row r="51" spans="1:3" x14ac:dyDescent="0.25">
      <c r="A51" s="173"/>
      <c r="B51" s="123"/>
      <c r="C51" s="116" t="s">
        <v>131</v>
      </c>
    </row>
    <row r="52" spans="1:3" x14ac:dyDescent="0.25">
      <c r="A52" s="77"/>
      <c r="B52" s="5"/>
      <c r="C52" s="121" t="s">
        <v>128</v>
      </c>
    </row>
    <row r="53" spans="1:3" x14ac:dyDescent="0.25">
      <c r="A53" s="39"/>
      <c r="B53" s="39"/>
      <c r="C53" s="63"/>
    </row>
    <row r="54" spans="1:3" x14ac:dyDescent="0.25">
      <c r="A54" s="39"/>
      <c r="B54" s="39"/>
      <c r="C54" s="63"/>
    </row>
    <row r="55" spans="1:3" x14ac:dyDescent="0.25">
      <c r="A55" s="39"/>
      <c r="B55" s="39"/>
      <c r="C55" s="63"/>
    </row>
  </sheetData>
  <sortState ref="C50:C55">
    <sortCondition ref="C5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workbookViewId="0">
      <selection activeCell="A27" sqref="A27"/>
    </sheetView>
  </sheetViews>
  <sheetFormatPr defaultColWidth="8.85546875" defaultRowHeight="15" x14ac:dyDescent="0.25"/>
  <cols>
    <col min="1" max="1" width="10.85546875" customWidth="1"/>
    <col min="2" max="2" width="9.42578125" customWidth="1"/>
    <col min="5" max="5" width="12" customWidth="1"/>
    <col min="8" max="8" width="15.140625" customWidth="1"/>
  </cols>
  <sheetData>
    <row r="1" spans="1:11" ht="18.75" x14ac:dyDescent="0.3">
      <c r="A1" s="81" t="s">
        <v>221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x14ac:dyDescent="0.25">
      <c r="A3" s="273" t="s">
        <v>66</v>
      </c>
      <c r="B3" s="274"/>
      <c r="D3" s="275" t="s">
        <v>67</v>
      </c>
      <c r="E3" s="276"/>
      <c r="G3" s="273" t="s">
        <v>68</v>
      </c>
      <c r="H3" s="274"/>
      <c r="J3" s="273" t="s">
        <v>69</v>
      </c>
      <c r="K3" s="274"/>
    </row>
    <row r="4" spans="1:11" x14ac:dyDescent="0.25">
      <c r="A4" s="267" t="s">
        <v>60</v>
      </c>
      <c r="B4" s="279"/>
      <c r="C4" s="1"/>
      <c r="D4" s="267" t="s">
        <v>60</v>
      </c>
      <c r="E4" s="279"/>
      <c r="F4" s="1"/>
      <c r="G4" s="267" t="s">
        <v>24</v>
      </c>
      <c r="H4" s="279"/>
      <c r="I4" s="1"/>
      <c r="J4" s="277" t="s">
        <v>129</v>
      </c>
      <c r="K4" s="278"/>
    </row>
    <row r="5" spans="1:11" x14ac:dyDescent="0.25">
      <c r="D5" s="271" t="s">
        <v>62</v>
      </c>
      <c r="E5" s="272"/>
      <c r="F5" s="1"/>
      <c r="G5" s="277" t="s">
        <v>297</v>
      </c>
      <c r="H5" s="278"/>
      <c r="I5" s="1"/>
      <c r="J5" s="283" t="s">
        <v>71</v>
      </c>
      <c r="K5" s="289"/>
    </row>
    <row r="6" spans="1:11" x14ac:dyDescent="0.25">
      <c r="A6" s="273" t="s">
        <v>72</v>
      </c>
      <c r="B6" s="274"/>
      <c r="D6" s="281" t="s">
        <v>154</v>
      </c>
      <c r="E6" s="282"/>
      <c r="F6" s="1"/>
      <c r="G6" s="277" t="s">
        <v>119</v>
      </c>
      <c r="H6" s="280"/>
      <c r="I6" s="1"/>
      <c r="J6" s="269" t="s">
        <v>130</v>
      </c>
      <c r="K6" s="288"/>
    </row>
    <row r="7" spans="1:11" x14ac:dyDescent="0.25">
      <c r="A7" s="271" t="s">
        <v>62</v>
      </c>
      <c r="B7" s="272"/>
      <c r="D7" s="283" t="s">
        <v>296</v>
      </c>
      <c r="E7" s="284"/>
      <c r="F7" s="1"/>
      <c r="G7" s="271" t="s">
        <v>59</v>
      </c>
      <c r="H7" s="272"/>
      <c r="I7" s="1"/>
      <c r="J7" s="269" t="s">
        <v>298</v>
      </c>
      <c r="K7" s="270"/>
    </row>
    <row r="9" spans="1:11" x14ac:dyDescent="0.25">
      <c r="A9" s="273" t="s">
        <v>74</v>
      </c>
      <c r="B9" s="274"/>
      <c r="D9" s="273" t="s">
        <v>75</v>
      </c>
      <c r="E9" s="274"/>
      <c r="G9" s="273" t="s">
        <v>76</v>
      </c>
      <c r="H9" s="274"/>
    </row>
    <row r="10" spans="1:11" x14ac:dyDescent="0.25">
      <c r="A10" s="277" t="s">
        <v>119</v>
      </c>
      <c r="B10" s="280"/>
      <c r="C10" s="1"/>
      <c r="D10" s="271" t="s">
        <v>62</v>
      </c>
      <c r="E10" s="272"/>
      <c r="F10" s="1"/>
      <c r="G10" s="277" t="s">
        <v>129</v>
      </c>
      <c r="H10" s="278"/>
    </row>
    <row r="11" spans="1:11" x14ac:dyDescent="0.25">
      <c r="D11" s="277" t="s">
        <v>297</v>
      </c>
      <c r="E11" s="278"/>
      <c r="F11" s="1"/>
      <c r="G11" s="286" t="s">
        <v>121</v>
      </c>
      <c r="H11" s="287"/>
    </row>
    <row r="12" spans="1:11" x14ac:dyDescent="0.25">
      <c r="A12" s="273" t="s">
        <v>77</v>
      </c>
      <c r="B12" s="274"/>
      <c r="C12" s="1"/>
      <c r="D12" s="281" t="s">
        <v>154</v>
      </c>
      <c r="E12" s="282"/>
      <c r="F12" s="1"/>
      <c r="G12" s="281" t="s">
        <v>299</v>
      </c>
      <c r="H12" s="285"/>
      <c r="I12" s="1"/>
    </row>
    <row r="13" spans="1:11" x14ac:dyDescent="0.25">
      <c r="A13" s="271" t="s">
        <v>224</v>
      </c>
      <c r="B13" s="272"/>
      <c r="C13" s="1"/>
      <c r="D13" s="267" t="s">
        <v>60</v>
      </c>
      <c r="E13" s="268"/>
      <c r="F13" s="1"/>
      <c r="G13" s="269" t="s">
        <v>300</v>
      </c>
      <c r="H13" s="270"/>
      <c r="I13" s="1"/>
    </row>
    <row r="15" spans="1:11" x14ac:dyDescent="0.25">
      <c r="A15" s="21" t="s">
        <v>136</v>
      </c>
      <c r="B15" s="12"/>
      <c r="C15" s="12"/>
      <c r="D15" s="12"/>
      <c r="E15" s="12"/>
      <c r="F15" s="12"/>
      <c r="G15" s="12"/>
      <c r="H15" s="12"/>
    </row>
    <row r="16" spans="1:11" x14ac:dyDescent="0.25">
      <c r="A16" t="s">
        <v>293</v>
      </c>
    </row>
    <row r="17" spans="1:8" x14ac:dyDescent="0.25">
      <c r="A17" t="s">
        <v>294</v>
      </c>
    </row>
    <row r="18" spans="1:8" x14ac:dyDescent="0.25">
      <c r="A18" t="s">
        <v>295</v>
      </c>
    </row>
    <row r="20" spans="1:8" x14ac:dyDescent="0.25">
      <c r="A20" s="21" t="s">
        <v>137</v>
      </c>
      <c r="B20" s="12"/>
      <c r="C20" s="12"/>
      <c r="D20" s="12"/>
      <c r="E20" s="12"/>
      <c r="F20" s="12"/>
      <c r="G20" s="12"/>
      <c r="H20" s="12"/>
    </row>
    <row r="21" spans="1:8" x14ac:dyDescent="0.25">
      <c r="A21" t="s">
        <v>290</v>
      </c>
    </row>
    <row r="22" spans="1:8" x14ac:dyDescent="0.25">
      <c r="B22" t="s">
        <v>291</v>
      </c>
    </row>
    <row r="23" spans="1:8" x14ac:dyDescent="0.25">
      <c r="B23" s="127" t="s">
        <v>292</v>
      </c>
    </row>
    <row r="25" spans="1:8" x14ac:dyDescent="0.25">
      <c r="A25" s="21" t="s">
        <v>222</v>
      </c>
      <c r="B25" s="12"/>
      <c r="C25" s="12"/>
      <c r="D25" s="12"/>
      <c r="E25" s="12"/>
      <c r="F25" s="12"/>
      <c r="G25" s="12"/>
      <c r="H25" s="12"/>
    </row>
    <row r="26" spans="1:8" x14ac:dyDescent="0.25">
      <c r="A26" t="s">
        <v>312</v>
      </c>
    </row>
    <row r="28" spans="1:8" x14ac:dyDescent="0.25">
      <c r="B28" s="127"/>
      <c r="C28" s="127"/>
      <c r="D28" s="127"/>
      <c r="E28" s="127"/>
    </row>
    <row r="29" spans="1:8" x14ac:dyDescent="0.25">
      <c r="B29" s="127"/>
      <c r="C29" s="127"/>
      <c r="D29" s="127"/>
      <c r="E29" s="127"/>
    </row>
  </sheetData>
  <mergeCells count="33">
    <mergeCell ref="J6:K6"/>
    <mergeCell ref="G7:H7"/>
    <mergeCell ref="J7:K7"/>
    <mergeCell ref="J5:K5"/>
    <mergeCell ref="J4:K4"/>
    <mergeCell ref="G6:H6"/>
    <mergeCell ref="G5:H5"/>
    <mergeCell ref="J3:K3"/>
    <mergeCell ref="A4:B4"/>
    <mergeCell ref="G4:H4"/>
    <mergeCell ref="A10:B10"/>
    <mergeCell ref="A12:B12"/>
    <mergeCell ref="D4:E4"/>
    <mergeCell ref="D5:E5"/>
    <mergeCell ref="A6:B6"/>
    <mergeCell ref="D6:E6"/>
    <mergeCell ref="A9:B9"/>
    <mergeCell ref="D9:E9"/>
    <mergeCell ref="D12:E12"/>
    <mergeCell ref="D7:E7"/>
    <mergeCell ref="G12:H12"/>
    <mergeCell ref="G11:H11"/>
    <mergeCell ref="G10:H10"/>
    <mergeCell ref="D13:E13"/>
    <mergeCell ref="G13:H13"/>
    <mergeCell ref="A13:B13"/>
    <mergeCell ref="A7:B7"/>
    <mergeCell ref="A3:B3"/>
    <mergeCell ref="D3:E3"/>
    <mergeCell ref="G3:H3"/>
    <mergeCell ref="G9:H9"/>
    <mergeCell ref="D10:E10"/>
    <mergeCell ref="D11:E11"/>
  </mergeCells>
  <pageMargins left="0.7" right="0.7" top="0.75" bottom="0.75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ySplit="3" topLeftCell="A4" activePane="bottomLeft" state="frozen"/>
      <selection pane="bottomLeft" activeCell="P8" sqref="P8"/>
    </sheetView>
  </sheetViews>
  <sheetFormatPr defaultColWidth="8.85546875" defaultRowHeight="15" x14ac:dyDescent="0.25"/>
  <cols>
    <col min="1" max="1" width="21.28515625" bestFit="1" customWidth="1"/>
    <col min="3" max="3" width="10.140625" customWidth="1"/>
    <col min="4" max="4" width="8.42578125" customWidth="1"/>
    <col min="5" max="5" width="7" bestFit="1" customWidth="1"/>
    <col min="6" max="6" width="7.7109375" bestFit="1" customWidth="1"/>
    <col min="7" max="7" width="7" bestFit="1" customWidth="1"/>
    <col min="8" max="8" width="8.42578125" bestFit="1" customWidth="1"/>
    <col min="9" max="9" width="6.85546875" bestFit="1" customWidth="1"/>
    <col min="10" max="10" width="10.28515625" bestFit="1" customWidth="1"/>
    <col min="11" max="11" width="10" bestFit="1" customWidth="1"/>
  </cols>
  <sheetData>
    <row r="1" spans="1:13" ht="18.75" x14ac:dyDescent="0.3">
      <c r="A1" s="88" t="s">
        <v>223</v>
      </c>
    </row>
    <row r="3" spans="1:13" ht="30" customHeight="1" x14ac:dyDescent="0.25">
      <c r="A3" s="242" t="s">
        <v>80</v>
      </c>
      <c r="B3" s="242" t="s">
        <v>3</v>
      </c>
      <c r="C3" s="243" t="s">
        <v>11</v>
      </c>
      <c r="D3" s="242" t="s">
        <v>9</v>
      </c>
      <c r="E3" s="242" t="s">
        <v>10</v>
      </c>
      <c r="F3" s="242" t="s">
        <v>4</v>
      </c>
      <c r="G3" s="242" t="s">
        <v>5</v>
      </c>
      <c r="H3" s="242" t="s">
        <v>6</v>
      </c>
      <c r="I3" s="242" t="s">
        <v>7</v>
      </c>
      <c r="J3" s="242" t="s">
        <v>8</v>
      </c>
      <c r="K3" s="242" t="s">
        <v>21</v>
      </c>
      <c r="L3" s="242" t="s">
        <v>81</v>
      </c>
    </row>
    <row r="4" spans="1:13" ht="30" customHeight="1" x14ac:dyDescent="0.25">
      <c r="A4" s="205" t="s">
        <v>24</v>
      </c>
      <c r="B4" s="163">
        <v>2.5714285714285716</v>
      </c>
      <c r="C4" s="163">
        <v>7</v>
      </c>
      <c r="D4" s="164">
        <v>0.36734693877551022</v>
      </c>
      <c r="E4" s="163">
        <v>0.14285714285714285</v>
      </c>
      <c r="F4" s="163">
        <v>2.4285714285714284</v>
      </c>
      <c r="G4" s="163">
        <v>1</v>
      </c>
      <c r="H4" s="163">
        <v>0.14285714285714285</v>
      </c>
      <c r="I4" s="163">
        <v>0.14285714285714285</v>
      </c>
      <c r="J4" s="163">
        <v>0.5714285714285714</v>
      </c>
      <c r="K4" s="163">
        <v>1.75</v>
      </c>
      <c r="L4" s="206">
        <v>2014</v>
      </c>
      <c r="M4" s="39"/>
    </row>
    <row r="5" spans="1:13" ht="30" customHeight="1" x14ac:dyDescent="0.25">
      <c r="A5" s="210" t="s">
        <v>24</v>
      </c>
      <c r="B5" s="229">
        <v>2.4285714285714284</v>
      </c>
      <c r="C5" s="229">
        <v>5.8571428571428568</v>
      </c>
      <c r="D5" s="265">
        <v>0.41463414634146339</v>
      </c>
      <c r="E5" s="229">
        <v>0</v>
      </c>
      <c r="F5" s="229">
        <v>1.7142857142857142</v>
      </c>
      <c r="G5" s="229">
        <v>0.14285714285714285</v>
      </c>
      <c r="H5" s="229">
        <v>0.14285714285714285</v>
      </c>
      <c r="I5" s="229">
        <v>0</v>
      </c>
      <c r="J5" s="229">
        <v>0.8571428571428571</v>
      </c>
      <c r="K5" s="229">
        <v>0.16666666666666666</v>
      </c>
      <c r="L5" s="230">
        <v>2015</v>
      </c>
      <c r="M5" s="39"/>
    </row>
    <row r="6" spans="1:13" ht="30" customHeight="1" x14ac:dyDescent="0.25">
      <c r="A6" s="43" t="s">
        <v>129</v>
      </c>
      <c r="B6" s="50">
        <v>3.125</v>
      </c>
      <c r="C6" s="50">
        <v>7.25</v>
      </c>
      <c r="D6" s="115">
        <v>0.43103448275862066</v>
      </c>
      <c r="E6" s="50">
        <v>0</v>
      </c>
      <c r="F6" s="50">
        <v>3</v>
      </c>
      <c r="G6" s="50">
        <v>1.75</v>
      </c>
      <c r="H6" s="50">
        <v>1</v>
      </c>
      <c r="I6" s="50">
        <v>0.125</v>
      </c>
      <c r="J6" s="50">
        <v>0.625</v>
      </c>
      <c r="K6" s="50">
        <v>2.8</v>
      </c>
      <c r="L6" s="84">
        <v>2014</v>
      </c>
      <c r="M6" s="39"/>
    </row>
    <row r="7" spans="1:13" ht="30" customHeight="1" x14ac:dyDescent="0.25">
      <c r="A7" s="45" t="s">
        <v>61</v>
      </c>
      <c r="B7" s="244">
        <v>1.3333333333333333</v>
      </c>
      <c r="C7" s="244">
        <v>6</v>
      </c>
      <c r="D7" s="245">
        <v>0.22222222222222221</v>
      </c>
      <c r="E7" s="244">
        <v>0.16666666666666666</v>
      </c>
      <c r="F7" s="244">
        <v>3.6666666666666665</v>
      </c>
      <c r="G7" s="244">
        <v>1.3333333333333333</v>
      </c>
      <c r="H7" s="244">
        <v>0.83333333333333337</v>
      </c>
      <c r="I7" s="244">
        <v>0.33333333333333331</v>
      </c>
      <c r="J7" s="244">
        <v>0.83333333333333337</v>
      </c>
      <c r="K7" s="244">
        <v>1.5999999999999999</v>
      </c>
      <c r="L7" s="246">
        <v>2015</v>
      </c>
      <c r="M7" s="39"/>
    </row>
    <row r="8" spans="1:13" ht="30" customHeight="1" x14ac:dyDescent="0.25">
      <c r="A8" s="205" t="s">
        <v>297</v>
      </c>
      <c r="B8" s="163">
        <v>4.166666666666667</v>
      </c>
      <c r="C8" s="163">
        <v>9.5</v>
      </c>
      <c r="D8" s="164">
        <v>0.43859649122807021</v>
      </c>
      <c r="E8" s="163">
        <v>0.66666666666666663</v>
      </c>
      <c r="F8" s="163">
        <v>2.5</v>
      </c>
      <c r="G8" s="163">
        <v>0.83333333333333337</v>
      </c>
      <c r="H8" s="163">
        <v>0.66666666666666663</v>
      </c>
      <c r="I8" s="163">
        <v>0.33333333333333331</v>
      </c>
      <c r="J8" s="163">
        <v>0.5</v>
      </c>
      <c r="K8" s="163">
        <v>1.6666666666666667</v>
      </c>
      <c r="L8" s="206">
        <v>2014</v>
      </c>
      <c r="M8" s="39"/>
    </row>
    <row r="9" spans="1:13" ht="30" customHeight="1" x14ac:dyDescent="0.25">
      <c r="A9" s="45" t="s">
        <v>268</v>
      </c>
      <c r="B9" s="247">
        <v>2.6666666666666665</v>
      </c>
      <c r="C9" s="247">
        <v>6.666666666666667</v>
      </c>
      <c r="D9" s="248">
        <v>0.39999999999999997</v>
      </c>
      <c r="E9" s="247">
        <v>0.66666666666666663</v>
      </c>
      <c r="F9" s="247">
        <v>2.8333333333333335</v>
      </c>
      <c r="G9" s="247">
        <v>0.5</v>
      </c>
      <c r="H9" s="247">
        <v>0.66666666666666663</v>
      </c>
      <c r="I9" s="247">
        <v>1.3333333333333333</v>
      </c>
      <c r="J9" s="247">
        <v>0.5</v>
      </c>
      <c r="K9" s="249">
        <v>1</v>
      </c>
      <c r="L9" s="246">
        <v>2015</v>
      </c>
      <c r="M9" s="39"/>
    </row>
    <row r="10" spans="1:13" ht="30" customHeight="1" x14ac:dyDescent="0.25">
      <c r="A10" s="43" t="s">
        <v>119</v>
      </c>
      <c r="B10" s="50">
        <v>1</v>
      </c>
      <c r="C10" s="50">
        <v>3.8333333333333335</v>
      </c>
      <c r="D10" s="115">
        <v>0.2608695652173913</v>
      </c>
      <c r="E10" s="50">
        <v>0.16666666666666666</v>
      </c>
      <c r="F10" s="50">
        <v>1</v>
      </c>
      <c r="G10" s="50">
        <v>1</v>
      </c>
      <c r="H10" s="50">
        <v>1</v>
      </c>
      <c r="I10" s="50">
        <v>0</v>
      </c>
      <c r="J10" s="50">
        <v>0.83333333333333337</v>
      </c>
      <c r="K10" s="50">
        <v>1.2</v>
      </c>
      <c r="L10" s="84">
        <v>2014</v>
      </c>
      <c r="M10" s="39"/>
    </row>
    <row r="11" spans="1:13" ht="30" customHeight="1" x14ac:dyDescent="0.25">
      <c r="A11" s="45" t="s">
        <v>120</v>
      </c>
      <c r="B11" s="249">
        <v>2.3333333333333335</v>
      </c>
      <c r="C11" s="249">
        <v>5.333333333333333</v>
      </c>
      <c r="D11" s="250">
        <v>0.43750000000000006</v>
      </c>
      <c r="E11" s="249">
        <v>0.16666666666666666</v>
      </c>
      <c r="F11" s="249">
        <v>3.5</v>
      </c>
      <c r="G11" s="249">
        <v>1.1666666666666667</v>
      </c>
      <c r="H11" s="249">
        <v>0.16666666666666666</v>
      </c>
      <c r="I11" s="249">
        <v>0.16666666666666666</v>
      </c>
      <c r="J11" s="249">
        <v>0.5</v>
      </c>
      <c r="K11" s="249">
        <v>2.3333333333333335</v>
      </c>
      <c r="L11" s="246">
        <v>2015</v>
      </c>
      <c r="M11" s="39"/>
    </row>
    <row r="12" spans="1:13" ht="30" customHeight="1" x14ac:dyDescent="0.25">
      <c r="A12" s="43" t="s">
        <v>63</v>
      </c>
      <c r="B12" s="50">
        <v>1.5</v>
      </c>
      <c r="C12" s="50">
        <v>5.625</v>
      </c>
      <c r="D12" s="115">
        <v>0.26666666666666666</v>
      </c>
      <c r="E12" s="50">
        <v>0.625</v>
      </c>
      <c r="F12" s="50">
        <v>2.625</v>
      </c>
      <c r="G12" s="50">
        <v>0.875</v>
      </c>
      <c r="H12" s="50">
        <v>0.875</v>
      </c>
      <c r="I12" s="50">
        <v>0.75</v>
      </c>
      <c r="J12" s="50">
        <v>0.5</v>
      </c>
      <c r="K12" s="50">
        <v>1.75</v>
      </c>
      <c r="L12" s="84">
        <v>2014</v>
      </c>
    </row>
    <row r="13" spans="1:13" ht="30" customHeight="1" x14ac:dyDescent="0.25">
      <c r="A13" s="23" t="s">
        <v>40</v>
      </c>
      <c r="B13" s="251">
        <v>0.8571428571428571</v>
      </c>
      <c r="C13" s="251">
        <v>3.2857142857142856</v>
      </c>
      <c r="D13" s="252">
        <v>0.2608695652173913</v>
      </c>
      <c r="E13" s="251">
        <v>0.14285714285714285</v>
      </c>
      <c r="F13" s="251">
        <v>1.4285714285714286</v>
      </c>
      <c r="G13" s="251">
        <v>0.7142857142857143</v>
      </c>
      <c r="H13" s="251">
        <v>0</v>
      </c>
      <c r="I13" s="251">
        <v>0</v>
      </c>
      <c r="J13" s="251">
        <v>0.5714285714285714</v>
      </c>
      <c r="K13" s="253">
        <v>1.25</v>
      </c>
      <c r="L13" s="254">
        <v>2015</v>
      </c>
    </row>
    <row r="14" spans="1:13" ht="30" customHeight="1" x14ac:dyDescent="0.25">
      <c r="A14" s="43" t="s">
        <v>60</v>
      </c>
      <c r="B14" s="50">
        <v>2.5</v>
      </c>
      <c r="C14" s="50">
        <v>5.5</v>
      </c>
      <c r="D14" s="115">
        <v>0.45454545454545453</v>
      </c>
      <c r="E14" s="50">
        <v>0.5</v>
      </c>
      <c r="F14" s="50">
        <v>3.5</v>
      </c>
      <c r="G14" s="50">
        <v>2.5</v>
      </c>
      <c r="H14" s="50">
        <v>0.66666666666666663</v>
      </c>
      <c r="I14" s="50">
        <v>0.16666666666666666</v>
      </c>
      <c r="J14" s="50">
        <v>1.6666666666666667</v>
      </c>
      <c r="K14" s="50">
        <v>1.5</v>
      </c>
      <c r="L14" s="206">
        <v>2014</v>
      </c>
    </row>
    <row r="15" spans="1:13" ht="30" customHeight="1" x14ac:dyDescent="0.25">
      <c r="A15" s="210" t="s">
        <v>39</v>
      </c>
      <c r="B15" s="231">
        <v>2.7142857142857144</v>
      </c>
      <c r="C15" s="231">
        <v>4.1428571428571432</v>
      </c>
      <c r="D15" s="232">
        <v>0.65517241379310343</v>
      </c>
      <c r="E15" s="231">
        <v>0.7142857142857143</v>
      </c>
      <c r="F15" s="231">
        <v>3.7142857142857144</v>
      </c>
      <c r="G15" s="231">
        <v>1</v>
      </c>
      <c r="H15" s="231">
        <v>0.8571428571428571</v>
      </c>
      <c r="I15" s="231">
        <v>0.7142857142857143</v>
      </c>
      <c r="J15" s="231">
        <v>0.7142857142857143</v>
      </c>
      <c r="K15" s="233">
        <v>1.4</v>
      </c>
      <c r="L15" s="230">
        <v>2015</v>
      </c>
    </row>
    <row r="16" spans="1:13" ht="30" customHeight="1" x14ac:dyDescent="0.25">
      <c r="A16" s="43" t="s">
        <v>59</v>
      </c>
      <c r="B16" s="50">
        <v>4.166666666666667</v>
      </c>
      <c r="C16" s="50">
        <v>9.5</v>
      </c>
      <c r="D16" s="115">
        <v>0.43859649122807021</v>
      </c>
      <c r="E16" s="50">
        <v>0.66666666666666663</v>
      </c>
      <c r="F16" s="50">
        <v>2.5</v>
      </c>
      <c r="G16" s="50">
        <v>0.83333333333333337</v>
      </c>
      <c r="H16" s="50">
        <v>0.66666666666666663</v>
      </c>
      <c r="I16" s="50">
        <v>0.33333333333333331</v>
      </c>
      <c r="J16" s="50">
        <v>0.5</v>
      </c>
      <c r="K16" s="50">
        <v>1.6666666666666667</v>
      </c>
      <c r="L16" s="206">
        <v>2014</v>
      </c>
    </row>
    <row r="17" spans="1:12" ht="30" customHeight="1" x14ac:dyDescent="0.25">
      <c r="A17" s="208" t="s">
        <v>27</v>
      </c>
      <c r="B17" s="238">
        <v>2.125</v>
      </c>
      <c r="C17" s="238">
        <v>6.5</v>
      </c>
      <c r="D17" s="239">
        <v>0.32692307692307693</v>
      </c>
      <c r="E17" s="238">
        <v>0</v>
      </c>
      <c r="F17" s="238">
        <v>1.75</v>
      </c>
      <c r="G17" s="238">
        <v>1.625</v>
      </c>
      <c r="H17" s="238">
        <v>0.5</v>
      </c>
      <c r="I17" s="238">
        <v>0.125</v>
      </c>
      <c r="J17" s="238">
        <v>1</v>
      </c>
      <c r="K17" s="240">
        <v>1.625</v>
      </c>
      <c r="L17" s="241">
        <v>2015</v>
      </c>
    </row>
    <row r="18" spans="1:12" ht="30" hidden="1" customHeight="1" x14ac:dyDescent="0.25">
      <c r="A18" s="43" t="s">
        <v>224</v>
      </c>
      <c r="B18" s="50">
        <v>0</v>
      </c>
      <c r="C18" s="50">
        <v>0</v>
      </c>
      <c r="D18" s="115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83">
        <v>0</v>
      </c>
      <c r="L18" s="206">
        <v>2014</v>
      </c>
    </row>
    <row r="19" spans="1:12" ht="30" hidden="1" customHeight="1" x14ac:dyDescent="0.25">
      <c r="A19" s="208" t="s">
        <v>225</v>
      </c>
      <c r="B19" s="238">
        <v>1.125</v>
      </c>
      <c r="C19" s="238">
        <v>3.625</v>
      </c>
      <c r="D19" s="239">
        <v>0.31034482758620691</v>
      </c>
      <c r="E19" s="238">
        <v>0</v>
      </c>
      <c r="F19" s="238">
        <v>1.125</v>
      </c>
      <c r="G19" s="238">
        <v>0.125</v>
      </c>
      <c r="H19" s="238">
        <v>0.25</v>
      </c>
      <c r="I19" s="238">
        <v>0.125</v>
      </c>
      <c r="J19" s="238">
        <v>0.375</v>
      </c>
      <c r="K19" s="240">
        <v>0.33333333333333331</v>
      </c>
      <c r="L19" s="241">
        <v>2015</v>
      </c>
    </row>
    <row r="20" spans="1:12" ht="30" customHeight="1" x14ac:dyDescent="0.25">
      <c r="A20" s="43" t="s">
        <v>121</v>
      </c>
      <c r="B20" s="50">
        <v>1.4285714285714286</v>
      </c>
      <c r="C20" s="50">
        <v>3</v>
      </c>
      <c r="D20" s="115">
        <v>0.47619047619047622</v>
      </c>
      <c r="E20" s="50">
        <v>0.5714285714285714</v>
      </c>
      <c r="F20" s="50">
        <v>3</v>
      </c>
      <c r="G20" s="50">
        <v>0.2857142857142857</v>
      </c>
      <c r="H20" s="50">
        <v>0.2857142857142857</v>
      </c>
      <c r="I20" s="50">
        <v>0.5714285714285714</v>
      </c>
      <c r="J20" s="50">
        <v>0.42857142857142855</v>
      </c>
      <c r="K20" s="50">
        <v>0.66666666666666663</v>
      </c>
      <c r="L20" s="84">
        <v>2014</v>
      </c>
    </row>
    <row r="21" spans="1:12" ht="30" customHeight="1" x14ac:dyDescent="0.25">
      <c r="A21" s="23" t="s">
        <v>122</v>
      </c>
      <c r="B21" s="253">
        <v>0.5714285714285714</v>
      </c>
      <c r="C21" s="253">
        <v>2.5714285714285716</v>
      </c>
      <c r="D21" s="255">
        <v>0.22222222222222218</v>
      </c>
      <c r="E21" s="253">
        <v>0</v>
      </c>
      <c r="F21" s="253">
        <v>1.2857142857142858</v>
      </c>
      <c r="G21" s="253">
        <v>1</v>
      </c>
      <c r="H21" s="253">
        <v>0.42857142857142855</v>
      </c>
      <c r="I21" s="253">
        <v>0.7142857142857143</v>
      </c>
      <c r="J21" s="253">
        <v>0.42857142857142855</v>
      </c>
      <c r="K21" s="253">
        <v>2.3333333333333335</v>
      </c>
      <c r="L21" s="254">
        <v>2015</v>
      </c>
    </row>
    <row r="22" spans="1:12" ht="30" hidden="1" customHeight="1" x14ac:dyDescent="0.25">
      <c r="A22" s="205" t="s">
        <v>70</v>
      </c>
      <c r="B22" s="163">
        <v>0.7142857142857143</v>
      </c>
      <c r="C22" s="163">
        <v>2.2857142857142856</v>
      </c>
      <c r="D22" s="164">
        <v>0.3125</v>
      </c>
      <c r="E22" s="163">
        <v>0</v>
      </c>
      <c r="F22" s="163">
        <v>0.7142857142857143</v>
      </c>
      <c r="G22" s="163">
        <v>0.5714285714285714</v>
      </c>
      <c r="H22" s="163">
        <v>0.42857142857142855</v>
      </c>
      <c r="I22" s="163">
        <v>0</v>
      </c>
      <c r="J22" s="163">
        <v>0.14285714285714285</v>
      </c>
      <c r="K22" s="163">
        <v>4</v>
      </c>
      <c r="L22" s="206">
        <v>2014</v>
      </c>
    </row>
    <row r="23" spans="1:12" ht="30" hidden="1" customHeight="1" x14ac:dyDescent="0.25">
      <c r="A23" s="43" t="s">
        <v>37</v>
      </c>
      <c r="B23" s="50">
        <v>0</v>
      </c>
      <c r="C23" s="50">
        <v>0</v>
      </c>
      <c r="D23" s="115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83">
        <v>0</v>
      </c>
      <c r="L23" s="84">
        <v>2015</v>
      </c>
    </row>
    <row r="24" spans="1:12" ht="30" customHeight="1" x14ac:dyDescent="0.25">
      <c r="A24" s="205" t="s">
        <v>71</v>
      </c>
      <c r="B24" s="163">
        <v>2.4285714285714284</v>
      </c>
      <c r="C24" s="163">
        <v>6.1428571428571432</v>
      </c>
      <c r="D24" s="164">
        <v>0.39534883720930225</v>
      </c>
      <c r="E24" s="163">
        <v>0</v>
      </c>
      <c r="F24" s="163">
        <v>2.1428571428571428</v>
      </c>
      <c r="G24" s="163">
        <v>1.4285714285714286</v>
      </c>
      <c r="H24" s="163">
        <v>0.2857142857142857</v>
      </c>
      <c r="I24" s="163">
        <v>0.2857142857142857</v>
      </c>
      <c r="J24" s="163">
        <v>0.8571428571428571</v>
      </c>
      <c r="K24" s="163">
        <v>1.6666666666666667</v>
      </c>
      <c r="L24" s="84">
        <v>2014</v>
      </c>
    </row>
    <row r="25" spans="1:12" ht="30" customHeight="1" x14ac:dyDescent="0.25">
      <c r="A25" s="23" t="s">
        <v>23</v>
      </c>
      <c r="B25" s="251">
        <v>1.8571428571428572</v>
      </c>
      <c r="C25" s="251">
        <v>4.5714285714285712</v>
      </c>
      <c r="D25" s="252">
        <v>0.40625000000000006</v>
      </c>
      <c r="E25" s="251">
        <v>0</v>
      </c>
      <c r="F25" s="251">
        <v>2.4285714285714284</v>
      </c>
      <c r="G25" s="251">
        <v>1.2857142857142858</v>
      </c>
      <c r="H25" s="251">
        <v>0.14285714285714285</v>
      </c>
      <c r="I25" s="251">
        <v>0.14285714285714285</v>
      </c>
      <c r="J25" s="251">
        <v>1.2857142857142858</v>
      </c>
      <c r="K25" s="253">
        <v>1</v>
      </c>
      <c r="L25" s="254">
        <v>2015</v>
      </c>
    </row>
    <row r="26" spans="1:12" ht="30" customHeight="1" x14ac:dyDescent="0.25">
      <c r="A26" s="43" t="s">
        <v>154</v>
      </c>
      <c r="B26" s="50">
        <v>3.2857142857142856</v>
      </c>
      <c r="C26" s="50">
        <v>4.4285714285714288</v>
      </c>
      <c r="D26" s="115">
        <v>0.74193548387096764</v>
      </c>
      <c r="E26" s="50">
        <v>2.4285714285714284</v>
      </c>
      <c r="F26" s="50">
        <v>4.1428571428571432</v>
      </c>
      <c r="G26" s="50">
        <v>1.4285714285714286</v>
      </c>
      <c r="H26" s="50">
        <v>0.42857142857142855</v>
      </c>
      <c r="I26" s="50">
        <v>0.14285714285714285</v>
      </c>
      <c r="J26" s="50">
        <v>0.5714285714285714</v>
      </c>
      <c r="K26" s="50">
        <v>2.5</v>
      </c>
      <c r="L26" s="84">
        <v>2014</v>
      </c>
    </row>
    <row r="27" spans="1:12" ht="30" customHeight="1" x14ac:dyDescent="0.25">
      <c r="A27" s="256" t="s">
        <v>156</v>
      </c>
      <c r="B27" s="257">
        <v>3</v>
      </c>
      <c r="C27" s="257">
        <v>5.666666666666667</v>
      </c>
      <c r="D27" s="258">
        <v>0.52941176470588236</v>
      </c>
      <c r="E27" s="257">
        <v>1.3333333333333333</v>
      </c>
      <c r="F27" s="257">
        <v>3.5</v>
      </c>
      <c r="G27" s="257">
        <v>1.1666666666666667</v>
      </c>
      <c r="H27" s="257">
        <v>0.33333333333333331</v>
      </c>
      <c r="I27" s="257">
        <v>0.5</v>
      </c>
      <c r="J27" s="257">
        <v>1.3333333333333333</v>
      </c>
      <c r="K27" s="259">
        <v>0.87500000000000011</v>
      </c>
      <c r="L27" s="260">
        <v>2015</v>
      </c>
    </row>
    <row r="28" spans="1:12" ht="30" customHeight="1" x14ac:dyDescent="0.25">
      <c r="A28" s="43" t="s">
        <v>158</v>
      </c>
      <c r="B28" s="50">
        <v>1</v>
      </c>
      <c r="C28" s="50">
        <v>2.4285714285714284</v>
      </c>
      <c r="D28" s="115">
        <v>0.41176470588235298</v>
      </c>
      <c r="E28" s="50">
        <v>0.42857142857142855</v>
      </c>
      <c r="F28" s="50">
        <v>0.7142857142857143</v>
      </c>
      <c r="G28" s="50">
        <v>0.7142857142857143</v>
      </c>
      <c r="H28" s="50">
        <v>0.5714285714285714</v>
      </c>
      <c r="I28" s="50">
        <v>0</v>
      </c>
      <c r="J28" s="50">
        <v>0.8571428571428571</v>
      </c>
      <c r="K28" s="50">
        <v>0.83333333333333337</v>
      </c>
      <c r="L28" s="206">
        <v>2014</v>
      </c>
    </row>
    <row r="29" spans="1:12" ht="30" customHeight="1" x14ac:dyDescent="0.25">
      <c r="A29" s="256" t="s">
        <v>159</v>
      </c>
      <c r="B29" s="257">
        <v>0.16666666666666666</v>
      </c>
      <c r="C29" s="257">
        <v>2.5</v>
      </c>
      <c r="D29" s="258">
        <v>6.6666666666666666E-2</v>
      </c>
      <c r="E29" s="257">
        <v>0.16666666666666666</v>
      </c>
      <c r="F29" s="257">
        <v>1.3333333333333333</v>
      </c>
      <c r="G29" s="257">
        <v>0.5</v>
      </c>
      <c r="H29" s="257">
        <v>0.16666666666666666</v>
      </c>
      <c r="I29" s="257">
        <v>0.5</v>
      </c>
      <c r="J29" s="257">
        <v>0.66666666666666663</v>
      </c>
      <c r="K29" s="259">
        <v>0.75</v>
      </c>
      <c r="L29" s="260">
        <v>2015</v>
      </c>
    </row>
    <row r="30" spans="1:12" ht="30" hidden="1" customHeight="1" x14ac:dyDescent="0.25">
      <c r="A30" s="43" t="s">
        <v>296</v>
      </c>
      <c r="B30" s="50">
        <v>0</v>
      </c>
      <c r="C30" s="50">
        <v>0</v>
      </c>
      <c r="D30" s="115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83">
        <v>0</v>
      </c>
      <c r="L30" s="206">
        <v>2014</v>
      </c>
    </row>
    <row r="31" spans="1:12" ht="30" hidden="1" customHeight="1" x14ac:dyDescent="0.25">
      <c r="A31" s="23" t="s">
        <v>227</v>
      </c>
      <c r="B31" s="251">
        <v>3</v>
      </c>
      <c r="C31" s="251">
        <v>6.7142857142857144</v>
      </c>
      <c r="D31" s="252">
        <v>0.44680851063829785</v>
      </c>
      <c r="E31" s="251">
        <v>0.2857142857142857</v>
      </c>
      <c r="F31" s="251">
        <v>4</v>
      </c>
      <c r="G31" s="251">
        <v>0.8571428571428571</v>
      </c>
      <c r="H31" s="251">
        <v>0.2857142857142857</v>
      </c>
      <c r="I31" s="251">
        <v>0</v>
      </c>
      <c r="J31" s="251">
        <v>0.8571428571428571</v>
      </c>
      <c r="K31" s="253">
        <v>1</v>
      </c>
      <c r="L31" s="254">
        <v>2015</v>
      </c>
    </row>
    <row r="32" spans="1:12" ht="30" customHeight="1" x14ac:dyDescent="0.25">
      <c r="A32" s="43" t="s">
        <v>62</v>
      </c>
      <c r="B32" s="50">
        <v>3</v>
      </c>
      <c r="C32" s="50">
        <v>4.666666666666667</v>
      </c>
      <c r="D32" s="115">
        <v>0.64285714285714279</v>
      </c>
      <c r="E32" s="50">
        <v>1</v>
      </c>
      <c r="F32" s="50">
        <v>5.333333333333333</v>
      </c>
      <c r="G32" s="50">
        <v>1</v>
      </c>
      <c r="H32" s="50">
        <v>1.6666666666666667</v>
      </c>
      <c r="I32" s="50">
        <v>1</v>
      </c>
      <c r="J32" s="50">
        <v>0.33333333333333331</v>
      </c>
      <c r="K32" s="50">
        <v>3</v>
      </c>
      <c r="L32" s="206">
        <v>2014</v>
      </c>
    </row>
    <row r="33" spans="1:12" ht="30" customHeight="1" x14ac:dyDescent="0.25">
      <c r="A33" s="208" t="s">
        <v>22</v>
      </c>
      <c r="B33" s="238">
        <v>3.375</v>
      </c>
      <c r="C33" s="238">
        <v>4.75</v>
      </c>
      <c r="D33" s="239">
        <v>0.71052631578947367</v>
      </c>
      <c r="E33" s="238">
        <v>0.375</v>
      </c>
      <c r="F33" s="238">
        <v>5.5</v>
      </c>
      <c r="G33" s="238">
        <v>1</v>
      </c>
      <c r="H33" s="238">
        <v>1.75</v>
      </c>
      <c r="I33" s="238">
        <v>0.625</v>
      </c>
      <c r="J33" s="238">
        <v>0.625</v>
      </c>
      <c r="K33" s="240">
        <v>1.6</v>
      </c>
      <c r="L33" s="241">
        <v>2015</v>
      </c>
    </row>
    <row r="34" spans="1:12" ht="30" customHeight="1" x14ac:dyDescent="0.25">
      <c r="A34" s="43" t="s">
        <v>131</v>
      </c>
      <c r="B34" s="50">
        <v>1</v>
      </c>
      <c r="C34" s="50">
        <v>3.1666666666666665</v>
      </c>
      <c r="D34" s="115">
        <v>0.31578947368421056</v>
      </c>
      <c r="E34" s="50">
        <v>0</v>
      </c>
      <c r="F34" s="50">
        <v>0.83333333333333337</v>
      </c>
      <c r="G34" s="50">
        <v>0.33333333333333331</v>
      </c>
      <c r="H34" s="50">
        <v>0.16666666666666666</v>
      </c>
      <c r="I34" s="50">
        <v>0</v>
      </c>
      <c r="J34" s="50">
        <v>1.1666666666666667</v>
      </c>
      <c r="K34" s="50">
        <v>0.2857142857142857</v>
      </c>
      <c r="L34" s="206">
        <v>2014</v>
      </c>
    </row>
    <row r="35" spans="1:12" ht="30" customHeight="1" x14ac:dyDescent="0.25">
      <c r="A35" s="210" t="s">
        <v>123</v>
      </c>
      <c r="B35" s="233">
        <v>0</v>
      </c>
      <c r="C35" s="233">
        <v>2.4285714285714284</v>
      </c>
      <c r="D35" s="234">
        <v>0</v>
      </c>
      <c r="E35" s="233">
        <v>0</v>
      </c>
      <c r="F35" s="233">
        <v>1.2857142857142858</v>
      </c>
      <c r="G35" s="233">
        <v>0.8571428571428571</v>
      </c>
      <c r="H35" s="233">
        <v>0</v>
      </c>
      <c r="I35" s="233">
        <v>0</v>
      </c>
      <c r="J35" s="233">
        <v>0.5714285714285714</v>
      </c>
      <c r="K35" s="233">
        <v>1.5</v>
      </c>
      <c r="L35" s="230">
        <v>2015</v>
      </c>
    </row>
    <row r="36" spans="1:12" ht="30" customHeight="1" x14ac:dyDescent="0.25">
      <c r="A36" s="43" t="s">
        <v>73</v>
      </c>
      <c r="B36" s="50">
        <v>2.5</v>
      </c>
      <c r="C36" s="50">
        <v>3.8333333333333335</v>
      </c>
      <c r="D36" s="115">
        <v>0.65217391304347827</v>
      </c>
      <c r="E36" s="50">
        <v>0</v>
      </c>
      <c r="F36" s="50">
        <v>1.8333333333333333</v>
      </c>
      <c r="G36" s="50">
        <v>0.66666666666666663</v>
      </c>
      <c r="H36" s="50">
        <v>0.5</v>
      </c>
      <c r="I36" s="50">
        <v>0.5</v>
      </c>
      <c r="J36" s="50">
        <v>0.66666666666666663</v>
      </c>
      <c r="K36" s="50">
        <v>1</v>
      </c>
      <c r="L36" s="84">
        <v>2014</v>
      </c>
    </row>
    <row r="37" spans="1:12" ht="30" customHeight="1" x14ac:dyDescent="0.25">
      <c r="A37" s="256" t="s">
        <v>41</v>
      </c>
      <c r="B37" s="257">
        <v>1.1666666666666667</v>
      </c>
      <c r="C37" s="257">
        <v>3.8333333333333335</v>
      </c>
      <c r="D37" s="258">
        <v>0.30434782608695654</v>
      </c>
      <c r="E37" s="257">
        <v>0</v>
      </c>
      <c r="F37" s="257">
        <v>1.5</v>
      </c>
      <c r="G37" s="257">
        <v>0</v>
      </c>
      <c r="H37" s="257">
        <v>0.33333333333333331</v>
      </c>
      <c r="I37" s="257">
        <v>0.33333333333333331</v>
      </c>
      <c r="J37" s="257">
        <v>0.83333333333333337</v>
      </c>
      <c r="K37" s="259">
        <v>0</v>
      </c>
      <c r="L37" s="260">
        <v>2015</v>
      </c>
    </row>
    <row r="38" spans="1:12" ht="30" customHeight="1" x14ac:dyDescent="0.25">
      <c r="A38" s="43" t="s">
        <v>130</v>
      </c>
      <c r="B38" s="50">
        <v>1.2857142857142858</v>
      </c>
      <c r="C38" s="50">
        <v>3</v>
      </c>
      <c r="D38" s="115">
        <v>0.4285714285714286</v>
      </c>
      <c r="E38" s="50">
        <v>0.14285714285714285</v>
      </c>
      <c r="F38" s="50">
        <v>2.5714285714285716</v>
      </c>
      <c r="G38" s="50">
        <v>1.2857142857142858</v>
      </c>
      <c r="H38" s="50">
        <v>0.7142857142857143</v>
      </c>
      <c r="I38" s="50">
        <v>0</v>
      </c>
      <c r="J38" s="50">
        <v>1.1428571428571428</v>
      </c>
      <c r="K38" s="50">
        <v>1.1250000000000002</v>
      </c>
      <c r="L38" s="84">
        <v>2014</v>
      </c>
    </row>
    <row r="39" spans="1:12" ht="30" customHeight="1" x14ac:dyDescent="0.25">
      <c r="A39" s="47" t="s">
        <v>25</v>
      </c>
      <c r="B39" s="262">
        <v>1</v>
      </c>
      <c r="C39" s="262">
        <v>5</v>
      </c>
      <c r="D39" s="263">
        <v>0.2</v>
      </c>
      <c r="E39" s="262">
        <v>0.16666666666666666</v>
      </c>
      <c r="F39" s="262">
        <v>3.5</v>
      </c>
      <c r="G39" s="262">
        <v>0.66666666666666663</v>
      </c>
      <c r="H39" s="262">
        <v>1</v>
      </c>
      <c r="I39" s="262">
        <v>0</v>
      </c>
      <c r="J39" s="262">
        <v>0.83333333333333337</v>
      </c>
      <c r="K39" s="262">
        <v>0.79999999999999993</v>
      </c>
      <c r="L39" s="264">
        <v>2015</v>
      </c>
    </row>
    <row r="40" spans="1:12" ht="30" customHeight="1" x14ac:dyDescent="0.25">
      <c r="A40" s="43" t="s">
        <v>64</v>
      </c>
      <c r="B40" s="50">
        <v>1.3333333333333333</v>
      </c>
      <c r="C40" s="50">
        <v>3.8333333333333335</v>
      </c>
      <c r="D40" s="115">
        <v>0.34782608695652173</v>
      </c>
      <c r="E40" s="50">
        <v>0</v>
      </c>
      <c r="F40" s="50">
        <v>0.83333333333333337</v>
      </c>
      <c r="G40" s="50">
        <v>0.33333333333333331</v>
      </c>
      <c r="H40" s="50">
        <v>0.5</v>
      </c>
      <c r="I40" s="50">
        <v>0.16666666666666666</v>
      </c>
      <c r="J40" s="50">
        <v>1.1666666666666667</v>
      </c>
      <c r="K40" s="50">
        <v>0.2857142857142857</v>
      </c>
      <c r="L40" s="84">
        <v>2014</v>
      </c>
    </row>
    <row r="41" spans="1:12" ht="30" customHeight="1" x14ac:dyDescent="0.25">
      <c r="A41" s="45" t="s">
        <v>38</v>
      </c>
      <c r="B41" s="247">
        <v>0.16666666666666666</v>
      </c>
      <c r="C41" s="247">
        <v>1</v>
      </c>
      <c r="D41" s="248">
        <v>0.16666666666666666</v>
      </c>
      <c r="E41" s="247">
        <v>0</v>
      </c>
      <c r="F41" s="247">
        <v>1.6666666666666667</v>
      </c>
      <c r="G41" s="247">
        <v>0</v>
      </c>
      <c r="H41" s="247">
        <v>0.33333333333333331</v>
      </c>
      <c r="I41" s="247">
        <v>0</v>
      </c>
      <c r="J41" s="247">
        <v>0.33333333333333331</v>
      </c>
      <c r="K41" s="249">
        <v>0</v>
      </c>
      <c r="L41" s="246">
        <v>2015</v>
      </c>
    </row>
    <row r="42" spans="1:12" ht="30" customHeight="1" x14ac:dyDescent="0.25">
      <c r="A42" s="174" t="s">
        <v>161</v>
      </c>
      <c r="B42" s="50">
        <v>0.16666666666666666</v>
      </c>
      <c r="C42" s="50">
        <v>0.5</v>
      </c>
      <c r="D42" s="115">
        <v>0.33333333333333331</v>
      </c>
      <c r="E42" s="50">
        <v>0</v>
      </c>
      <c r="F42" s="50">
        <v>0.83333333333333337</v>
      </c>
      <c r="G42" s="50">
        <v>0</v>
      </c>
      <c r="H42" s="50">
        <v>0</v>
      </c>
      <c r="I42" s="50">
        <v>0</v>
      </c>
      <c r="J42" s="50">
        <v>0.16666666666666666</v>
      </c>
      <c r="K42" s="50">
        <v>0</v>
      </c>
      <c r="L42" s="206">
        <v>2014</v>
      </c>
    </row>
    <row r="43" spans="1:12" ht="30" customHeight="1" x14ac:dyDescent="0.25">
      <c r="A43" s="261" t="s">
        <v>161</v>
      </c>
      <c r="B43" s="257">
        <v>0.66666666666666663</v>
      </c>
      <c r="C43" s="257">
        <v>1.6666666666666667</v>
      </c>
      <c r="D43" s="258">
        <v>0.39999999999999997</v>
      </c>
      <c r="E43" s="257">
        <v>0.16666666666666666</v>
      </c>
      <c r="F43" s="257">
        <v>0.83333333333333337</v>
      </c>
      <c r="G43" s="257">
        <v>0.66666666666666663</v>
      </c>
      <c r="H43" s="257">
        <v>0.5</v>
      </c>
      <c r="I43" s="257">
        <v>0.33333333333333331</v>
      </c>
      <c r="J43" s="257">
        <v>0</v>
      </c>
      <c r="K43" s="259" t="e">
        <v>#DIV/0!</v>
      </c>
      <c r="L43" s="260">
        <v>2015</v>
      </c>
    </row>
    <row r="44" spans="1:12" ht="30" customHeight="1" x14ac:dyDescent="0.25">
      <c r="A44" s="43" t="s">
        <v>155</v>
      </c>
      <c r="B44" s="50">
        <v>0.16666666666666666</v>
      </c>
      <c r="C44" s="50">
        <v>0.5</v>
      </c>
      <c r="D44" s="115">
        <v>0.33333333333333331</v>
      </c>
      <c r="E44" s="50">
        <v>0</v>
      </c>
      <c r="F44" s="50">
        <v>0.83333333333333337</v>
      </c>
      <c r="G44" s="50">
        <v>0</v>
      </c>
      <c r="H44" s="50">
        <v>0</v>
      </c>
      <c r="I44" s="50">
        <v>0</v>
      </c>
      <c r="J44" s="50">
        <v>0.16666666666666666</v>
      </c>
      <c r="K44" s="50">
        <v>0</v>
      </c>
      <c r="L44" s="206">
        <v>2014</v>
      </c>
    </row>
    <row r="45" spans="1:12" ht="30" customHeight="1" x14ac:dyDescent="0.25">
      <c r="A45" s="208" t="s">
        <v>157</v>
      </c>
      <c r="B45" s="238">
        <v>0</v>
      </c>
      <c r="C45" s="238">
        <v>0.875</v>
      </c>
      <c r="D45" s="239">
        <v>0</v>
      </c>
      <c r="E45" s="238">
        <v>0</v>
      </c>
      <c r="F45" s="238">
        <v>0.25</v>
      </c>
      <c r="G45" s="238">
        <v>0.625</v>
      </c>
      <c r="H45" s="238">
        <v>0</v>
      </c>
      <c r="I45" s="238">
        <v>0.125</v>
      </c>
      <c r="J45" s="238">
        <v>0</v>
      </c>
      <c r="K45" s="240" t="e">
        <v>#DIV/0!</v>
      </c>
      <c r="L45" s="241">
        <v>2015</v>
      </c>
    </row>
    <row r="46" spans="1:12" ht="30" customHeight="1" x14ac:dyDescent="0.25">
      <c r="A46" s="43" t="s">
        <v>79</v>
      </c>
      <c r="B46" s="50">
        <v>0.83333333333333337</v>
      </c>
      <c r="C46" s="50">
        <v>1.8333333333333333</v>
      </c>
      <c r="D46" s="115">
        <v>0.45454545454545459</v>
      </c>
      <c r="E46" s="50">
        <v>0.5</v>
      </c>
      <c r="F46" s="50">
        <v>0.5</v>
      </c>
      <c r="G46" s="50">
        <v>0.5</v>
      </c>
      <c r="H46" s="50">
        <v>0.33333333333333331</v>
      </c>
      <c r="I46" s="50">
        <v>0.16666666666666666</v>
      </c>
      <c r="J46" s="50">
        <v>0.83333333333333337</v>
      </c>
      <c r="K46" s="50">
        <v>0.6</v>
      </c>
      <c r="L46" s="84">
        <v>2014</v>
      </c>
    </row>
    <row r="47" spans="1:12" ht="30" customHeight="1" x14ac:dyDescent="0.25">
      <c r="A47" s="210" t="s">
        <v>26</v>
      </c>
      <c r="B47" s="235">
        <v>0.42857142857142855</v>
      </c>
      <c r="C47" s="235">
        <v>0.8571428571428571</v>
      </c>
      <c r="D47" s="236">
        <v>0.5</v>
      </c>
      <c r="E47" s="235">
        <v>0.2857142857142857</v>
      </c>
      <c r="F47" s="235">
        <v>0.8571428571428571</v>
      </c>
      <c r="G47" s="235">
        <v>0.42857142857142855</v>
      </c>
      <c r="H47" s="235">
        <v>0.2857142857142857</v>
      </c>
      <c r="I47" s="235">
        <v>0.42857142857142855</v>
      </c>
      <c r="J47" s="235">
        <v>0.14285714285714285</v>
      </c>
      <c r="K47" s="237">
        <v>3</v>
      </c>
      <c r="L47" s="230">
        <v>2015</v>
      </c>
    </row>
  </sheetData>
  <sortState ref="A4:K33">
    <sortCondition ref="A4"/>
  </sortState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zoomScale="85" zoomScaleNormal="85" zoomScalePageLayoutView="85" workbookViewId="0">
      <pane xSplit="1" topLeftCell="B1" activePane="topRight" state="frozen"/>
      <selection pane="topRight" activeCell="C1" sqref="C1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7" width="12.140625" customWidth="1"/>
    <col min="11" max="11" width="10" customWidth="1"/>
    <col min="12" max="12" width="10.28515625" customWidth="1"/>
    <col min="13" max="13" width="11.42578125" bestFit="1" customWidth="1"/>
    <col min="14" max="15" width="11.42578125" customWidth="1"/>
    <col min="16" max="16" width="10.28515625" customWidth="1"/>
    <col min="19" max="19" width="11.7109375" bestFit="1" customWidth="1"/>
    <col min="20" max="20" width="13.7109375" bestFit="1" customWidth="1"/>
    <col min="21" max="21" width="16.42578125" bestFit="1" customWidth="1"/>
  </cols>
  <sheetData>
    <row r="1" spans="1:21" ht="30" customHeight="1" thickBot="1" x14ac:dyDescent="0.3">
      <c r="A1" s="13" t="s">
        <v>140</v>
      </c>
      <c r="B1" s="9"/>
      <c r="C1" s="10"/>
      <c r="D1" s="11"/>
    </row>
    <row r="3" spans="1:2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144</v>
      </c>
      <c r="H3" s="8" t="s">
        <v>5</v>
      </c>
      <c r="I3" s="8" t="s">
        <v>6</v>
      </c>
      <c r="J3" s="8" t="s">
        <v>7</v>
      </c>
      <c r="K3" s="8" t="s">
        <v>8</v>
      </c>
      <c r="L3" s="20" t="s">
        <v>21</v>
      </c>
      <c r="M3" s="20" t="s">
        <v>138</v>
      </c>
      <c r="N3" s="20" t="s">
        <v>141</v>
      </c>
      <c r="O3" s="20" t="s">
        <v>143</v>
      </c>
      <c r="P3" s="20" t="s">
        <v>125</v>
      </c>
      <c r="Q3" s="20" t="s">
        <v>126</v>
      </c>
      <c r="R3" s="20" t="s">
        <v>127</v>
      </c>
      <c r="S3" s="20" t="s">
        <v>145</v>
      </c>
      <c r="T3" s="20" t="s">
        <v>146</v>
      </c>
      <c r="U3" s="20" t="s">
        <v>142</v>
      </c>
    </row>
    <row r="4" spans="1:21" ht="30" customHeight="1" x14ac:dyDescent="0.25">
      <c r="A4" s="23" t="s">
        <v>227</v>
      </c>
      <c r="B4" s="40">
        <f>'Overall - Totals'!B4</f>
        <v>21</v>
      </c>
      <c r="C4" s="40">
        <f>'Overall - Totals'!C4</f>
        <v>47</v>
      </c>
      <c r="D4" s="41">
        <f>B4/C4</f>
        <v>0.44680851063829785</v>
      </c>
      <c r="E4" s="40">
        <f>'Overall - Totals'!E4</f>
        <v>2</v>
      </c>
      <c r="F4" s="40">
        <f>'Overall - Totals'!F4</f>
        <v>28</v>
      </c>
      <c r="G4" s="50">
        <f>F4/($C$8+$Q$8)*100</f>
        <v>12.121212121212121</v>
      </c>
      <c r="H4" s="40">
        <f>'Overall - Totals'!G4</f>
        <v>6</v>
      </c>
      <c r="I4" s="40">
        <f>'Overall - Totals'!H4</f>
        <v>2</v>
      </c>
      <c r="J4" s="40">
        <f>'Overall - Totals'!I4</f>
        <v>0</v>
      </c>
      <c r="K4" s="40">
        <f>'Overall - Totals'!J4</f>
        <v>6</v>
      </c>
      <c r="L4" s="42">
        <f>H4/K4</f>
        <v>1</v>
      </c>
      <c r="M4" s="133">
        <f>K4+C4</f>
        <v>53</v>
      </c>
      <c r="N4" s="42">
        <f>B4/M4</f>
        <v>0.39622641509433965</v>
      </c>
      <c r="O4" s="42">
        <f>((H4*0.33)+C4+K4)/7</f>
        <v>7.8542857142857141</v>
      </c>
      <c r="P4" s="42"/>
      <c r="Q4" s="40"/>
      <c r="R4" s="40"/>
      <c r="S4" s="40"/>
      <c r="T4" s="40"/>
      <c r="U4" s="40"/>
    </row>
    <row r="5" spans="1:21" ht="30" customHeight="1" x14ac:dyDescent="0.25">
      <c r="A5" s="23" t="s">
        <v>23</v>
      </c>
      <c r="B5" s="40">
        <f>'Overall - Totals'!B5</f>
        <v>13</v>
      </c>
      <c r="C5" s="40">
        <f>'Overall - Totals'!C5</f>
        <v>32</v>
      </c>
      <c r="D5" s="41">
        <f t="shared" ref="D5:D7" si="0">B5/C5</f>
        <v>0.40625</v>
      </c>
      <c r="E5" s="40">
        <f>'Overall - Totals'!E5</f>
        <v>0</v>
      </c>
      <c r="F5" s="40">
        <f>'Overall - Totals'!F5</f>
        <v>17</v>
      </c>
      <c r="G5" s="50">
        <f t="shared" ref="G5:G8" si="1">F5/($C$8+$Q$8)*100</f>
        <v>7.3593073593073601</v>
      </c>
      <c r="H5" s="40">
        <f>'Overall - Totals'!G5</f>
        <v>9</v>
      </c>
      <c r="I5" s="40">
        <f>'Overall - Totals'!H5</f>
        <v>1</v>
      </c>
      <c r="J5" s="40">
        <f>'Overall - Totals'!I5</f>
        <v>1</v>
      </c>
      <c r="K5" s="40">
        <f>'Overall - Totals'!J5</f>
        <v>9</v>
      </c>
      <c r="L5" s="42">
        <f>H5/K5</f>
        <v>1</v>
      </c>
      <c r="M5" s="133">
        <f t="shared" ref="M5:M6" si="2">K5+C5</f>
        <v>41</v>
      </c>
      <c r="N5" s="42">
        <f t="shared" ref="N5:N8" si="3">B5/M5</f>
        <v>0.31707317073170732</v>
      </c>
      <c r="O5" s="42">
        <f t="shared" ref="O5:O7" si="4">((H5*0.33)+C5+K5)/7</f>
        <v>6.2814285714285711</v>
      </c>
      <c r="P5" s="42"/>
      <c r="Q5" s="40"/>
      <c r="R5" s="40"/>
      <c r="S5" s="40"/>
      <c r="T5" s="40"/>
      <c r="U5" s="40"/>
    </row>
    <row r="6" spans="1:21" ht="30" customHeight="1" x14ac:dyDescent="0.25">
      <c r="A6" s="23" t="s">
        <v>228</v>
      </c>
      <c r="B6" s="40">
        <f>'Overall - Totals'!B6</f>
        <v>6</v>
      </c>
      <c r="C6" s="40">
        <f>'Overall - Totals'!C6</f>
        <v>23</v>
      </c>
      <c r="D6" s="41">
        <f t="shared" si="0"/>
        <v>0.2608695652173913</v>
      </c>
      <c r="E6" s="40">
        <f>'Overall - Totals'!E6</f>
        <v>1</v>
      </c>
      <c r="F6" s="40">
        <f>'Overall - Totals'!F6</f>
        <v>10</v>
      </c>
      <c r="G6" s="50">
        <f t="shared" si="1"/>
        <v>4.329004329004329</v>
      </c>
      <c r="H6" s="40">
        <f>'Overall - Totals'!G6</f>
        <v>5</v>
      </c>
      <c r="I6" s="40">
        <f>'Overall - Totals'!H6</f>
        <v>0</v>
      </c>
      <c r="J6" s="40">
        <f>'Overall - Totals'!I6</f>
        <v>0</v>
      </c>
      <c r="K6" s="40">
        <f>'Overall - Totals'!J6</f>
        <v>4</v>
      </c>
      <c r="L6" s="42">
        <f>H6/K6</f>
        <v>1.25</v>
      </c>
      <c r="M6" s="133">
        <f t="shared" si="2"/>
        <v>27</v>
      </c>
      <c r="N6" s="42">
        <f t="shared" si="3"/>
        <v>0.22222222222222221</v>
      </c>
      <c r="O6" s="42">
        <f t="shared" si="4"/>
        <v>4.0928571428571425</v>
      </c>
      <c r="P6" s="42"/>
      <c r="Q6" s="40"/>
      <c r="R6" s="40"/>
      <c r="S6" s="40"/>
      <c r="T6" s="40"/>
      <c r="U6" s="40"/>
    </row>
    <row r="7" spans="1:21" ht="30" customHeight="1" x14ac:dyDescent="0.25">
      <c r="A7" s="131" t="s">
        <v>122</v>
      </c>
      <c r="B7" s="40">
        <f>'Overall - Totals'!B7</f>
        <v>4</v>
      </c>
      <c r="C7" s="40">
        <f>'Overall - Totals'!C7</f>
        <v>18</v>
      </c>
      <c r="D7" s="41">
        <f t="shared" si="0"/>
        <v>0.22222222222222221</v>
      </c>
      <c r="E7" s="40">
        <f>'Overall - Totals'!E7</f>
        <v>0</v>
      </c>
      <c r="F7" s="40">
        <f>'Overall - Totals'!F7</f>
        <v>9</v>
      </c>
      <c r="G7" s="50">
        <f t="shared" si="1"/>
        <v>3.8961038961038961</v>
      </c>
      <c r="H7" s="40">
        <f>'Overall - Totals'!G7</f>
        <v>7</v>
      </c>
      <c r="I7" s="40">
        <f>'Overall - Totals'!H7</f>
        <v>3</v>
      </c>
      <c r="J7" s="40">
        <f>'Overall - Totals'!I7</f>
        <v>5</v>
      </c>
      <c r="K7" s="40">
        <f>'Overall - Totals'!J7</f>
        <v>3</v>
      </c>
      <c r="L7" s="42">
        <f>H7/K7</f>
        <v>2.3333333333333335</v>
      </c>
      <c r="M7" s="133">
        <f t="shared" ref="M7" si="5">K7+C7</f>
        <v>21</v>
      </c>
      <c r="N7" s="42">
        <f t="shared" ref="N7" si="6">B7/M7</f>
        <v>0.19047619047619047</v>
      </c>
      <c r="O7" s="42">
        <f t="shared" si="4"/>
        <v>3.3299999999999996</v>
      </c>
      <c r="P7" s="42"/>
      <c r="Q7" s="40"/>
      <c r="R7" s="40"/>
      <c r="S7" s="40"/>
      <c r="T7" s="40"/>
      <c r="U7" s="40"/>
    </row>
    <row r="8" spans="1:21" ht="30" customHeight="1" x14ac:dyDescent="0.25">
      <c r="A8" s="131" t="s">
        <v>139</v>
      </c>
      <c r="B8" s="40">
        <f>SUM(B4:B7)</f>
        <v>44</v>
      </c>
      <c r="C8" s="40">
        <f>SUM(C4:C7)</f>
        <v>120</v>
      </c>
      <c r="D8" s="132">
        <f>B8/C8</f>
        <v>0.36666666666666664</v>
      </c>
      <c r="E8" s="40">
        <f>SUM(E4:E7)</f>
        <v>3</v>
      </c>
      <c r="F8" s="40">
        <f>SUM(F4:F7)</f>
        <v>64</v>
      </c>
      <c r="G8" s="50">
        <f t="shared" si="1"/>
        <v>27.705627705627705</v>
      </c>
      <c r="H8" s="40">
        <f>SUM(H4:H7)</f>
        <v>27</v>
      </c>
      <c r="I8" s="40">
        <f t="shared" ref="I8:K8" si="7">SUM(I4:I7)</f>
        <v>6</v>
      </c>
      <c r="J8" s="40">
        <f t="shared" si="7"/>
        <v>6</v>
      </c>
      <c r="K8" s="84">
        <f t="shared" si="7"/>
        <v>22</v>
      </c>
      <c r="L8" s="50">
        <f>H8/K8</f>
        <v>1.2272727272727273</v>
      </c>
      <c r="M8" s="228">
        <f>SUM(M4:M7)</f>
        <v>142</v>
      </c>
      <c r="N8" s="42">
        <f t="shared" si="3"/>
        <v>0.30985915492957744</v>
      </c>
      <c r="O8" s="42"/>
      <c r="P8" s="40">
        <f>'Overall Team Stats'!L4</f>
        <v>40</v>
      </c>
      <c r="Q8" s="40">
        <f>'Overall Team Stats'!M4</f>
        <v>111</v>
      </c>
      <c r="R8" s="115">
        <f>'Overall Team Stats'!N4</f>
        <v>0.36036036036036034</v>
      </c>
      <c r="S8" s="50">
        <f>M8/7</f>
        <v>20.285714285714285</v>
      </c>
      <c r="T8" s="50">
        <f>S8/B46*100</f>
        <v>110.85089773614362</v>
      </c>
      <c r="U8" s="40">
        <f>B8-P8</f>
        <v>4</v>
      </c>
    </row>
    <row r="9" spans="1:21" x14ac:dyDescent="0.25">
      <c r="B9" s="30"/>
      <c r="C9" s="30"/>
      <c r="D9" s="32"/>
      <c r="E9" s="30"/>
      <c r="F9" s="30"/>
      <c r="G9" s="30"/>
      <c r="H9" s="30"/>
      <c r="I9" s="30"/>
      <c r="J9" s="30"/>
      <c r="K9" s="30"/>
      <c r="L9" s="33"/>
      <c r="M9" s="33"/>
      <c r="N9" s="33"/>
      <c r="O9" s="33"/>
      <c r="P9" s="33"/>
    </row>
    <row r="10" spans="1:21" ht="30" customHeight="1" x14ac:dyDescent="0.25">
      <c r="A10" s="207" t="s">
        <v>229</v>
      </c>
      <c r="B10" s="8" t="s">
        <v>3</v>
      </c>
      <c r="C10" s="8" t="s">
        <v>11</v>
      </c>
      <c r="D10" s="22" t="s">
        <v>9</v>
      </c>
      <c r="E10" s="8" t="s">
        <v>10</v>
      </c>
      <c r="F10" s="8" t="s">
        <v>4</v>
      </c>
      <c r="G10" s="8" t="s">
        <v>144</v>
      </c>
      <c r="H10" s="8" t="s">
        <v>5</v>
      </c>
      <c r="I10" s="8" t="s">
        <v>6</v>
      </c>
      <c r="J10" s="8" t="s">
        <v>7</v>
      </c>
      <c r="K10" s="8" t="s">
        <v>8</v>
      </c>
      <c r="L10" s="25" t="s">
        <v>21</v>
      </c>
      <c r="M10" s="20" t="s">
        <v>138</v>
      </c>
      <c r="N10" s="20" t="s">
        <v>141</v>
      </c>
      <c r="O10" s="20" t="s">
        <v>143</v>
      </c>
      <c r="P10" s="20" t="s">
        <v>125</v>
      </c>
      <c r="Q10" s="20" t="s">
        <v>126</v>
      </c>
      <c r="R10" s="20" t="s">
        <v>127</v>
      </c>
      <c r="S10" s="20" t="s">
        <v>145</v>
      </c>
      <c r="T10" s="20" t="s">
        <v>146</v>
      </c>
      <c r="U10" s="20" t="s">
        <v>142</v>
      </c>
    </row>
    <row r="11" spans="1:21" ht="30" customHeight="1" x14ac:dyDescent="0.25">
      <c r="A11" s="48" t="s">
        <v>156</v>
      </c>
      <c r="B11" s="40">
        <f>'Overall - Totals'!B10</f>
        <v>18</v>
      </c>
      <c r="C11" s="40">
        <f>'Overall - Totals'!C10</f>
        <v>34</v>
      </c>
      <c r="D11" s="41">
        <f>B11/C11</f>
        <v>0.52941176470588236</v>
      </c>
      <c r="E11" s="40">
        <f>'Overall - Totals'!E10</f>
        <v>8</v>
      </c>
      <c r="F11" s="40">
        <f>'Overall - Totals'!F10</f>
        <v>21</v>
      </c>
      <c r="G11" s="50">
        <f>F11/($C$15+$Q$15)*100</f>
        <v>11.111111111111111</v>
      </c>
      <c r="H11" s="40">
        <f>'Overall - Totals'!G10</f>
        <v>7</v>
      </c>
      <c r="I11" s="40">
        <f>'Overall - Totals'!H10</f>
        <v>2</v>
      </c>
      <c r="J11" s="40">
        <f>'Overall - Totals'!I10</f>
        <v>3</v>
      </c>
      <c r="K11" s="40">
        <f>'Overall - Totals'!J10</f>
        <v>8</v>
      </c>
      <c r="L11" s="42">
        <f>H11/K11</f>
        <v>0.875</v>
      </c>
      <c r="M11" s="133">
        <f>C11+K11</f>
        <v>42</v>
      </c>
      <c r="N11" s="42">
        <f>B11/M11</f>
        <v>0.42857142857142855</v>
      </c>
      <c r="O11" s="42">
        <f>((H11*0.33)+C11+K11)/7</f>
        <v>6.33</v>
      </c>
      <c r="P11" s="42"/>
      <c r="Q11" s="42"/>
      <c r="R11" s="42"/>
      <c r="S11" s="42"/>
      <c r="T11" s="42"/>
      <c r="U11" s="42"/>
    </row>
    <row r="12" spans="1:21" ht="30" customHeight="1" x14ac:dyDescent="0.25">
      <c r="A12" s="48" t="s">
        <v>41</v>
      </c>
      <c r="B12" s="40">
        <f>'Overall - Totals'!B11</f>
        <v>7</v>
      </c>
      <c r="C12" s="40">
        <f>'Overall - Totals'!C11</f>
        <v>23</v>
      </c>
      <c r="D12" s="41">
        <f>B12/C12</f>
        <v>0.30434782608695654</v>
      </c>
      <c r="E12" s="40">
        <f>'Overall - Totals'!E11</f>
        <v>0</v>
      </c>
      <c r="F12" s="40">
        <f>'Overall - Totals'!F11</f>
        <v>9</v>
      </c>
      <c r="G12" s="50">
        <f>F12/($C$15+$Q$15)*100</f>
        <v>4.7619047619047619</v>
      </c>
      <c r="H12" s="40">
        <f>'Overall - Totals'!G11</f>
        <v>0</v>
      </c>
      <c r="I12" s="40">
        <f>'Overall - Totals'!H11</f>
        <v>2</v>
      </c>
      <c r="J12" s="40">
        <f>'Overall - Totals'!I11</f>
        <v>2</v>
      </c>
      <c r="K12" s="40">
        <f>'Overall - Totals'!J11</f>
        <v>5</v>
      </c>
      <c r="L12" s="42">
        <f>H12/K12</f>
        <v>0</v>
      </c>
      <c r="M12" s="133">
        <f>C12+K12</f>
        <v>28</v>
      </c>
      <c r="N12" s="42">
        <f>B12/M12</f>
        <v>0.25</v>
      </c>
      <c r="O12" s="42">
        <f>((H12*0.33)+C12+K12)/7</f>
        <v>4</v>
      </c>
      <c r="P12" s="42"/>
      <c r="Q12" s="42"/>
      <c r="R12" s="42"/>
      <c r="S12" s="42"/>
      <c r="T12" s="42"/>
      <c r="U12" s="42"/>
    </row>
    <row r="13" spans="1:21" ht="30" customHeight="1" x14ac:dyDescent="0.25">
      <c r="A13" s="48" t="s">
        <v>159</v>
      </c>
      <c r="B13" s="40">
        <f>'Overall - Totals'!B12</f>
        <v>1</v>
      </c>
      <c r="C13" s="40">
        <f>'Overall - Totals'!C12</f>
        <v>15</v>
      </c>
      <c r="D13" s="41">
        <f t="shared" ref="D13:D14" si="8">B13/C13</f>
        <v>6.6666666666666666E-2</v>
      </c>
      <c r="E13" s="40">
        <f>'Overall - Totals'!E12</f>
        <v>1</v>
      </c>
      <c r="F13" s="40">
        <f>'Overall - Totals'!F12</f>
        <v>8</v>
      </c>
      <c r="G13" s="50">
        <f t="shared" ref="G13:G15" si="9">F13/($C$15+$Q$15)*100</f>
        <v>4.2328042328042326</v>
      </c>
      <c r="H13" s="40">
        <f>'Overall - Totals'!G12</f>
        <v>3</v>
      </c>
      <c r="I13" s="40">
        <f>'Overall - Totals'!H12</f>
        <v>1</v>
      </c>
      <c r="J13" s="40">
        <f>'Overall - Totals'!I12</f>
        <v>3</v>
      </c>
      <c r="K13" s="40">
        <f>'Overall - Totals'!J12</f>
        <v>4</v>
      </c>
      <c r="L13" s="42">
        <f>H13/K13</f>
        <v>0.75</v>
      </c>
      <c r="M13" s="133">
        <f t="shared" ref="M13:M14" si="10">C13+K13</f>
        <v>19</v>
      </c>
      <c r="N13" s="42">
        <f t="shared" ref="N13:N15" si="11">B13/M13</f>
        <v>5.2631578947368418E-2</v>
      </c>
      <c r="O13" s="42">
        <f t="shared" ref="O13:O14" si="12">((H13*0.33)+C13+K13)/7</f>
        <v>2.8557142857142859</v>
      </c>
      <c r="P13" s="42"/>
      <c r="Q13" s="42"/>
      <c r="R13" s="42"/>
      <c r="S13" s="42"/>
      <c r="T13" s="42"/>
      <c r="U13" s="42"/>
    </row>
    <row r="14" spans="1:21" ht="30" customHeight="1" x14ac:dyDescent="0.25">
      <c r="A14" s="48" t="s">
        <v>230</v>
      </c>
      <c r="B14" s="40">
        <f>'Overall - Totals'!B13</f>
        <v>4</v>
      </c>
      <c r="C14" s="40">
        <f>'Overall - Totals'!C13</f>
        <v>10</v>
      </c>
      <c r="D14" s="41">
        <f t="shared" si="8"/>
        <v>0.4</v>
      </c>
      <c r="E14" s="40">
        <f>'Overall - Totals'!E13</f>
        <v>1</v>
      </c>
      <c r="F14" s="40">
        <f>'Overall - Totals'!F13</f>
        <v>5</v>
      </c>
      <c r="G14" s="50">
        <f t="shared" si="9"/>
        <v>2.6455026455026456</v>
      </c>
      <c r="H14" s="40">
        <f>'Overall - Totals'!G13</f>
        <v>4</v>
      </c>
      <c r="I14" s="40">
        <f>'Overall - Totals'!H13</f>
        <v>3</v>
      </c>
      <c r="J14" s="40">
        <f>'Overall - Totals'!I13</f>
        <v>2</v>
      </c>
      <c r="K14" s="40">
        <f>'Overall - Totals'!J13</f>
        <v>0</v>
      </c>
      <c r="L14" s="42" t="e">
        <f>H14/K14</f>
        <v>#DIV/0!</v>
      </c>
      <c r="M14" s="133">
        <f t="shared" si="10"/>
        <v>10</v>
      </c>
      <c r="N14" s="42">
        <f t="shared" si="11"/>
        <v>0.4</v>
      </c>
      <c r="O14" s="42">
        <f t="shared" si="12"/>
        <v>1.6171428571428572</v>
      </c>
      <c r="P14" s="42"/>
      <c r="Q14" s="42"/>
      <c r="R14" s="42"/>
      <c r="S14" s="42"/>
      <c r="T14" s="42"/>
      <c r="U14" s="42"/>
    </row>
    <row r="15" spans="1:21" ht="30" customHeight="1" x14ac:dyDescent="0.25">
      <c r="A15" s="165" t="s">
        <v>139</v>
      </c>
      <c r="B15" s="40">
        <f>SUM(B11:B14)</f>
        <v>30</v>
      </c>
      <c r="C15" s="40">
        <f t="shared" ref="C15:K15" si="13">SUM(C11:C14)</f>
        <v>82</v>
      </c>
      <c r="D15" s="132">
        <f>B15/C15</f>
        <v>0.36585365853658536</v>
      </c>
      <c r="E15" s="40">
        <f t="shared" si="13"/>
        <v>10</v>
      </c>
      <c r="F15" s="40">
        <f t="shared" si="13"/>
        <v>43</v>
      </c>
      <c r="G15" s="50">
        <f t="shared" si="9"/>
        <v>22.75132275132275</v>
      </c>
      <c r="H15" s="40">
        <f t="shared" si="13"/>
        <v>14</v>
      </c>
      <c r="I15" s="40">
        <f t="shared" si="13"/>
        <v>8</v>
      </c>
      <c r="J15" s="40">
        <f t="shared" si="13"/>
        <v>10</v>
      </c>
      <c r="K15" s="84">
        <f t="shared" si="13"/>
        <v>17</v>
      </c>
      <c r="L15" s="42">
        <f>H15/K15</f>
        <v>0.82352941176470584</v>
      </c>
      <c r="M15" s="133">
        <f>SUM(M11:M14)</f>
        <v>99</v>
      </c>
      <c r="N15" s="42">
        <f t="shared" si="11"/>
        <v>0.30303030303030304</v>
      </c>
      <c r="O15" s="42"/>
      <c r="P15" s="40">
        <f>'Overall Team Stats'!L8</f>
        <v>35</v>
      </c>
      <c r="Q15" s="40">
        <f>'Overall Team Stats'!M8</f>
        <v>107</v>
      </c>
      <c r="R15" s="227">
        <f>'Overall Team Stats'!N8</f>
        <v>0.32710280373831774</v>
      </c>
      <c r="S15" s="50">
        <f>M15/6</f>
        <v>16.5</v>
      </c>
      <c r="T15" s="50">
        <f>S15/B46*100</f>
        <v>90.163934426229503</v>
      </c>
      <c r="U15" s="40">
        <f>B15-P15</f>
        <v>-5</v>
      </c>
    </row>
    <row r="16" spans="1:21" x14ac:dyDescent="0.25">
      <c r="B16" s="30"/>
      <c r="C16" s="30"/>
      <c r="D16" s="32"/>
      <c r="E16" s="30"/>
      <c r="F16" s="30"/>
      <c r="G16" s="30"/>
      <c r="H16" s="30"/>
      <c r="I16" s="30"/>
      <c r="J16" s="30"/>
      <c r="K16" s="30"/>
      <c r="L16" s="33"/>
      <c r="M16" s="33"/>
      <c r="N16" s="33"/>
      <c r="O16" s="33"/>
      <c r="P16" s="33"/>
    </row>
    <row r="17" spans="1:21" ht="30" customHeight="1" x14ac:dyDescent="0.25">
      <c r="A17" s="209" t="s">
        <v>231</v>
      </c>
      <c r="B17" s="8" t="s">
        <v>3</v>
      </c>
      <c r="C17" s="8" t="s">
        <v>11</v>
      </c>
      <c r="D17" s="22" t="s">
        <v>9</v>
      </c>
      <c r="E17" s="8" t="s">
        <v>10</v>
      </c>
      <c r="F17" s="8" t="s">
        <v>4</v>
      </c>
      <c r="G17" s="8" t="s">
        <v>144</v>
      </c>
      <c r="H17" s="8" t="s">
        <v>5</v>
      </c>
      <c r="I17" s="8" t="s">
        <v>6</v>
      </c>
      <c r="J17" s="8" t="s">
        <v>7</v>
      </c>
      <c r="K17" s="8" t="s">
        <v>8</v>
      </c>
      <c r="L17" s="25" t="s">
        <v>21</v>
      </c>
      <c r="M17" s="20" t="s">
        <v>138</v>
      </c>
      <c r="N17" s="20" t="s">
        <v>141</v>
      </c>
      <c r="O17" s="20" t="s">
        <v>143</v>
      </c>
      <c r="P17" s="20" t="s">
        <v>125</v>
      </c>
      <c r="Q17" s="20" t="s">
        <v>126</v>
      </c>
      <c r="R17" s="20" t="s">
        <v>127</v>
      </c>
      <c r="S17" s="20" t="s">
        <v>145</v>
      </c>
      <c r="T17" s="20" t="s">
        <v>146</v>
      </c>
      <c r="U17" s="20" t="s">
        <v>142</v>
      </c>
    </row>
    <row r="18" spans="1:21" ht="30" customHeight="1" x14ac:dyDescent="0.25">
      <c r="A18" s="210" t="s">
        <v>39</v>
      </c>
      <c r="B18" s="40">
        <f>'Overall - Totals'!B16</f>
        <v>19</v>
      </c>
      <c r="C18" s="40">
        <f>'Overall - Totals'!C16</f>
        <v>29</v>
      </c>
      <c r="D18" s="41">
        <f>B18/C18</f>
        <v>0.65517241379310343</v>
      </c>
      <c r="E18" s="40">
        <f>'Overall - Totals'!E16</f>
        <v>5</v>
      </c>
      <c r="F18" s="40">
        <f>'Overall - Totals'!F16</f>
        <v>26</v>
      </c>
      <c r="G18" s="50">
        <f>F18/($C$22+$Q$22)*100</f>
        <v>12.935323383084576</v>
      </c>
      <c r="H18" s="40">
        <f>'Overall - Totals'!G16</f>
        <v>7</v>
      </c>
      <c r="I18" s="40">
        <f>'Overall - Totals'!H16</f>
        <v>6</v>
      </c>
      <c r="J18" s="40">
        <f>'Overall - Totals'!I16</f>
        <v>5</v>
      </c>
      <c r="K18" s="40">
        <f>'Overall - Totals'!J16</f>
        <v>5</v>
      </c>
      <c r="L18" s="42">
        <f>H18/K18</f>
        <v>1.4</v>
      </c>
      <c r="M18" s="133">
        <f>C18+K18</f>
        <v>34</v>
      </c>
      <c r="N18" s="42">
        <f>B18/M18</f>
        <v>0.55882352941176472</v>
      </c>
      <c r="O18" s="42">
        <f t="shared" ref="O18:O21" si="14">((H18*0.33)+C18+K18)/7</f>
        <v>5.1871428571428577</v>
      </c>
      <c r="P18" s="42"/>
      <c r="Q18" s="40"/>
      <c r="R18" s="40"/>
      <c r="S18" s="40"/>
      <c r="T18" s="40"/>
      <c r="U18" s="40"/>
    </row>
    <row r="19" spans="1:21" ht="30" customHeight="1" x14ac:dyDescent="0.25">
      <c r="A19" s="210" t="s">
        <v>24</v>
      </c>
      <c r="B19" s="40">
        <f>'Overall - Totals'!B17</f>
        <v>17</v>
      </c>
      <c r="C19" s="40">
        <f>'Overall - Totals'!C17</f>
        <v>41</v>
      </c>
      <c r="D19" s="41">
        <f t="shared" ref="D19:D21" si="15">B19/C19</f>
        <v>0.41463414634146339</v>
      </c>
      <c r="E19" s="40">
        <f>'Overall - Totals'!E17</f>
        <v>0</v>
      </c>
      <c r="F19" s="40">
        <f>'Overall - Totals'!F17</f>
        <v>12</v>
      </c>
      <c r="G19" s="50">
        <f t="shared" ref="G19:G22" si="16">F19/($C$22+$Q$22)*100</f>
        <v>5.9701492537313428</v>
      </c>
      <c r="H19" s="40">
        <f>'Overall - Totals'!G17</f>
        <v>1</v>
      </c>
      <c r="I19" s="40">
        <f>'Overall - Totals'!H17</f>
        <v>1</v>
      </c>
      <c r="J19" s="40">
        <f>'Overall - Totals'!I17</f>
        <v>0</v>
      </c>
      <c r="K19" s="40">
        <f>'Overall - Totals'!J17</f>
        <v>6</v>
      </c>
      <c r="L19" s="42">
        <f>H19/K19</f>
        <v>0.16666666666666666</v>
      </c>
      <c r="M19" s="133">
        <f t="shared" ref="M19:M21" si="17">C19+K19</f>
        <v>47</v>
      </c>
      <c r="N19" s="42">
        <f t="shared" ref="N19:N22" si="18">B19/M19</f>
        <v>0.36170212765957449</v>
      </c>
      <c r="O19" s="42">
        <f t="shared" si="14"/>
        <v>6.7614285714285716</v>
      </c>
      <c r="P19" s="42"/>
      <c r="Q19" s="40"/>
      <c r="R19" s="40"/>
      <c r="S19" s="40"/>
      <c r="T19" s="40"/>
      <c r="U19" s="40"/>
    </row>
    <row r="20" spans="1:21" ht="30" customHeight="1" x14ac:dyDescent="0.25">
      <c r="A20" s="210" t="s">
        <v>123</v>
      </c>
      <c r="B20" s="40">
        <f>'Overall - Totals'!B18</f>
        <v>0</v>
      </c>
      <c r="C20" s="40">
        <f>'Overall - Totals'!C18</f>
        <v>17</v>
      </c>
      <c r="D20" s="41">
        <f t="shared" si="15"/>
        <v>0</v>
      </c>
      <c r="E20" s="40">
        <f>'Overall - Totals'!E18</f>
        <v>0</v>
      </c>
      <c r="F20" s="40">
        <f>'Overall - Totals'!F18</f>
        <v>9</v>
      </c>
      <c r="G20" s="50">
        <f t="shared" si="16"/>
        <v>4.4776119402985071</v>
      </c>
      <c r="H20" s="40">
        <f>'Overall - Totals'!G18</f>
        <v>6</v>
      </c>
      <c r="I20" s="40">
        <f>'Overall - Totals'!H18</f>
        <v>0</v>
      </c>
      <c r="J20" s="40">
        <f>'Overall - Totals'!I18</f>
        <v>0</v>
      </c>
      <c r="K20" s="40">
        <f>'Overall - Totals'!J18</f>
        <v>4</v>
      </c>
      <c r="L20" s="42">
        <f>H20/K20</f>
        <v>1.5</v>
      </c>
      <c r="M20" s="133">
        <f t="shared" si="17"/>
        <v>21</v>
      </c>
      <c r="N20" s="42">
        <f t="shared" si="18"/>
        <v>0</v>
      </c>
      <c r="O20" s="42">
        <f t="shared" si="14"/>
        <v>3.2828571428571429</v>
      </c>
      <c r="P20" s="42"/>
      <c r="Q20" s="40"/>
      <c r="R20" s="40"/>
      <c r="S20" s="40"/>
      <c r="T20" s="40"/>
      <c r="U20" s="40"/>
    </row>
    <row r="21" spans="1:21" ht="30" customHeight="1" x14ac:dyDescent="0.25">
      <c r="A21" s="210" t="s">
        <v>26</v>
      </c>
      <c r="B21" s="40">
        <f>'Overall - Totals'!B19</f>
        <v>3</v>
      </c>
      <c r="C21" s="40">
        <f>'Overall - Totals'!C19</f>
        <v>6</v>
      </c>
      <c r="D21" s="41">
        <f t="shared" si="15"/>
        <v>0.5</v>
      </c>
      <c r="E21" s="40">
        <f>'Overall - Totals'!E19</f>
        <v>2</v>
      </c>
      <c r="F21" s="40">
        <f>'Overall - Totals'!F19</f>
        <v>6</v>
      </c>
      <c r="G21" s="50">
        <f t="shared" si="16"/>
        <v>2.9850746268656714</v>
      </c>
      <c r="H21" s="40">
        <f>'Overall - Totals'!G19</f>
        <v>3</v>
      </c>
      <c r="I21" s="40">
        <f>'Overall - Totals'!H19</f>
        <v>2</v>
      </c>
      <c r="J21" s="40">
        <f>'Overall - Totals'!I19</f>
        <v>3</v>
      </c>
      <c r="K21" s="40">
        <f>'Overall - Totals'!J19</f>
        <v>1</v>
      </c>
      <c r="L21" s="42">
        <f>H21/K21</f>
        <v>3</v>
      </c>
      <c r="M21" s="133">
        <f t="shared" si="17"/>
        <v>7</v>
      </c>
      <c r="N21" s="42">
        <f t="shared" si="18"/>
        <v>0.42857142857142855</v>
      </c>
      <c r="O21" s="42">
        <f t="shared" si="14"/>
        <v>1.1414285714285715</v>
      </c>
      <c r="P21" s="42"/>
      <c r="Q21" s="40"/>
      <c r="R21" s="40"/>
      <c r="S21" s="40"/>
      <c r="T21" s="40"/>
      <c r="U21" s="40"/>
    </row>
    <row r="22" spans="1:21" ht="30" customHeight="1" x14ac:dyDescent="0.25">
      <c r="A22" s="214" t="s">
        <v>139</v>
      </c>
      <c r="B22" s="40">
        <f>SUM(B18:B21)</f>
        <v>39</v>
      </c>
      <c r="C22" s="40">
        <f t="shared" ref="C22:K22" si="19">SUM(C18:C21)</f>
        <v>93</v>
      </c>
      <c r="D22" s="132">
        <f>B22/C22</f>
        <v>0.41935483870967744</v>
      </c>
      <c r="E22" s="40">
        <f t="shared" si="19"/>
        <v>7</v>
      </c>
      <c r="F22" s="40">
        <f t="shared" si="19"/>
        <v>53</v>
      </c>
      <c r="G22" s="50">
        <f t="shared" si="16"/>
        <v>26.368159203980102</v>
      </c>
      <c r="H22" s="40">
        <f t="shared" si="19"/>
        <v>17</v>
      </c>
      <c r="I22" s="40">
        <f t="shared" si="19"/>
        <v>9</v>
      </c>
      <c r="J22" s="40">
        <f t="shared" si="19"/>
        <v>8</v>
      </c>
      <c r="K22" s="40">
        <f t="shared" si="19"/>
        <v>16</v>
      </c>
      <c r="L22" s="50">
        <f>H22/K22</f>
        <v>1.0625</v>
      </c>
      <c r="M22" s="133">
        <f>SUM(M18:M21)</f>
        <v>109</v>
      </c>
      <c r="N22" s="42">
        <f t="shared" si="18"/>
        <v>0.3577981651376147</v>
      </c>
      <c r="O22" s="42"/>
      <c r="P22" s="40">
        <f>'Overall Team Stats'!L12</f>
        <v>33</v>
      </c>
      <c r="Q22" s="40">
        <f>'Overall Team Stats'!M12</f>
        <v>108</v>
      </c>
      <c r="R22" s="115">
        <f>'Overall Team Stats'!N12</f>
        <v>0.30555555555555558</v>
      </c>
      <c r="S22" s="50">
        <f>M22/7</f>
        <v>15.571428571428571</v>
      </c>
      <c r="T22" s="50">
        <f>S22/B46*100</f>
        <v>85.089773614363779</v>
      </c>
      <c r="U22" s="217">
        <f>B22-P22</f>
        <v>6</v>
      </c>
    </row>
    <row r="23" spans="1:21" x14ac:dyDescent="0.25">
      <c r="A23" s="66"/>
      <c r="B23" s="67"/>
      <c r="C23" s="67"/>
      <c r="D23" s="68"/>
      <c r="E23" s="67"/>
      <c r="F23" s="67"/>
      <c r="G23" s="67"/>
      <c r="H23" s="67"/>
      <c r="I23" s="67"/>
      <c r="J23" s="67"/>
      <c r="K23" s="67"/>
      <c r="L23" s="69"/>
      <c r="M23" s="69"/>
      <c r="N23" s="69"/>
      <c r="O23" s="69"/>
      <c r="P23" s="69"/>
    </row>
    <row r="24" spans="1:21" ht="30" customHeight="1" x14ac:dyDescent="0.25">
      <c r="A24" s="114" t="s">
        <v>188</v>
      </c>
      <c r="B24" s="8" t="s">
        <v>3</v>
      </c>
      <c r="C24" s="8" t="s">
        <v>11</v>
      </c>
      <c r="D24" s="22" t="s">
        <v>9</v>
      </c>
      <c r="E24" s="8" t="s">
        <v>10</v>
      </c>
      <c r="F24" s="8" t="s">
        <v>4</v>
      </c>
      <c r="G24" s="8" t="s">
        <v>144</v>
      </c>
      <c r="H24" s="8" t="s">
        <v>5</v>
      </c>
      <c r="I24" s="8" t="s">
        <v>6</v>
      </c>
      <c r="J24" s="8" t="s">
        <v>7</v>
      </c>
      <c r="K24" s="8" t="s">
        <v>8</v>
      </c>
      <c r="L24" s="25" t="s">
        <v>21</v>
      </c>
      <c r="M24" s="20" t="s">
        <v>138</v>
      </c>
      <c r="N24" s="20" t="s">
        <v>141</v>
      </c>
      <c r="O24" s="20" t="s">
        <v>143</v>
      </c>
      <c r="P24" s="20" t="s">
        <v>125</v>
      </c>
      <c r="Q24" s="20" t="s">
        <v>126</v>
      </c>
      <c r="R24" s="20" t="s">
        <v>127</v>
      </c>
      <c r="S24" s="20" t="s">
        <v>145</v>
      </c>
      <c r="T24" s="20" t="s">
        <v>146</v>
      </c>
      <c r="U24" s="20" t="s">
        <v>142</v>
      </c>
    </row>
    <row r="25" spans="1:21" ht="30" customHeight="1" x14ac:dyDescent="0.25">
      <c r="A25" s="208" t="s">
        <v>22</v>
      </c>
      <c r="B25" s="40">
        <f>'Overall - Totals'!B22</f>
        <v>27</v>
      </c>
      <c r="C25" s="40">
        <f>'Overall - Totals'!C22</f>
        <v>38</v>
      </c>
      <c r="D25" s="41">
        <f>B25/C25</f>
        <v>0.71052631578947367</v>
      </c>
      <c r="E25" s="40">
        <f>'Overall - Totals'!E22</f>
        <v>3</v>
      </c>
      <c r="F25" s="40">
        <f>'Overall - Totals'!F22</f>
        <v>44</v>
      </c>
      <c r="G25" s="223">
        <f>F25/($C$29+$Q$29)*100</f>
        <v>18.333333333333332</v>
      </c>
      <c r="H25" s="40">
        <f>'Overall - Totals'!G22</f>
        <v>8</v>
      </c>
      <c r="I25" s="40">
        <f>'Overall - Totals'!H22</f>
        <v>14</v>
      </c>
      <c r="J25" s="40">
        <f>'Overall - Totals'!I22</f>
        <v>5</v>
      </c>
      <c r="K25" s="40">
        <f>'Overall - Totals'!J22</f>
        <v>5</v>
      </c>
      <c r="L25" s="42">
        <f>H25/K25</f>
        <v>1.6</v>
      </c>
      <c r="M25" s="133">
        <f>C25+K25</f>
        <v>43</v>
      </c>
      <c r="N25" s="219">
        <f>B25/M25</f>
        <v>0.62790697674418605</v>
      </c>
      <c r="O25" s="42">
        <f t="shared" ref="O25:O28" si="20">((H25*0.33)+C25+K25)/7</f>
        <v>6.5200000000000005</v>
      </c>
      <c r="P25" s="42"/>
      <c r="Q25" s="42"/>
      <c r="R25" s="42"/>
      <c r="S25" s="42"/>
      <c r="T25" s="42"/>
      <c r="U25" s="42"/>
    </row>
    <row r="26" spans="1:21" ht="30" customHeight="1" x14ac:dyDescent="0.25">
      <c r="A26" s="208" t="s">
        <v>27</v>
      </c>
      <c r="B26" s="40">
        <f>'Overall - Totals'!B23</f>
        <v>17</v>
      </c>
      <c r="C26" s="40">
        <f>'Overall - Totals'!C23</f>
        <v>52</v>
      </c>
      <c r="D26" s="41">
        <f t="shared" ref="D26:D28" si="21">B26/C26</f>
        <v>0.32692307692307693</v>
      </c>
      <c r="E26" s="40">
        <f>'Overall - Totals'!E23</f>
        <v>0</v>
      </c>
      <c r="F26" s="40">
        <f>'Overall - Totals'!F23</f>
        <v>14</v>
      </c>
      <c r="G26" s="50">
        <f t="shared" ref="G26:G29" si="22">F26/($C$29+$Q$29)*100</f>
        <v>5.833333333333333</v>
      </c>
      <c r="H26" s="40">
        <f>'Overall - Totals'!G23</f>
        <v>13</v>
      </c>
      <c r="I26" s="40">
        <f>'Overall - Totals'!H23</f>
        <v>4</v>
      </c>
      <c r="J26" s="40">
        <f>'Overall - Totals'!I23</f>
        <v>1</v>
      </c>
      <c r="K26" s="40">
        <f>'Overall - Totals'!J23</f>
        <v>8</v>
      </c>
      <c r="L26" s="42">
        <f>H26/K26</f>
        <v>1.625</v>
      </c>
      <c r="M26" s="228">
        <f t="shared" ref="M26:M28" si="23">C26+K26</f>
        <v>60</v>
      </c>
      <c r="N26" s="42">
        <f t="shared" ref="N26:N29" si="24">B26/M26</f>
        <v>0.28333333333333333</v>
      </c>
      <c r="O26" s="219">
        <f t="shared" si="20"/>
        <v>9.1842857142857124</v>
      </c>
      <c r="P26" s="42"/>
      <c r="Q26" s="42"/>
      <c r="R26" s="42"/>
      <c r="S26" s="42"/>
      <c r="T26" s="42"/>
      <c r="U26" s="42"/>
    </row>
    <row r="27" spans="1:21" ht="30" customHeight="1" x14ac:dyDescent="0.25">
      <c r="A27" s="208" t="s">
        <v>225</v>
      </c>
      <c r="B27" s="40">
        <f>'Overall - Totals'!B24</f>
        <v>9</v>
      </c>
      <c r="C27" s="40">
        <f>'Overall - Totals'!C24</f>
        <v>29</v>
      </c>
      <c r="D27" s="41">
        <f t="shared" si="21"/>
        <v>0.31034482758620691</v>
      </c>
      <c r="E27" s="40">
        <f>'Overall - Totals'!E24</f>
        <v>0</v>
      </c>
      <c r="F27" s="40">
        <f>'Overall - Totals'!F24</f>
        <v>9</v>
      </c>
      <c r="G27" s="50">
        <f t="shared" si="22"/>
        <v>3.75</v>
      </c>
      <c r="H27" s="40">
        <f>'Overall - Totals'!G24</f>
        <v>1</v>
      </c>
      <c r="I27" s="40">
        <f>'Overall - Totals'!H24</f>
        <v>2</v>
      </c>
      <c r="J27" s="40">
        <f>'Overall - Totals'!I24</f>
        <v>1</v>
      </c>
      <c r="K27" s="40">
        <f>'Overall - Totals'!J24</f>
        <v>3</v>
      </c>
      <c r="L27" s="42">
        <f>H27/K27</f>
        <v>0.33333333333333331</v>
      </c>
      <c r="M27" s="133">
        <f t="shared" si="23"/>
        <v>32</v>
      </c>
      <c r="N27" s="42">
        <f t="shared" si="24"/>
        <v>0.28125</v>
      </c>
      <c r="O27" s="42">
        <f t="shared" si="20"/>
        <v>4.6185714285714283</v>
      </c>
      <c r="P27" s="42"/>
      <c r="Q27" s="42"/>
      <c r="R27" s="42"/>
      <c r="S27" s="42"/>
      <c r="T27" s="42"/>
      <c r="U27" s="42"/>
    </row>
    <row r="28" spans="1:21" ht="30" customHeight="1" x14ac:dyDescent="0.25">
      <c r="A28" s="208" t="s">
        <v>157</v>
      </c>
      <c r="B28" s="40">
        <f>'Overall - Totals'!B25</f>
        <v>0</v>
      </c>
      <c r="C28" s="40">
        <f>'Overall - Totals'!C25</f>
        <v>7</v>
      </c>
      <c r="D28" s="41">
        <f t="shared" si="21"/>
        <v>0</v>
      </c>
      <c r="E28" s="40">
        <f>'Overall - Totals'!E25</f>
        <v>0</v>
      </c>
      <c r="F28" s="40">
        <f>'Overall - Totals'!F25</f>
        <v>2</v>
      </c>
      <c r="G28" s="50">
        <f t="shared" si="22"/>
        <v>0.83333333333333337</v>
      </c>
      <c r="H28" s="40">
        <f>'Overall - Totals'!G25</f>
        <v>5</v>
      </c>
      <c r="I28" s="40">
        <f>'Overall - Totals'!H25</f>
        <v>0</v>
      </c>
      <c r="J28" s="40">
        <f>'Overall - Totals'!I25</f>
        <v>1</v>
      </c>
      <c r="K28" s="40">
        <f>'Overall - Totals'!J25</f>
        <v>0</v>
      </c>
      <c r="L28" s="42" t="e">
        <f>H28/K28</f>
        <v>#DIV/0!</v>
      </c>
      <c r="M28" s="133">
        <f t="shared" si="23"/>
        <v>7</v>
      </c>
      <c r="N28" s="42">
        <f t="shared" si="24"/>
        <v>0</v>
      </c>
      <c r="O28" s="42">
        <f t="shared" si="20"/>
        <v>1.2357142857142858</v>
      </c>
      <c r="P28" s="42"/>
      <c r="Q28" s="42"/>
      <c r="R28" s="42"/>
      <c r="S28" s="42"/>
      <c r="T28" s="42"/>
      <c r="U28" s="42"/>
    </row>
    <row r="29" spans="1:21" ht="30" customHeight="1" x14ac:dyDescent="0.25">
      <c r="A29" s="213" t="s">
        <v>139</v>
      </c>
      <c r="B29" s="40">
        <f>SUM(B25:B28)</f>
        <v>53</v>
      </c>
      <c r="C29" s="40">
        <f>SUM(C25:C28)</f>
        <v>126</v>
      </c>
      <c r="D29" s="132">
        <f>B29/C29</f>
        <v>0.42063492063492064</v>
      </c>
      <c r="E29" s="42">
        <f t="shared" ref="E29:K29" si="25">SUM(E25:E28)</f>
        <v>3</v>
      </c>
      <c r="F29" s="42">
        <f t="shared" si="25"/>
        <v>69</v>
      </c>
      <c r="G29" s="50">
        <f t="shared" si="22"/>
        <v>28.749999999999996</v>
      </c>
      <c r="H29" s="172">
        <f t="shared" si="25"/>
        <v>27</v>
      </c>
      <c r="I29" s="172">
        <f t="shared" si="25"/>
        <v>20</v>
      </c>
      <c r="J29" s="172">
        <f t="shared" si="25"/>
        <v>8</v>
      </c>
      <c r="K29" s="172">
        <f t="shared" si="25"/>
        <v>16</v>
      </c>
      <c r="L29" s="42">
        <f>H29/K29</f>
        <v>1.6875</v>
      </c>
      <c r="M29" s="228">
        <f>SUM(M25:M28)</f>
        <v>142</v>
      </c>
      <c r="N29" s="219">
        <f t="shared" si="24"/>
        <v>0.37323943661971831</v>
      </c>
      <c r="O29" s="42"/>
      <c r="P29" s="40">
        <f>'Overall Team Stats'!L16</f>
        <v>50</v>
      </c>
      <c r="Q29" s="40">
        <f>'Overall Team Stats'!M16</f>
        <v>114</v>
      </c>
      <c r="R29" s="227">
        <f>'Overall Team Stats'!N16</f>
        <v>0.43859649122807015</v>
      </c>
      <c r="S29" s="50">
        <f>M29/8</f>
        <v>17.75</v>
      </c>
      <c r="T29" s="50">
        <f>S29/B46*100</f>
        <v>96.994535519125677</v>
      </c>
      <c r="U29" s="40">
        <f>B29-P29</f>
        <v>3</v>
      </c>
    </row>
    <row r="30" spans="1:21" x14ac:dyDescent="0.25">
      <c r="B30" s="30"/>
      <c r="C30" s="30"/>
      <c r="D30" s="32"/>
      <c r="E30" s="30"/>
      <c r="F30" s="30"/>
      <c r="G30" s="30"/>
      <c r="H30" s="30"/>
      <c r="I30" s="30"/>
      <c r="J30" s="30"/>
      <c r="K30" s="30"/>
      <c r="L30" s="33"/>
      <c r="M30" s="33"/>
      <c r="N30" s="33"/>
      <c r="O30" s="33"/>
      <c r="P30" s="33"/>
    </row>
    <row r="31" spans="1:21" ht="30" customHeight="1" x14ac:dyDescent="0.25">
      <c r="A31" s="110" t="s">
        <v>232</v>
      </c>
      <c r="B31" s="8" t="s">
        <v>3</v>
      </c>
      <c r="C31" s="8" t="s">
        <v>11</v>
      </c>
      <c r="D31" s="22" t="s">
        <v>9</v>
      </c>
      <c r="E31" s="8" t="s">
        <v>10</v>
      </c>
      <c r="F31" s="8" t="s">
        <v>4</v>
      </c>
      <c r="G31" s="8" t="s">
        <v>144</v>
      </c>
      <c r="H31" s="8" t="s">
        <v>5</v>
      </c>
      <c r="I31" s="8" t="s">
        <v>6</v>
      </c>
      <c r="J31" s="8" t="s">
        <v>7</v>
      </c>
      <c r="K31" s="8" t="s">
        <v>8</v>
      </c>
      <c r="L31" s="25" t="s">
        <v>21</v>
      </c>
      <c r="M31" s="20" t="s">
        <v>138</v>
      </c>
      <c r="N31" s="20" t="s">
        <v>141</v>
      </c>
      <c r="O31" s="20" t="s">
        <v>143</v>
      </c>
      <c r="P31" s="20" t="s">
        <v>125</v>
      </c>
      <c r="Q31" s="20" t="s">
        <v>126</v>
      </c>
      <c r="R31" s="20" t="s">
        <v>127</v>
      </c>
      <c r="S31" s="20" t="s">
        <v>145</v>
      </c>
      <c r="T31" s="20" t="s">
        <v>146</v>
      </c>
      <c r="U31" s="20" t="s">
        <v>142</v>
      </c>
    </row>
    <row r="32" spans="1:21" ht="30" customHeight="1" x14ac:dyDescent="0.25">
      <c r="A32" s="45" t="s">
        <v>233</v>
      </c>
      <c r="B32" s="40">
        <f>'Overall - Totals'!B28</f>
        <v>16</v>
      </c>
      <c r="C32" s="40">
        <f>'Overall - Totals'!C28</f>
        <v>40</v>
      </c>
      <c r="D32" s="41">
        <f>B32/C32</f>
        <v>0.4</v>
      </c>
      <c r="E32" s="40">
        <f>'Overall - Totals'!E28</f>
        <v>4</v>
      </c>
      <c r="F32" s="40">
        <f>'Overall - Totals'!F28</f>
        <v>17</v>
      </c>
      <c r="G32" s="50">
        <f>F32/($C$36+$Q$36)*100</f>
        <v>7.7981651376146797</v>
      </c>
      <c r="H32" s="40">
        <f>'Overall - Totals'!G28</f>
        <v>3</v>
      </c>
      <c r="I32" s="40">
        <f>'Overall - Totals'!H28</f>
        <v>4</v>
      </c>
      <c r="J32" s="40">
        <f>'Overall - Totals'!I28</f>
        <v>8</v>
      </c>
      <c r="K32" s="40">
        <f>'Overall - Totals'!J28</f>
        <v>3</v>
      </c>
      <c r="L32" s="42">
        <f>H32/K32</f>
        <v>1</v>
      </c>
      <c r="M32" s="134">
        <f>C32+K32</f>
        <v>43</v>
      </c>
      <c r="N32" s="42">
        <f>B32/M32</f>
        <v>0.37209302325581395</v>
      </c>
      <c r="O32" s="42">
        <f>((H32*0.33)+C32+K32)/6</f>
        <v>7.331666666666667</v>
      </c>
      <c r="P32" s="25"/>
      <c r="Q32" s="40"/>
      <c r="R32" s="40"/>
      <c r="S32" s="40"/>
      <c r="T32" s="40"/>
      <c r="U32" s="40"/>
    </row>
    <row r="33" spans="1:21" ht="30" customHeight="1" x14ac:dyDescent="0.25">
      <c r="A33" s="45" t="s">
        <v>61</v>
      </c>
      <c r="B33" s="40">
        <f>'Overall - Totals'!B29</f>
        <v>8</v>
      </c>
      <c r="C33" s="40">
        <f>'Overall - Totals'!C29</f>
        <v>36</v>
      </c>
      <c r="D33" s="41">
        <f>B33/C33</f>
        <v>0.22222222222222221</v>
      </c>
      <c r="E33" s="40">
        <f>'Overall - Totals'!E29</f>
        <v>1</v>
      </c>
      <c r="F33" s="40">
        <f>'Overall - Totals'!F29</f>
        <v>22</v>
      </c>
      <c r="G33" s="50">
        <f>F33/($C$15+$Q$15)*100</f>
        <v>11.640211640211639</v>
      </c>
      <c r="H33" s="40">
        <f>'Overall - Totals'!G29</f>
        <v>8</v>
      </c>
      <c r="I33" s="40">
        <f>'Overall - Totals'!H29</f>
        <v>5</v>
      </c>
      <c r="J33" s="40">
        <f>'Overall - Totals'!I29</f>
        <v>2</v>
      </c>
      <c r="K33" s="40">
        <f>'Overall - Totals'!J29</f>
        <v>5</v>
      </c>
      <c r="L33" s="42">
        <f>H33/K33</f>
        <v>1.6</v>
      </c>
      <c r="M33" s="134">
        <f>C33+K33</f>
        <v>41</v>
      </c>
      <c r="N33" s="42">
        <f>B33/M33</f>
        <v>0.1951219512195122</v>
      </c>
      <c r="O33" s="42">
        <f>((H33*0.33)+C33+K33)/6</f>
        <v>7.2733333333333334</v>
      </c>
      <c r="P33" s="25"/>
      <c r="Q33" s="40"/>
      <c r="R33" s="40"/>
      <c r="S33" s="40"/>
      <c r="T33" s="40"/>
      <c r="U33" s="40"/>
    </row>
    <row r="34" spans="1:21" ht="30" customHeight="1" x14ac:dyDescent="0.25">
      <c r="A34" s="166" t="s">
        <v>38</v>
      </c>
      <c r="B34" s="40">
        <f>'Overall - Totals'!B30</f>
        <v>1</v>
      </c>
      <c r="C34" s="40">
        <f>'Overall - Totals'!C30</f>
        <v>6</v>
      </c>
      <c r="D34" s="41">
        <f t="shared" ref="D34:D35" si="26">B34/C34</f>
        <v>0.16666666666666666</v>
      </c>
      <c r="E34" s="40">
        <f>'Overall - Totals'!E30</f>
        <v>0</v>
      </c>
      <c r="F34" s="40">
        <f>'Overall - Totals'!F30</f>
        <v>10</v>
      </c>
      <c r="G34" s="50">
        <f t="shared" ref="G34:G36" si="27">F34/($C$36+$Q$36)*100</f>
        <v>4.5871559633027523</v>
      </c>
      <c r="H34" s="40">
        <f>'Overall - Totals'!G30</f>
        <v>0</v>
      </c>
      <c r="I34" s="40">
        <f>'Overall - Totals'!H30</f>
        <v>2</v>
      </c>
      <c r="J34" s="40">
        <f>'Overall - Totals'!I30</f>
        <v>0</v>
      </c>
      <c r="K34" s="40">
        <f>'Overall - Totals'!J30</f>
        <v>2</v>
      </c>
      <c r="L34" s="42">
        <f>H34/K34</f>
        <v>0</v>
      </c>
      <c r="M34" s="134">
        <f t="shared" ref="M34:M35" si="28">C34+K34</f>
        <v>8</v>
      </c>
      <c r="N34" s="42">
        <f t="shared" ref="N34:N36" si="29">B34/M34</f>
        <v>0.125</v>
      </c>
      <c r="O34" s="42">
        <f>((H34*0.33)+C34+K34)/6</f>
        <v>1.3333333333333333</v>
      </c>
      <c r="P34" s="42"/>
      <c r="Q34" s="40"/>
      <c r="R34" s="40"/>
      <c r="S34" s="40"/>
      <c r="T34" s="40"/>
      <c r="U34" s="40"/>
    </row>
    <row r="35" spans="1:21" ht="30" customHeight="1" x14ac:dyDescent="0.25">
      <c r="A35" s="166" t="s">
        <v>120</v>
      </c>
      <c r="B35" s="40">
        <f>'Overall - Totals'!B31</f>
        <v>14</v>
      </c>
      <c r="C35" s="40">
        <f>'Overall - Totals'!C31</f>
        <v>32</v>
      </c>
      <c r="D35" s="41">
        <f t="shared" si="26"/>
        <v>0.4375</v>
      </c>
      <c r="E35" s="40">
        <f>'Overall - Totals'!E31</f>
        <v>1</v>
      </c>
      <c r="F35" s="40">
        <f>'Overall - Totals'!F31</f>
        <v>21</v>
      </c>
      <c r="G35" s="50">
        <f t="shared" si="27"/>
        <v>9.6330275229357802</v>
      </c>
      <c r="H35" s="40">
        <f>'Overall - Totals'!G31</f>
        <v>7</v>
      </c>
      <c r="I35" s="40">
        <f>'Overall - Totals'!H31</f>
        <v>1</v>
      </c>
      <c r="J35" s="40">
        <f>'Overall - Totals'!I31</f>
        <v>1</v>
      </c>
      <c r="K35" s="40">
        <f>'Overall - Totals'!J31</f>
        <v>3</v>
      </c>
      <c r="L35" s="42">
        <f>H35/K35</f>
        <v>2.3333333333333335</v>
      </c>
      <c r="M35" s="134">
        <f t="shared" si="28"/>
        <v>35</v>
      </c>
      <c r="N35" s="42">
        <f t="shared" si="29"/>
        <v>0.4</v>
      </c>
      <c r="O35" s="42">
        <f>((H35*0.33)+C35+K35)/6</f>
        <v>6.2183333333333337</v>
      </c>
      <c r="P35" s="42"/>
      <c r="Q35" s="40"/>
      <c r="R35" s="40"/>
      <c r="S35" s="40"/>
      <c r="T35" s="40"/>
      <c r="U35" s="40"/>
    </row>
    <row r="36" spans="1:21" ht="30" customHeight="1" x14ac:dyDescent="0.25">
      <c r="A36" s="167" t="s">
        <v>139</v>
      </c>
      <c r="B36" s="40">
        <f>SUM(B32:B35)</f>
        <v>39</v>
      </c>
      <c r="C36" s="40">
        <f t="shared" ref="C36:K36" si="30">SUM(C32:C35)</f>
        <v>114</v>
      </c>
      <c r="D36" s="132">
        <f>B36/C36</f>
        <v>0.34210526315789475</v>
      </c>
      <c r="E36" s="40">
        <f t="shared" si="30"/>
        <v>6</v>
      </c>
      <c r="F36" s="40">
        <f t="shared" si="30"/>
        <v>70</v>
      </c>
      <c r="G36" s="223">
        <f t="shared" si="27"/>
        <v>32.11009174311927</v>
      </c>
      <c r="H36" s="40">
        <f t="shared" si="30"/>
        <v>18</v>
      </c>
      <c r="I36" s="40">
        <f t="shared" si="30"/>
        <v>12</v>
      </c>
      <c r="J36" s="40">
        <f t="shared" si="30"/>
        <v>11</v>
      </c>
      <c r="K36" s="40">
        <f t="shared" si="30"/>
        <v>13</v>
      </c>
      <c r="L36" s="50">
        <f>H36/K36</f>
        <v>1.3846153846153846</v>
      </c>
      <c r="M36" s="133">
        <f>SUM(M32:M35)</f>
        <v>127</v>
      </c>
      <c r="N36" s="42">
        <f t="shared" si="29"/>
        <v>0.30708661417322836</v>
      </c>
      <c r="O36" s="42"/>
      <c r="P36" s="40">
        <f>'Overall Team Stats'!L20</f>
        <v>34</v>
      </c>
      <c r="Q36" s="40">
        <f>'Overall Team Stats'!M20</f>
        <v>104</v>
      </c>
      <c r="R36" s="115">
        <f>'Overall Team Stats'!N20</f>
        <v>0.32692307692307693</v>
      </c>
      <c r="S36" s="50">
        <f>M36/6</f>
        <v>21.166666666666668</v>
      </c>
      <c r="T36" s="223">
        <f>S36/B46*100</f>
        <v>115.6648451730419</v>
      </c>
      <c r="U36" s="40">
        <f>B36-P36</f>
        <v>5</v>
      </c>
    </row>
    <row r="37" spans="1:21" x14ac:dyDescent="0.25">
      <c r="B37" s="30"/>
      <c r="C37" s="30"/>
      <c r="D37" s="32"/>
      <c r="E37" s="30"/>
      <c r="F37" s="30"/>
      <c r="G37" s="30"/>
      <c r="H37" s="30"/>
      <c r="I37" s="30"/>
      <c r="J37" s="30"/>
      <c r="K37" s="30"/>
      <c r="L37" s="33"/>
      <c r="M37" s="33"/>
      <c r="N37" s="33"/>
      <c r="O37" s="33"/>
      <c r="P37" s="33"/>
    </row>
    <row r="38" spans="1:21" ht="30" customHeight="1" x14ac:dyDescent="0.25">
      <c r="A38" s="46" t="s">
        <v>234</v>
      </c>
      <c r="B38" s="8" t="s">
        <v>3</v>
      </c>
      <c r="C38" s="8" t="s">
        <v>11</v>
      </c>
      <c r="D38" s="22" t="s">
        <v>9</v>
      </c>
      <c r="E38" s="8" t="s">
        <v>10</v>
      </c>
      <c r="F38" s="8" t="s">
        <v>4</v>
      </c>
      <c r="G38" s="8" t="s">
        <v>144</v>
      </c>
      <c r="H38" s="8" t="s">
        <v>5</v>
      </c>
      <c r="I38" s="8" t="s">
        <v>6</v>
      </c>
      <c r="J38" s="8" t="s">
        <v>7</v>
      </c>
      <c r="K38" s="8" t="s">
        <v>8</v>
      </c>
      <c r="L38" s="25" t="s">
        <v>21</v>
      </c>
      <c r="M38" s="20" t="s">
        <v>138</v>
      </c>
      <c r="N38" s="20" t="s">
        <v>141</v>
      </c>
      <c r="O38" s="20" t="s">
        <v>143</v>
      </c>
      <c r="P38" s="20" t="s">
        <v>125</v>
      </c>
      <c r="Q38" s="20" t="s">
        <v>126</v>
      </c>
      <c r="R38" s="20" t="s">
        <v>127</v>
      </c>
      <c r="S38" s="20" t="s">
        <v>145</v>
      </c>
      <c r="T38" s="20" t="s">
        <v>146</v>
      </c>
      <c r="U38" s="20" t="s">
        <v>142</v>
      </c>
    </row>
    <row r="39" spans="1:21" ht="30" customHeight="1" x14ac:dyDescent="0.25">
      <c r="A39" s="47" t="s">
        <v>25</v>
      </c>
      <c r="B39" s="40">
        <f>'Overall - Totals'!B34</f>
        <v>6</v>
      </c>
      <c r="C39" s="40">
        <f>'Overall - Totals'!C34</f>
        <v>30</v>
      </c>
      <c r="D39" s="41">
        <f>B39/C39</f>
        <v>0.2</v>
      </c>
      <c r="E39" s="40">
        <f>'Overall - Totals'!E34</f>
        <v>1</v>
      </c>
      <c r="F39" s="40">
        <f>'Overall - Totals'!F34</f>
        <v>21</v>
      </c>
      <c r="G39" s="50">
        <f>F39/($C$43+$Q$43)*100</f>
        <v>12</v>
      </c>
      <c r="H39" s="40">
        <f>'Overall - Totals'!G34</f>
        <v>4</v>
      </c>
      <c r="I39" s="40">
        <f>'Overall - Totals'!H34</f>
        <v>6</v>
      </c>
      <c r="J39" s="40">
        <f>'Overall - Totals'!I34</f>
        <v>0</v>
      </c>
      <c r="K39" s="40">
        <f>'Overall - Totals'!J34</f>
        <v>5</v>
      </c>
      <c r="L39" s="42">
        <f>H39/K39</f>
        <v>0.8</v>
      </c>
      <c r="M39" s="133">
        <f>C39+K39</f>
        <v>35</v>
      </c>
      <c r="N39" s="42">
        <f>B39/M39</f>
        <v>0.17142857142857143</v>
      </c>
      <c r="O39" s="42">
        <f>((H39*0.33)+C39+K39)/6</f>
        <v>6.0533333333333337</v>
      </c>
      <c r="P39" s="42"/>
      <c r="Q39" s="40"/>
      <c r="R39" s="40"/>
      <c r="S39" s="40"/>
      <c r="T39" s="40"/>
      <c r="U39" s="40"/>
    </row>
    <row r="40" spans="1:21" ht="30" customHeight="1" x14ac:dyDescent="0.25">
      <c r="A40" s="47" t="s">
        <v>235</v>
      </c>
      <c r="B40" s="40">
        <f>'Overall - Totals'!B35</f>
        <v>5</v>
      </c>
      <c r="C40" s="40">
        <f>'Overall - Totals'!C35</f>
        <v>16</v>
      </c>
      <c r="D40" s="41">
        <f t="shared" ref="D40:D42" si="31">B40/C40</f>
        <v>0.3125</v>
      </c>
      <c r="E40" s="40">
        <f>'Overall - Totals'!E35</f>
        <v>0</v>
      </c>
      <c r="F40" s="40">
        <f>'Overall - Totals'!F35</f>
        <v>8</v>
      </c>
      <c r="G40" s="50">
        <f t="shared" ref="G40:G43" si="32">F40/($C$43+$Q$43)*100</f>
        <v>4.5714285714285712</v>
      </c>
      <c r="H40" s="40">
        <f>'Overall - Totals'!G35</f>
        <v>6</v>
      </c>
      <c r="I40" s="40">
        <f>'Overall - Totals'!H35</f>
        <v>6</v>
      </c>
      <c r="J40" s="40">
        <f>'Overall - Totals'!I35</f>
        <v>0</v>
      </c>
      <c r="K40" s="40">
        <f>'Overall - Totals'!J35</f>
        <v>4</v>
      </c>
      <c r="L40" s="42">
        <f>H40/K40</f>
        <v>1.5</v>
      </c>
      <c r="M40" s="133">
        <f t="shared" ref="M40:M42" si="33">C40+K40</f>
        <v>20</v>
      </c>
      <c r="N40" s="42">
        <f t="shared" ref="N40:N43" si="34">B40/M40</f>
        <v>0.25</v>
      </c>
      <c r="O40" s="42">
        <f>((H40*0.33)+C40+K40)/6</f>
        <v>3.6633333333333336</v>
      </c>
      <c r="P40" s="42"/>
      <c r="Q40" s="40"/>
      <c r="R40" s="40"/>
      <c r="S40" s="40"/>
      <c r="T40" s="40"/>
      <c r="U40" s="40"/>
    </row>
    <row r="41" spans="1:21" ht="30" customHeight="1" x14ac:dyDescent="0.25">
      <c r="A41" s="47" t="s">
        <v>236</v>
      </c>
      <c r="B41" s="40">
        <f>'Overall - Totals'!B36</f>
        <v>6</v>
      </c>
      <c r="C41" s="40">
        <f>'Overall - Totals'!C36</f>
        <v>21</v>
      </c>
      <c r="D41" s="41">
        <f t="shared" si="31"/>
        <v>0.2857142857142857</v>
      </c>
      <c r="E41" s="40">
        <f>'Overall - Totals'!E36</f>
        <v>1</v>
      </c>
      <c r="F41" s="40">
        <f>'Overall - Totals'!F36</f>
        <v>12</v>
      </c>
      <c r="G41" s="50">
        <f t="shared" si="32"/>
        <v>6.8571428571428577</v>
      </c>
      <c r="H41" s="40">
        <f>'Overall - Totals'!G36</f>
        <v>2</v>
      </c>
      <c r="I41" s="40">
        <f>'Overall - Totals'!H36</f>
        <v>5</v>
      </c>
      <c r="J41" s="40">
        <f>'Overall - Totals'!I36</f>
        <v>2</v>
      </c>
      <c r="K41" s="40">
        <f>'Overall - Totals'!J36</f>
        <v>7</v>
      </c>
      <c r="L41" s="42">
        <f>H41/K41</f>
        <v>0.2857142857142857</v>
      </c>
      <c r="M41" s="133">
        <f t="shared" si="33"/>
        <v>28</v>
      </c>
      <c r="N41" s="42">
        <f t="shared" si="34"/>
        <v>0.21428571428571427</v>
      </c>
      <c r="O41" s="42">
        <f>((H41*0.33)+C41+K41)/6</f>
        <v>4.7766666666666664</v>
      </c>
      <c r="P41" s="42"/>
      <c r="Q41" s="40"/>
      <c r="R41" s="40"/>
      <c r="S41" s="40"/>
      <c r="T41" s="40"/>
      <c r="U41" s="40"/>
    </row>
    <row r="42" spans="1:21" ht="30" customHeight="1" x14ac:dyDescent="0.25">
      <c r="A42" s="47" t="s">
        <v>237</v>
      </c>
      <c r="B42" s="40">
        <f>'Overall - Totals'!B37</f>
        <v>6</v>
      </c>
      <c r="C42" s="40">
        <f>'Overall - Totals'!C37</f>
        <v>25</v>
      </c>
      <c r="D42" s="41">
        <f t="shared" si="31"/>
        <v>0.24</v>
      </c>
      <c r="E42" s="40">
        <f>'Overall - Totals'!E37</f>
        <v>0</v>
      </c>
      <c r="F42" s="40">
        <f>'Overall - Totals'!F37</f>
        <v>6</v>
      </c>
      <c r="G42" s="50">
        <f t="shared" si="32"/>
        <v>3.4285714285714288</v>
      </c>
      <c r="H42" s="40">
        <f>'Overall - Totals'!G37</f>
        <v>1</v>
      </c>
      <c r="I42" s="40">
        <f>'Overall - Totals'!H37</f>
        <v>1</v>
      </c>
      <c r="J42" s="40">
        <f>'Overall - Totals'!I37</f>
        <v>1</v>
      </c>
      <c r="K42" s="40">
        <f>'Overall - Totals'!J37</f>
        <v>5</v>
      </c>
      <c r="L42" s="42">
        <f>H42/K42</f>
        <v>0.2</v>
      </c>
      <c r="M42" s="133">
        <f t="shared" si="33"/>
        <v>30</v>
      </c>
      <c r="N42" s="42">
        <f t="shared" si="34"/>
        <v>0.2</v>
      </c>
      <c r="O42" s="42">
        <f>((H42*0.33)+C42+K42)/6</f>
        <v>5.0549999999999997</v>
      </c>
      <c r="P42" s="42"/>
      <c r="Q42" s="40"/>
      <c r="R42" s="40"/>
      <c r="S42" s="40"/>
      <c r="T42" s="40"/>
      <c r="U42" s="40"/>
    </row>
    <row r="43" spans="1:21" ht="30" customHeight="1" x14ac:dyDescent="0.25">
      <c r="A43" s="130" t="s">
        <v>139</v>
      </c>
      <c r="B43" s="40">
        <f>SUM(B39:B42)</f>
        <v>23</v>
      </c>
      <c r="C43" s="40">
        <f t="shared" ref="C43:M43" si="35">SUM(C39:C42)</f>
        <v>92</v>
      </c>
      <c r="D43" s="132">
        <f>B43/C43</f>
        <v>0.25</v>
      </c>
      <c r="E43" s="40">
        <f t="shared" si="35"/>
        <v>2</v>
      </c>
      <c r="F43" s="40">
        <f t="shared" si="35"/>
        <v>47</v>
      </c>
      <c r="G43" s="50">
        <f t="shared" si="32"/>
        <v>26.857142857142858</v>
      </c>
      <c r="H43" s="40">
        <f t="shared" si="35"/>
        <v>13</v>
      </c>
      <c r="I43" s="40">
        <f t="shared" si="35"/>
        <v>18</v>
      </c>
      <c r="J43" s="40">
        <f t="shared" si="35"/>
        <v>3</v>
      </c>
      <c r="K43" s="84">
        <f t="shared" si="35"/>
        <v>21</v>
      </c>
      <c r="L43" s="50">
        <f>H43/K43</f>
        <v>0.61904761904761907</v>
      </c>
      <c r="M43" s="84">
        <f t="shared" si="35"/>
        <v>113</v>
      </c>
      <c r="N43" s="42">
        <f t="shared" si="34"/>
        <v>0.20353982300884957</v>
      </c>
      <c r="O43" s="42"/>
      <c r="P43" s="40">
        <f>'Overall Team Stats'!L24</f>
        <v>36</v>
      </c>
      <c r="Q43" s="40">
        <f>'Overall Team Stats'!M24</f>
        <v>83</v>
      </c>
      <c r="R43" s="115">
        <f>'Overall Team Stats'!N24</f>
        <v>0.43373493975903615</v>
      </c>
      <c r="S43" s="50">
        <f>M43/6</f>
        <v>18.833333333333332</v>
      </c>
      <c r="T43" s="50">
        <f>S43/B46*100</f>
        <v>102.9143897996357</v>
      </c>
      <c r="U43" s="40">
        <f>B43-P43</f>
        <v>-13</v>
      </c>
    </row>
    <row r="45" spans="1:21" x14ac:dyDescent="0.25">
      <c r="A45" t="s">
        <v>147</v>
      </c>
      <c r="M45" s="170">
        <f>M43+M36+M29+M22+M15+M8</f>
        <v>732</v>
      </c>
    </row>
    <row r="46" spans="1:21" x14ac:dyDescent="0.25">
      <c r="A46" t="s">
        <v>148</v>
      </c>
      <c r="B46" s="171">
        <f>(M45/20)/2</f>
        <v>18.3</v>
      </c>
      <c r="M46" s="129"/>
    </row>
    <row r="47" spans="1:21" x14ac:dyDescent="0.25">
      <c r="M47" s="39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75" zoomScaleNormal="75" zoomScalePageLayoutView="75" workbookViewId="0">
      <selection activeCell="O28" sqref="O28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35</v>
      </c>
      <c r="B1" s="9"/>
      <c r="C1" s="10"/>
      <c r="D1" s="11"/>
    </row>
    <row r="3" spans="1:1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20" t="s">
        <v>21</v>
      </c>
    </row>
    <row r="4" spans="1:11" ht="30" customHeight="1" x14ac:dyDescent="0.25">
      <c r="A4" s="23" t="s">
        <v>227</v>
      </c>
      <c r="B4" s="40">
        <f>'RR - Totals'!B4+'Playoff - Totals'!B4</f>
        <v>21</v>
      </c>
      <c r="C4" s="40">
        <f>'RR - Totals'!C4+'Playoff - Totals'!C4</f>
        <v>47</v>
      </c>
      <c r="D4" s="41">
        <f>B4/C4</f>
        <v>0.44680851063829785</v>
      </c>
      <c r="E4" s="40">
        <f>'RR - Totals'!E4+'Playoff - Totals'!E4</f>
        <v>2</v>
      </c>
      <c r="F4" s="40">
        <f>'RR - Totals'!F4+'Playoff - Totals'!F4</f>
        <v>28</v>
      </c>
      <c r="G4" s="40">
        <f>'RR - Totals'!G4+'Playoff - Totals'!G4</f>
        <v>6</v>
      </c>
      <c r="H4" s="40">
        <f>'RR - Totals'!H4+'Playoff - Totals'!H4</f>
        <v>2</v>
      </c>
      <c r="I4" s="40">
        <f>'RR - Totals'!I4+'Playoff - Totals'!I4</f>
        <v>0</v>
      </c>
      <c r="J4" s="40">
        <f>'RR - Totals'!J4+'Playoff - Totals'!J4</f>
        <v>6</v>
      </c>
      <c r="K4" s="42">
        <f>G4/J4</f>
        <v>1</v>
      </c>
    </row>
    <row r="5" spans="1:11" ht="30" customHeight="1" x14ac:dyDescent="0.25">
      <c r="A5" s="23" t="s">
        <v>23</v>
      </c>
      <c r="B5" s="40">
        <f>'RR - Totals'!B5+'Playoff - Totals'!B5</f>
        <v>13</v>
      </c>
      <c r="C5" s="40">
        <f>'RR - Totals'!C5+'Playoff - Totals'!C5</f>
        <v>32</v>
      </c>
      <c r="D5" s="41">
        <f t="shared" ref="D5:D7" si="0">B5/C5</f>
        <v>0.40625</v>
      </c>
      <c r="E5" s="40">
        <f>'RR - Totals'!E5+'Playoff - Totals'!E5</f>
        <v>0</v>
      </c>
      <c r="F5" s="40">
        <f>'RR - Totals'!F5+'Playoff - Totals'!F5</f>
        <v>17</v>
      </c>
      <c r="G5" s="40">
        <f>'RR - Totals'!G5+'Playoff - Totals'!G5</f>
        <v>9</v>
      </c>
      <c r="H5" s="40">
        <f>'RR - Totals'!H5+'Playoff - Totals'!H5</f>
        <v>1</v>
      </c>
      <c r="I5" s="40">
        <f>'RR - Totals'!I5+'Playoff - Totals'!I5</f>
        <v>1</v>
      </c>
      <c r="J5" s="216">
        <f>'RR - Totals'!J5+'Playoff - Totals'!J5</f>
        <v>9</v>
      </c>
      <c r="K5" s="42">
        <f t="shared" ref="K5:K7" si="1">G5/J5</f>
        <v>1</v>
      </c>
    </row>
    <row r="6" spans="1:11" ht="30" customHeight="1" x14ac:dyDescent="0.25">
      <c r="A6" s="23" t="s">
        <v>40</v>
      </c>
      <c r="B6" s="40">
        <f>'RR - Totals'!B6+'Playoff - Totals'!B6</f>
        <v>6</v>
      </c>
      <c r="C6" s="40">
        <f>'RR - Totals'!C6+'Playoff - Totals'!C6</f>
        <v>23</v>
      </c>
      <c r="D6" s="41">
        <f t="shared" si="0"/>
        <v>0.2608695652173913</v>
      </c>
      <c r="E6" s="40">
        <f>'RR - Totals'!E6+'Playoff - Totals'!E6</f>
        <v>1</v>
      </c>
      <c r="F6" s="40">
        <f>'RR - Totals'!F6+'Playoff - Totals'!F6</f>
        <v>10</v>
      </c>
      <c r="G6" s="40">
        <f>'RR - Totals'!G6+'Playoff - Totals'!G6</f>
        <v>5</v>
      </c>
      <c r="H6" s="40">
        <f>'RR - Totals'!H6+'Playoff - Totals'!H6</f>
        <v>0</v>
      </c>
      <c r="I6" s="40">
        <f>'RR - Totals'!I6+'Playoff - Totals'!I6</f>
        <v>0</v>
      </c>
      <c r="J6" s="40">
        <f>'RR - Totals'!J6+'Playoff - Totals'!J6</f>
        <v>4</v>
      </c>
      <c r="K6" s="42">
        <f t="shared" si="1"/>
        <v>1.25</v>
      </c>
    </row>
    <row r="7" spans="1:11" ht="30" customHeight="1" x14ac:dyDescent="0.25">
      <c r="A7" s="131" t="s">
        <v>122</v>
      </c>
      <c r="B7" s="40">
        <f>'RR - Totals'!B7+'Playoff - Totals'!B7</f>
        <v>4</v>
      </c>
      <c r="C7" s="40">
        <f>'RR - Totals'!C7+'Playoff - Totals'!C7</f>
        <v>18</v>
      </c>
      <c r="D7" s="41">
        <f t="shared" si="0"/>
        <v>0.22222222222222221</v>
      </c>
      <c r="E7" s="40">
        <f>'RR - Totals'!E7+'Playoff - Totals'!E7</f>
        <v>0</v>
      </c>
      <c r="F7" s="40">
        <f>'RR - Totals'!F7+'Playoff - Totals'!F7</f>
        <v>9</v>
      </c>
      <c r="G7" s="40">
        <f>'RR - Totals'!G7+'Playoff - Totals'!G7</f>
        <v>7</v>
      </c>
      <c r="H7" s="40">
        <f>'RR - Totals'!H7+'Playoff - Totals'!H7</f>
        <v>3</v>
      </c>
      <c r="I7" s="40">
        <f>'RR - Totals'!I7+'Playoff - Totals'!I7</f>
        <v>5</v>
      </c>
      <c r="J7" s="40">
        <f>'RR - Totals'!J7+'Playoff - Totals'!J7</f>
        <v>3</v>
      </c>
      <c r="K7" s="42">
        <f t="shared" si="1"/>
        <v>2.3333333333333335</v>
      </c>
    </row>
    <row r="8" spans="1:11" x14ac:dyDescent="0.25">
      <c r="B8" s="30"/>
      <c r="C8" s="30"/>
      <c r="D8" s="32"/>
      <c r="E8" s="30"/>
      <c r="F8" s="30"/>
      <c r="G8" s="30"/>
      <c r="H8" s="30"/>
      <c r="I8" s="30"/>
      <c r="J8" s="30"/>
      <c r="K8" s="33"/>
    </row>
    <row r="9" spans="1:11" ht="30" customHeight="1" x14ac:dyDescent="0.25">
      <c r="A9" s="207" t="s">
        <v>229</v>
      </c>
      <c r="B9" s="8" t="s">
        <v>3</v>
      </c>
      <c r="C9" s="8" t="s">
        <v>11</v>
      </c>
      <c r="D9" s="22" t="s">
        <v>9</v>
      </c>
      <c r="E9" s="8" t="s">
        <v>10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25" t="s">
        <v>21</v>
      </c>
    </row>
    <row r="10" spans="1:11" ht="30" customHeight="1" x14ac:dyDescent="0.25">
      <c r="A10" s="48" t="s">
        <v>156</v>
      </c>
      <c r="B10" s="40">
        <f>'RR - Totals'!B10+'Playoff - Totals'!B10</f>
        <v>18</v>
      </c>
      <c r="C10" s="40">
        <f>'RR - Totals'!C10+'Playoff - Totals'!C10</f>
        <v>34</v>
      </c>
      <c r="D10" s="41">
        <f>B10/C10</f>
        <v>0.52941176470588236</v>
      </c>
      <c r="E10" s="217">
        <f>'RR - Totals'!E10+'Playoff - Totals'!E10</f>
        <v>8</v>
      </c>
      <c r="F10" s="40">
        <f>'RR - Totals'!F10+'Playoff - Totals'!F10</f>
        <v>21</v>
      </c>
      <c r="G10" s="40">
        <f>'RR - Totals'!G10+'Playoff - Totals'!G10</f>
        <v>7</v>
      </c>
      <c r="H10" s="40">
        <f>'RR - Totals'!H10+'Playoff - Totals'!H10</f>
        <v>2</v>
      </c>
      <c r="I10" s="40">
        <f>'RR - Totals'!I10+'Playoff - Totals'!I10</f>
        <v>3</v>
      </c>
      <c r="J10" s="40">
        <f>'RR - Totals'!J10+'Playoff - Totals'!J10</f>
        <v>8</v>
      </c>
      <c r="K10" s="42">
        <f>G10/J10</f>
        <v>0.875</v>
      </c>
    </row>
    <row r="11" spans="1:11" ht="30" customHeight="1" x14ac:dyDescent="0.25">
      <c r="A11" s="48" t="s">
        <v>41</v>
      </c>
      <c r="B11" s="40">
        <f>'RR - Totals'!B11+'Playoff - Totals'!B11</f>
        <v>7</v>
      </c>
      <c r="C11" s="40">
        <f>'RR - Totals'!C11+'Playoff - Totals'!C11</f>
        <v>23</v>
      </c>
      <c r="D11" s="41">
        <f t="shared" ref="D11:D13" si="2">B11/C11</f>
        <v>0.30434782608695654</v>
      </c>
      <c r="E11" s="40">
        <f>'RR - Totals'!E11+'Playoff - Totals'!E11</f>
        <v>0</v>
      </c>
      <c r="F11" s="40">
        <f>'RR - Totals'!F11+'Playoff - Totals'!F11</f>
        <v>9</v>
      </c>
      <c r="G11" s="40">
        <f>'RR - Totals'!G11+'Playoff - Totals'!G11</f>
        <v>0</v>
      </c>
      <c r="H11" s="40">
        <f>'RR - Totals'!H11+'Playoff - Totals'!H11</f>
        <v>2</v>
      </c>
      <c r="I11" s="40">
        <f>'RR - Totals'!I11+'Playoff - Totals'!I11</f>
        <v>2</v>
      </c>
      <c r="J11" s="40">
        <f>'RR - Totals'!J11+'Playoff - Totals'!J11</f>
        <v>5</v>
      </c>
      <c r="K11" s="226">
        <f t="shared" ref="K11:K13" si="3">G11/J11</f>
        <v>0</v>
      </c>
    </row>
    <row r="12" spans="1:11" ht="30" customHeight="1" x14ac:dyDescent="0.25">
      <c r="A12" s="48" t="s">
        <v>159</v>
      </c>
      <c r="B12" s="40">
        <f>'RR - Totals'!B12+'Playoff - Totals'!B12</f>
        <v>1</v>
      </c>
      <c r="C12" s="40">
        <f>'RR - Totals'!C12+'Playoff - Totals'!C12</f>
        <v>15</v>
      </c>
      <c r="D12" s="41">
        <f t="shared" si="2"/>
        <v>6.6666666666666666E-2</v>
      </c>
      <c r="E12" s="40">
        <f>'RR - Totals'!E12+'Playoff - Totals'!E12</f>
        <v>1</v>
      </c>
      <c r="F12" s="40">
        <f>'RR - Totals'!F12+'Playoff - Totals'!F12</f>
        <v>8</v>
      </c>
      <c r="G12" s="40">
        <f>'RR - Totals'!G12+'Playoff - Totals'!G12</f>
        <v>3</v>
      </c>
      <c r="H12" s="40">
        <f>'RR - Totals'!H12+'Playoff - Totals'!H12</f>
        <v>1</v>
      </c>
      <c r="I12" s="40">
        <f>'RR - Totals'!I12+'Playoff - Totals'!I12</f>
        <v>3</v>
      </c>
      <c r="J12" s="40">
        <f>'RR - Totals'!J12+'Playoff - Totals'!J12</f>
        <v>4</v>
      </c>
      <c r="K12" s="42">
        <f t="shared" si="3"/>
        <v>0.75</v>
      </c>
    </row>
    <row r="13" spans="1:11" ht="30" customHeight="1" x14ac:dyDescent="0.25">
      <c r="A13" s="48" t="s">
        <v>230</v>
      </c>
      <c r="B13" s="40">
        <f>'RR - Totals'!B13+'Playoff - Totals'!B13</f>
        <v>4</v>
      </c>
      <c r="C13" s="40">
        <f>'RR - Totals'!C13+'Playoff - Totals'!C13</f>
        <v>10</v>
      </c>
      <c r="D13" s="41">
        <f t="shared" si="2"/>
        <v>0.4</v>
      </c>
      <c r="E13" s="40">
        <f>'RR - Totals'!E13+'Playoff - Totals'!E13</f>
        <v>1</v>
      </c>
      <c r="F13" s="40">
        <f>'RR - Totals'!F13+'Playoff - Totals'!F13</f>
        <v>5</v>
      </c>
      <c r="G13" s="40">
        <f>'RR - Totals'!G13+'Playoff - Totals'!G13</f>
        <v>4</v>
      </c>
      <c r="H13" s="40">
        <f>'RR - Totals'!H13+'Playoff - Totals'!H13</f>
        <v>3</v>
      </c>
      <c r="I13" s="40">
        <f>'RR - Totals'!I13+'Playoff - Totals'!I13</f>
        <v>2</v>
      </c>
      <c r="J13" s="217">
        <f>'RR - Totals'!J13+'Playoff - Totals'!J13</f>
        <v>0</v>
      </c>
      <c r="K13" s="42" t="e">
        <f t="shared" si="3"/>
        <v>#DIV/0!</v>
      </c>
    </row>
    <row r="14" spans="1:11" x14ac:dyDescent="0.25">
      <c r="B14" s="30"/>
      <c r="C14" s="30"/>
      <c r="D14" s="32"/>
      <c r="E14" s="30"/>
      <c r="F14" s="30"/>
      <c r="G14" s="30"/>
      <c r="H14" s="30"/>
      <c r="I14" s="30"/>
      <c r="J14" s="30"/>
      <c r="K14" s="33"/>
    </row>
    <row r="15" spans="1:11" ht="30" customHeight="1" x14ac:dyDescent="0.25">
      <c r="A15" s="209" t="s">
        <v>231</v>
      </c>
      <c r="B15" s="8" t="s">
        <v>3</v>
      </c>
      <c r="C15" s="8" t="s">
        <v>11</v>
      </c>
      <c r="D15" s="22" t="s">
        <v>9</v>
      </c>
      <c r="E15" s="8" t="s">
        <v>10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25" t="s">
        <v>21</v>
      </c>
    </row>
    <row r="16" spans="1:11" ht="30" customHeight="1" x14ac:dyDescent="0.25">
      <c r="A16" s="210" t="s">
        <v>39</v>
      </c>
      <c r="B16" s="40">
        <f>'RR - Totals'!B16+'Playoff - Totals'!B16</f>
        <v>19</v>
      </c>
      <c r="C16" s="40">
        <f>'RR - Totals'!C16+'Playoff - Totals'!C16</f>
        <v>29</v>
      </c>
      <c r="D16" s="41">
        <f>B16/C16</f>
        <v>0.65517241379310343</v>
      </c>
      <c r="E16" s="40">
        <f>'RR - Totals'!E16+'Playoff - Totals'!E16</f>
        <v>5</v>
      </c>
      <c r="F16" s="40">
        <f>'RR - Totals'!F16+'Playoff - Totals'!F16</f>
        <v>26</v>
      </c>
      <c r="G16" s="40">
        <f>'RR - Totals'!G16+'Playoff - Totals'!G16</f>
        <v>7</v>
      </c>
      <c r="H16" s="40">
        <f>'RR - Totals'!H16+'Playoff - Totals'!H16</f>
        <v>6</v>
      </c>
      <c r="I16" s="40">
        <f>'RR - Totals'!I16+'Playoff - Totals'!I16</f>
        <v>5</v>
      </c>
      <c r="J16" s="40">
        <f>'RR - Totals'!J16+'Playoff - Totals'!J16</f>
        <v>5</v>
      </c>
      <c r="K16" s="42">
        <f>G16/J16</f>
        <v>1.4</v>
      </c>
    </row>
    <row r="17" spans="1:11" ht="30" customHeight="1" x14ac:dyDescent="0.25">
      <c r="A17" s="210" t="s">
        <v>24</v>
      </c>
      <c r="B17" s="40">
        <f>'RR - Totals'!B17+'Playoff - Totals'!B17</f>
        <v>17</v>
      </c>
      <c r="C17" s="40">
        <f>'RR - Totals'!C17+'Playoff - Totals'!C17</f>
        <v>41</v>
      </c>
      <c r="D17" s="41">
        <f t="shared" ref="D17:D19" si="4">B17/C17</f>
        <v>0.41463414634146339</v>
      </c>
      <c r="E17" s="40">
        <f>'RR - Totals'!E17+'Playoff - Totals'!E17</f>
        <v>0</v>
      </c>
      <c r="F17" s="40">
        <f>'RR - Totals'!F17+'Playoff - Totals'!F17</f>
        <v>12</v>
      </c>
      <c r="G17" s="40">
        <f>'RR - Totals'!G17+'Playoff - Totals'!G17</f>
        <v>1</v>
      </c>
      <c r="H17" s="40">
        <f>'RR - Totals'!H17+'Playoff - Totals'!H17</f>
        <v>1</v>
      </c>
      <c r="I17" s="40">
        <f>'RR - Totals'!I17+'Playoff - Totals'!I17</f>
        <v>0</v>
      </c>
      <c r="J17" s="40">
        <f>'RR - Totals'!J17+'Playoff - Totals'!J17</f>
        <v>6</v>
      </c>
      <c r="K17" s="42">
        <f>G17/J17</f>
        <v>0.16666666666666666</v>
      </c>
    </row>
    <row r="18" spans="1:11" ht="30" customHeight="1" x14ac:dyDescent="0.25">
      <c r="A18" s="210" t="s">
        <v>123</v>
      </c>
      <c r="B18" s="40">
        <f>'RR - Totals'!B18+'Playoff - Totals'!B18</f>
        <v>0</v>
      </c>
      <c r="C18" s="40">
        <f>'RR - Totals'!C18+'Playoff - Totals'!C18</f>
        <v>17</v>
      </c>
      <c r="D18" s="41">
        <f t="shared" si="4"/>
        <v>0</v>
      </c>
      <c r="E18" s="40">
        <f>'RR - Totals'!E18+'Playoff - Totals'!E18</f>
        <v>0</v>
      </c>
      <c r="F18" s="40">
        <f>'RR - Totals'!F18+'Playoff - Totals'!F18</f>
        <v>9</v>
      </c>
      <c r="G18" s="40">
        <f>'RR - Totals'!G18+'Playoff - Totals'!G18</f>
        <v>6</v>
      </c>
      <c r="H18" s="40">
        <f>'RR - Totals'!H18+'Playoff - Totals'!H18</f>
        <v>0</v>
      </c>
      <c r="I18" s="40">
        <f>'RR - Totals'!I18+'Playoff - Totals'!I18</f>
        <v>0</v>
      </c>
      <c r="J18" s="40">
        <f>'RR - Totals'!J18+'Playoff - Totals'!J18</f>
        <v>4</v>
      </c>
      <c r="K18" s="42">
        <f>G18/J18</f>
        <v>1.5</v>
      </c>
    </row>
    <row r="19" spans="1:11" ht="30" customHeight="1" x14ac:dyDescent="0.25">
      <c r="A19" s="210" t="s">
        <v>26</v>
      </c>
      <c r="B19" s="40">
        <f>'RR - Totals'!B19+'Playoff - Totals'!B19</f>
        <v>3</v>
      </c>
      <c r="C19" s="40">
        <f>'RR - Totals'!C19+'Playoff - Totals'!C19</f>
        <v>6</v>
      </c>
      <c r="D19" s="41">
        <f t="shared" si="4"/>
        <v>0.5</v>
      </c>
      <c r="E19" s="40">
        <f>'RR - Totals'!E19+'Playoff - Totals'!E19</f>
        <v>2</v>
      </c>
      <c r="F19" s="40">
        <f>'RR - Totals'!F19+'Playoff - Totals'!F19</f>
        <v>6</v>
      </c>
      <c r="G19" s="40">
        <f>'RR - Totals'!G19+'Playoff - Totals'!G19</f>
        <v>3</v>
      </c>
      <c r="H19" s="40">
        <f>'RR - Totals'!H19+'Playoff - Totals'!H19</f>
        <v>2</v>
      </c>
      <c r="I19" s="40">
        <f>'RR - Totals'!I19+'Playoff - Totals'!I19</f>
        <v>3</v>
      </c>
      <c r="J19" s="40">
        <f>'RR - Totals'!J19+'Playoff - Totals'!J19</f>
        <v>1</v>
      </c>
      <c r="K19" s="42">
        <f>G19/J19</f>
        <v>3</v>
      </c>
    </row>
    <row r="20" spans="1:11" x14ac:dyDescent="0.25">
      <c r="A20" s="66"/>
      <c r="B20" s="67"/>
      <c r="C20" s="67"/>
      <c r="D20" s="68"/>
      <c r="E20" s="67"/>
      <c r="F20" s="67"/>
      <c r="G20" s="67"/>
      <c r="H20" s="67"/>
      <c r="I20" s="67"/>
      <c r="J20" s="67"/>
      <c r="K20" s="69"/>
    </row>
    <row r="21" spans="1:11" ht="30" customHeight="1" x14ac:dyDescent="0.25">
      <c r="A21" s="114" t="s">
        <v>188</v>
      </c>
      <c r="B21" s="8" t="s">
        <v>3</v>
      </c>
      <c r="C21" s="8" t="s">
        <v>11</v>
      </c>
      <c r="D21" s="22" t="s">
        <v>9</v>
      </c>
      <c r="E21" s="8" t="s">
        <v>10</v>
      </c>
      <c r="F21" s="8" t="s">
        <v>4</v>
      </c>
      <c r="G21" s="8" t="s">
        <v>5</v>
      </c>
      <c r="H21" s="8" t="s">
        <v>6</v>
      </c>
      <c r="I21" s="8" t="s">
        <v>7</v>
      </c>
      <c r="J21" s="8" t="s">
        <v>8</v>
      </c>
      <c r="K21" s="25" t="s">
        <v>21</v>
      </c>
    </row>
    <row r="22" spans="1:11" ht="30" customHeight="1" x14ac:dyDescent="0.25">
      <c r="A22" s="208" t="s">
        <v>22</v>
      </c>
      <c r="B22" s="217">
        <f>'RR - Totals'!B22+'Playoff - Totals'!B22</f>
        <v>27</v>
      </c>
      <c r="C22" s="40">
        <f>'RR - Totals'!C22+'Playoff - Totals'!C22</f>
        <v>38</v>
      </c>
      <c r="D22" s="218">
        <f>B22/C22</f>
        <v>0.71052631578947367</v>
      </c>
      <c r="E22" s="40">
        <f>'RR - Totals'!E22+'Playoff - Totals'!E22</f>
        <v>3</v>
      </c>
      <c r="F22" s="217">
        <f>'RR - Totals'!F22+'Playoff - Totals'!F22</f>
        <v>44</v>
      </c>
      <c r="G22" s="40">
        <f>'RR - Totals'!G22+'Playoff - Totals'!G22</f>
        <v>8</v>
      </c>
      <c r="H22" s="217">
        <f>'RR - Totals'!H22+'Playoff - Totals'!H22</f>
        <v>14</v>
      </c>
      <c r="I22" s="40">
        <f>'RR - Totals'!I22+'Playoff - Totals'!I22</f>
        <v>5</v>
      </c>
      <c r="J22" s="40">
        <f>'RR - Totals'!J22+'Playoff - Totals'!J22</f>
        <v>5</v>
      </c>
      <c r="K22" s="42">
        <f>G22/J22</f>
        <v>1.6</v>
      </c>
    </row>
    <row r="23" spans="1:11" ht="30" customHeight="1" x14ac:dyDescent="0.25">
      <c r="A23" s="208" t="s">
        <v>27</v>
      </c>
      <c r="B23" s="40">
        <f>'RR - Totals'!B23+'Playoff - Totals'!B23</f>
        <v>17</v>
      </c>
      <c r="C23" s="217">
        <f>'RR - Totals'!C23+'Playoff - Totals'!C23</f>
        <v>52</v>
      </c>
      <c r="D23" s="41">
        <f t="shared" ref="D23:D25" si="5">B23/C23</f>
        <v>0.32692307692307693</v>
      </c>
      <c r="E23" s="40">
        <f>'RR - Totals'!E23+'Playoff - Totals'!E23</f>
        <v>0</v>
      </c>
      <c r="F23" s="40">
        <f>'RR - Totals'!F23+'Playoff - Totals'!F23</f>
        <v>14</v>
      </c>
      <c r="G23" s="217">
        <f>'RR - Totals'!G23+'Playoff - Totals'!G23</f>
        <v>13</v>
      </c>
      <c r="H23" s="40">
        <f>'RR - Totals'!H23+'Playoff - Totals'!H23</f>
        <v>4</v>
      </c>
      <c r="I23" s="40">
        <f>'RR - Totals'!I23+'Playoff - Totals'!I23</f>
        <v>1</v>
      </c>
      <c r="J23" s="40">
        <f>'RR - Totals'!J23+'Playoff - Totals'!J23</f>
        <v>8</v>
      </c>
      <c r="K23" s="42">
        <f>G23/J23</f>
        <v>1.625</v>
      </c>
    </row>
    <row r="24" spans="1:11" ht="30" customHeight="1" x14ac:dyDescent="0.25">
      <c r="A24" s="208" t="s">
        <v>225</v>
      </c>
      <c r="B24" s="40">
        <f>'RR - Totals'!B24+'Playoff - Totals'!B24</f>
        <v>9</v>
      </c>
      <c r="C24" s="40">
        <f>'RR - Totals'!C24+'Playoff - Totals'!C24</f>
        <v>29</v>
      </c>
      <c r="D24" s="41">
        <f t="shared" si="5"/>
        <v>0.31034482758620691</v>
      </c>
      <c r="E24" s="40">
        <f>'RR - Totals'!E24+'Playoff - Totals'!E24</f>
        <v>0</v>
      </c>
      <c r="F24" s="40">
        <f>'RR - Totals'!F24+'Playoff - Totals'!F24</f>
        <v>9</v>
      </c>
      <c r="G24" s="40">
        <f>'RR - Totals'!G24+'Playoff - Totals'!G24</f>
        <v>1</v>
      </c>
      <c r="H24" s="40">
        <f>'RR - Totals'!H24+'Playoff - Totals'!H24</f>
        <v>2</v>
      </c>
      <c r="I24" s="40">
        <f>'RR - Totals'!I24+'Playoff - Totals'!I24</f>
        <v>1</v>
      </c>
      <c r="J24" s="40">
        <f>'RR - Totals'!J24+'Playoff - Totals'!J24</f>
        <v>3</v>
      </c>
      <c r="K24" s="42">
        <f>G24/J24</f>
        <v>0.33333333333333331</v>
      </c>
    </row>
    <row r="25" spans="1:11" ht="30" customHeight="1" x14ac:dyDescent="0.25">
      <c r="A25" s="208" t="s">
        <v>157</v>
      </c>
      <c r="B25" s="40">
        <f>'RR - Totals'!B25+'Playoff - Totals'!B25</f>
        <v>0</v>
      </c>
      <c r="C25" s="40">
        <f>'RR - Totals'!C25+'Playoff - Totals'!C25</f>
        <v>7</v>
      </c>
      <c r="D25" s="41">
        <f t="shared" si="5"/>
        <v>0</v>
      </c>
      <c r="E25" s="40">
        <f>'RR - Totals'!E25+'Playoff - Totals'!E25</f>
        <v>0</v>
      </c>
      <c r="F25" s="40">
        <f>'RR - Totals'!F25+'Playoff - Totals'!F25</f>
        <v>2</v>
      </c>
      <c r="G25" s="40">
        <f>'RR - Totals'!G25+'Playoff - Totals'!G25</f>
        <v>5</v>
      </c>
      <c r="H25" s="40">
        <f>'RR - Totals'!H25+'Playoff - Totals'!H25</f>
        <v>0</v>
      </c>
      <c r="I25" s="40">
        <f>'RR - Totals'!I25+'Playoff - Totals'!I25</f>
        <v>1</v>
      </c>
      <c r="J25" s="217">
        <f>'RR - Totals'!J25+'Playoff - Totals'!J25</f>
        <v>0</v>
      </c>
      <c r="K25" s="219" t="e">
        <f>G25/J25</f>
        <v>#DIV/0!</v>
      </c>
    </row>
    <row r="26" spans="1:11" x14ac:dyDescent="0.25">
      <c r="B26" s="30"/>
      <c r="C26" s="30"/>
      <c r="D26" s="32"/>
      <c r="E26" s="30"/>
      <c r="F26" s="30"/>
      <c r="G26" s="30"/>
      <c r="H26" s="30"/>
      <c r="I26" s="30"/>
      <c r="J26" s="30"/>
      <c r="K26" s="33"/>
    </row>
    <row r="27" spans="1:11" ht="30" customHeight="1" x14ac:dyDescent="0.25">
      <c r="A27" s="110" t="s">
        <v>232</v>
      </c>
      <c r="B27" s="8" t="s">
        <v>3</v>
      </c>
      <c r="C27" s="8" t="s">
        <v>11</v>
      </c>
      <c r="D27" s="22" t="s">
        <v>9</v>
      </c>
      <c r="E27" s="8" t="s">
        <v>10</v>
      </c>
      <c r="F27" s="8" t="s">
        <v>4</v>
      </c>
      <c r="G27" s="8" t="s">
        <v>5</v>
      </c>
      <c r="H27" s="8" t="s">
        <v>6</v>
      </c>
      <c r="I27" s="8" t="s">
        <v>7</v>
      </c>
      <c r="J27" s="8" t="s">
        <v>8</v>
      </c>
      <c r="K27" s="25" t="s">
        <v>21</v>
      </c>
    </row>
    <row r="28" spans="1:11" ht="30" customHeight="1" x14ac:dyDescent="0.25">
      <c r="A28" s="45" t="s">
        <v>268</v>
      </c>
      <c r="B28" s="40">
        <f>'RR - Totals'!B28+'Playoff - Totals'!B28</f>
        <v>16</v>
      </c>
      <c r="C28" s="40">
        <f>'RR - Totals'!C28+'Playoff - Totals'!C28</f>
        <v>40</v>
      </c>
      <c r="D28" s="41">
        <f>B28/C28</f>
        <v>0.4</v>
      </c>
      <c r="E28" s="40">
        <f>'RR - Totals'!E28+'Playoff - Totals'!E28</f>
        <v>4</v>
      </c>
      <c r="F28" s="40">
        <f>'RR - Totals'!F28+'Playoff - Totals'!F28</f>
        <v>17</v>
      </c>
      <c r="G28" s="40">
        <f>'RR - Totals'!G28+'Playoff - Totals'!G28</f>
        <v>3</v>
      </c>
      <c r="H28" s="40">
        <f>'RR - Totals'!H28+'Playoff - Totals'!H28</f>
        <v>4</v>
      </c>
      <c r="I28" s="217">
        <f>'RR - Totals'!I28+'Playoff - Totals'!I28</f>
        <v>8</v>
      </c>
      <c r="J28" s="40">
        <f>'RR - Totals'!J28+'Playoff - Totals'!J28</f>
        <v>3</v>
      </c>
      <c r="K28" s="42">
        <f>G28/J28</f>
        <v>1</v>
      </c>
    </row>
    <row r="29" spans="1:11" ht="30" customHeight="1" x14ac:dyDescent="0.25">
      <c r="A29" s="45" t="s">
        <v>61</v>
      </c>
      <c r="B29" s="40">
        <f>'RR - Totals'!B29+'Playoff - Totals'!B29</f>
        <v>8</v>
      </c>
      <c r="C29" s="40">
        <f>'RR - Totals'!C29+'Playoff - Totals'!C29</f>
        <v>36</v>
      </c>
      <c r="D29" s="41">
        <f t="shared" ref="D29:D31" si="6">B29/C29</f>
        <v>0.22222222222222221</v>
      </c>
      <c r="E29" s="40">
        <f>'RR - Totals'!E29+'Playoff - Totals'!E29</f>
        <v>1</v>
      </c>
      <c r="F29" s="40">
        <f>'RR - Totals'!F29+'Playoff - Totals'!F29</f>
        <v>22</v>
      </c>
      <c r="G29" s="40">
        <f>'RR - Totals'!G29+'Playoff - Totals'!G29</f>
        <v>8</v>
      </c>
      <c r="H29" s="40">
        <f>'RR - Totals'!H29+'Playoff - Totals'!H29</f>
        <v>5</v>
      </c>
      <c r="I29" s="40">
        <f>'RR - Totals'!I29+'Playoff - Totals'!I29</f>
        <v>2</v>
      </c>
      <c r="J29" s="40">
        <f>'RR - Totals'!J29+'Playoff - Totals'!J29</f>
        <v>5</v>
      </c>
      <c r="K29" s="42">
        <f>G29/J29</f>
        <v>1.6</v>
      </c>
    </row>
    <row r="30" spans="1:11" ht="30" customHeight="1" x14ac:dyDescent="0.25">
      <c r="A30" s="166" t="s">
        <v>38</v>
      </c>
      <c r="B30" s="40">
        <f>'RR - Totals'!B30+'Playoff - Totals'!B30</f>
        <v>1</v>
      </c>
      <c r="C30" s="40">
        <f>'RR - Totals'!C30+'Playoff - Totals'!C30</f>
        <v>6</v>
      </c>
      <c r="D30" s="41">
        <f t="shared" si="6"/>
        <v>0.16666666666666666</v>
      </c>
      <c r="E30" s="40">
        <f>'RR - Totals'!E30+'Playoff - Totals'!E30</f>
        <v>0</v>
      </c>
      <c r="F30" s="40">
        <f>'RR - Totals'!F30+'Playoff - Totals'!F30</f>
        <v>10</v>
      </c>
      <c r="G30" s="40">
        <f>'RR - Totals'!G30+'Playoff - Totals'!G30</f>
        <v>0</v>
      </c>
      <c r="H30" s="40">
        <f>'RR - Totals'!H30+'Playoff - Totals'!H30</f>
        <v>2</v>
      </c>
      <c r="I30" s="40">
        <f>'RR - Totals'!I30+'Playoff - Totals'!I30</f>
        <v>0</v>
      </c>
      <c r="J30" s="40">
        <f>'RR - Totals'!J30+'Playoff - Totals'!J30</f>
        <v>2</v>
      </c>
      <c r="K30" s="226">
        <f>G30/J30</f>
        <v>0</v>
      </c>
    </row>
    <row r="31" spans="1:11" ht="30" customHeight="1" x14ac:dyDescent="0.25">
      <c r="A31" s="166" t="s">
        <v>120</v>
      </c>
      <c r="B31" s="40">
        <f>'RR - Totals'!B31+'Playoff - Totals'!B31</f>
        <v>14</v>
      </c>
      <c r="C31" s="40">
        <f>'RR - Totals'!C31+'Playoff - Totals'!C31</f>
        <v>32</v>
      </c>
      <c r="D31" s="41">
        <f t="shared" si="6"/>
        <v>0.4375</v>
      </c>
      <c r="E31" s="40">
        <f>'RR - Totals'!E31+'Playoff - Totals'!E31</f>
        <v>1</v>
      </c>
      <c r="F31" s="40">
        <f>'RR - Totals'!F31+'Playoff - Totals'!F31</f>
        <v>21</v>
      </c>
      <c r="G31" s="40">
        <f>'RR - Totals'!G31+'Playoff - Totals'!G31</f>
        <v>7</v>
      </c>
      <c r="H31" s="40">
        <f>'RR - Totals'!H31+'Playoff - Totals'!H31</f>
        <v>1</v>
      </c>
      <c r="I31" s="40">
        <f>'RR - Totals'!I31+'Playoff - Totals'!I31</f>
        <v>1</v>
      </c>
      <c r="J31" s="40">
        <f>'RR - Totals'!J31+'Playoff - Totals'!J31</f>
        <v>3</v>
      </c>
      <c r="K31" s="42">
        <f>G31/J31</f>
        <v>2.3333333333333335</v>
      </c>
    </row>
    <row r="32" spans="1:11" x14ac:dyDescent="0.25">
      <c r="B32" s="30"/>
      <c r="C32" s="30"/>
      <c r="D32" s="32"/>
      <c r="E32" s="30"/>
      <c r="F32" s="30"/>
      <c r="G32" s="30"/>
      <c r="H32" s="30"/>
      <c r="I32" s="30"/>
      <c r="J32" s="30"/>
      <c r="K32" s="33"/>
    </row>
    <row r="33" spans="1:11" ht="30" customHeight="1" x14ac:dyDescent="0.25">
      <c r="A33" s="46" t="s">
        <v>234</v>
      </c>
      <c r="B33" s="8" t="s">
        <v>3</v>
      </c>
      <c r="C33" s="8" t="s">
        <v>11</v>
      </c>
      <c r="D33" s="22" t="s">
        <v>9</v>
      </c>
      <c r="E33" s="8" t="s">
        <v>10</v>
      </c>
      <c r="F33" s="8" t="s">
        <v>4</v>
      </c>
      <c r="G33" s="8" t="s">
        <v>5</v>
      </c>
      <c r="H33" s="8" t="s">
        <v>6</v>
      </c>
      <c r="I33" s="8" t="s">
        <v>7</v>
      </c>
      <c r="J33" s="8" t="s">
        <v>8</v>
      </c>
      <c r="K33" s="25" t="s">
        <v>21</v>
      </c>
    </row>
    <row r="34" spans="1:11" ht="30" customHeight="1" x14ac:dyDescent="0.25">
      <c r="A34" s="47" t="s">
        <v>25</v>
      </c>
      <c r="B34" s="40">
        <f>'RR - Totals'!B34+'Playoff - Totals'!B34</f>
        <v>6</v>
      </c>
      <c r="C34" s="40">
        <f>'RR - Totals'!C34+'Playoff - Totals'!C34</f>
        <v>30</v>
      </c>
      <c r="D34" s="41">
        <f>B34/C34</f>
        <v>0.2</v>
      </c>
      <c r="E34" s="40">
        <f>'RR - Totals'!E34+'Playoff - Totals'!E34</f>
        <v>1</v>
      </c>
      <c r="F34" s="40">
        <f>'RR - Totals'!F34+'Playoff - Totals'!F34</f>
        <v>21</v>
      </c>
      <c r="G34" s="40">
        <f>'RR - Totals'!G34+'Playoff - Totals'!G34</f>
        <v>4</v>
      </c>
      <c r="H34" s="40">
        <f>'RR - Totals'!H34+'Playoff - Totals'!H34</f>
        <v>6</v>
      </c>
      <c r="I34" s="40">
        <f>'RR - Totals'!I34+'Playoff - Totals'!I34</f>
        <v>0</v>
      </c>
      <c r="J34" s="40">
        <f>'RR - Totals'!J34+'Playoff - Totals'!J34</f>
        <v>5</v>
      </c>
      <c r="K34" s="42">
        <f>G34/J34</f>
        <v>0.8</v>
      </c>
    </row>
    <row r="35" spans="1:11" ht="30" customHeight="1" x14ac:dyDescent="0.25">
      <c r="A35" s="47" t="s">
        <v>235</v>
      </c>
      <c r="B35" s="40">
        <f>'RR - Totals'!B35+'Playoff - Totals'!B35</f>
        <v>5</v>
      </c>
      <c r="C35" s="40">
        <f>'RR - Totals'!C35+'Playoff - Totals'!C35</f>
        <v>16</v>
      </c>
      <c r="D35" s="41">
        <f t="shared" ref="D35:D37" si="7">B35/C35</f>
        <v>0.3125</v>
      </c>
      <c r="E35" s="40">
        <f>'RR - Totals'!E35+'Playoff - Totals'!E35</f>
        <v>0</v>
      </c>
      <c r="F35" s="40">
        <f>'RR - Totals'!F35+'Playoff - Totals'!F35</f>
        <v>8</v>
      </c>
      <c r="G35" s="40">
        <f>'RR - Totals'!G35+'Playoff - Totals'!G35</f>
        <v>6</v>
      </c>
      <c r="H35" s="40">
        <f>'RR - Totals'!H35+'Playoff - Totals'!H35</f>
        <v>6</v>
      </c>
      <c r="I35" s="40">
        <f>'RR - Totals'!I35+'Playoff - Totals'!I35</f>
        <v>0</v>
      </c>
      <c r="J35" s="40">
        <f>'RR - Totals'!J35+'Playoff - Totals'!J35</f>
        <v>4</v>
      </c>
      <c r="K35" s="42">
        <f>G35/J35</f>
        <v>1.5</v>
      </c>
    </row>
    <row r="36" spans="1:11" ht="30" customHeight="1" x14ac:dyDescent="0.25">
      <c r="A36" s="47" t="s">
        <v>236</v>
      </c>
      <c r="B36" s="40">
        <f>'RR - Totals'!B36+'Playoff - Totals'!B36</f>
        <v>6</v>
      </c>
      <c r="C36" s="40">
        <f>'RR - Totals'!C36+'Playoff - Totals'!C36</f>
        <v>21</v>
      </c>
      <c r="D36" s="41">
        <f t="shared" si="7"/>
        <v>0.2857142857142857</v>
      </c>
      <c r="E36" s="40">
        <f>'RR - Totals'!E36+'Playoff - Totals'!E36</f>
        <v>1</v>
      </c>
      <c r="F36" s="40">
        <f>'RR - Totals'!F36+'Playoff - Totals'!F36</f>
        <v>12</v>
      </c>
      <c r="G36" s="40">
        <f>'RR - Totals'!G36+'Playoff - Totals'!G36</f>
        <v>2</v>
      </c>
      <c r="H36" s="40">
        <f>'RR - Totals'!H36+'Playoff - Totals'!H36</f>
        <v>5</v>
      </c>
      <c r="I36" s="40">
        <f>'RR - Totals'!I36+'Playoff - Totals'!I36</f>
        <v>2</v>
      </c>
      <c r="J36" s="40">
        <f>'RR - Totals'!J36+'Playoff - Totals'!J36</f>
        <v>7</v>
      </c>
      <c r="K36" s="42">
        <f>G36/J36</f>
        <v>0.2857142857142857</v>
      </c>
    </row>
    <row r="37" spans="1:11" ht="30" customHeight="1" x14ac:dyDescent="0.25">
      <c r="A37" s="47" t="s">
        <v>237</v>
      </c>
      <c r="B37" s="40">
        <f>'RR - Totals'!B37+'Playoff - Totals'!B37</f>
        <v>6</v>
      </c>
      <c r="C37" s="40">
        <f>'RR - Totals'!C37+'Playoff - Totals'!C37</f>
        <v>25</v>
      </c>
      <c r="D37" s="41">
        <f t="shared" si="7"/>
        <v>0.24</v>
      </c>
      <c r="E37" s="40">
        <f>'RR - Totals'!E37+'Playoff - Totals'!E37</f>
        <v>0</v>
      </c>
      <c r="F37" s="40">
        <f>'RR - Totals'!F37+'Playoff - Totals'!F37</f>
        <v>6</v>
      </c>
      <c r="G37" s="40">
        <f>'RR - Totals'!G37+'Playoff - Totals'!G37</f>
        <v>1</v>
      </c>
      <c r="H37" s="40">
        <f>'RR - Totals'!H37+'Playoff - Totals'!H37</f>
        <v>1</v>
      </c>
      <c r="I37" s="40">
        <f>'RR - Totals'!I37+'Playoff - Totals'!I37</f>
        <v>1</v>
      </c>
      <c r="J37" s="40">
        <f>'RR - Totals'!J37+'Playoff - Totals'!J37</f>
        <v>5</v>
      </c>
      <c r="K37" s="42">
        <f>G37/J37</f>
        <v>0.2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75" zoomScaleNormal="75" zoomScalePageLayoutView="75" workbookViewId="0">
      <selection activeCell="Y13" sqref="Y13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3" t="s">
        <v>34</v>
      </c>
      <c r="B1" s="9"/>
      <c r="C1" s="10"/>
      <c r="D1" s="11"/>
    </row>
    <row r="3" spans="1:11" ht="30" customHeight="1" x14ac:dyDescent="0.25">
      <c r="A3" s="44" t="s">
        <v>226</v>
      </c>
      <c r="B3" s="8" t="s">
        <v>3</v>
      </c>
      <c r="C3" s="8" t="s">
        <v>11</v>
      </c>
      <c r="D3" s="8" t="s">
        <v>9</v>
      </c>
      <c r="E3" s="8" t="s">
        <v>10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20" t="s">
        <v>21</v>
      </c>
    </row>
    <row r="4" spans="1:11" ht="30" customHeight="1" x14ac:dyDescent="0.25">
      <c r="A4" s="23" t="s">
        <v>227</v>
      </c>
      <c r="B4" s="51">
        <f>'Overall - Totals'!B4/7</f>
        <v>3</v>
      </c>
      <c r="C4" s="221">
        <f>'Overall - Totals'!C4/7</f>
        <v>6.7142857142857144</v>
      </c>
      <c r="D4" s="41">
        <f>B4/C4</f>
        <v>0.44680851063829785</v>
      </c>
      <c r="E4" s="51">
        <f>'Overall - Totals'!E4/7</f>
        <v>0.2857142857142857</v>
      </c>
      <c r="F4" s="51">
        <f>'Overall - Totals'!F4/7</f>
        <v>4</v>
      </c>
      <c r="G4" s="51">
        <f>'Overall - Totals'!G4/7</f>
        <v>0.8571428571428571</v>
      </c>
      <c r="H4" s="51">
        <f>'Overall - Totals'!H4/7</f>
        <v>0.2857142857142857</v>
      </c>
      <c r="I4" s="51">
        <f>'Overall - Totals'!I4/7</f>
        <v>0</v>
      </c>
      <c r="J4" s="51">
        <f>'Overall - Totals'!J4/7</f>
        <v>0.8571428571428571</v>
      </c>
      <c r="K4" s="42">
        <f>G4/J4</f>
        <v>1</v>
      </c>
    </row>
    <row r="5" spans="1:11" ht="30" customHeight="1" x14ac:dyDescent="0.25">
      <c r="A5" s="23" t="s">
        <v>23</v>
      </c>
      <c r="B5" s="51">
        <f>'Overall - Totals'!B5/7</f>
        <v>1.8571428571428572</v>
      </c>
      <c r="C5" s="51">
        <f>'Overall - Totals'!C5/7</f>
        <v>4.5714285714285712</v>
      </c>
      <c r="D5" s="41">
        <f t="shared" ref="D5:D7" si="0">B5/C5</f>
        <v>0.40625000000000006</v>
      </c>
      <c r="E5" s="51">
        <f>'Overall - Totals'!E5/7</f>
        <v>0</v>
      </c>
      <c r="F5" s="51">
        <f>'Overall - Totals'!F5/7</f>
        <v>2.4285714285714284</v>
      </c>
      <c r="G5" s="51">
        <f>'Overall - Totals'!G5/7</f>
        <v>1.2857142857142858</v>
      </c>
      <c r="H5" s="51">
        <f>'Overall - Totals'!H5/7</f>
        <v>0.14285714285714285</v>
      </c>
      <c r="I5" s="51">
        <f>'Overall - Totals'!I5/7</f>
        <v>0.14285714285714285</v>
      </c>
      <c r="J5" s="220">
        <f>'Overall - Totals'!J5/7</f>
        <v>1.2857142857142858</v>
      </c>
      <c r="K5" s="42">
        <f t="shared" ref="K5:K7" si="1">G5/J5</f>
        <v>1</v>
      </c>
    </row>
    <row r="6" spans="1:11" ht="30" customHeight="1" x14ac:dyDescent="0.25">
      <c r="A6" s="23" t="s">
        <v>40</v>
      </c>
      <c r="B6" s="51">
        <f>'Overall - Totals'!B6/7</f>
        <v>0.8571428571428571</v>
      </c>
      <c r="C6" s="51">
        <f>'Overall - Totals'!C6/7</f>
        <v>3.2857142857142856</v>
      </c>
      <c r="D6" s="41">
        <f t="shared" si="0"/>
        <v>0.2608695652173913</v>
      </c>
      <c r="E6" s="51">
        <f>'Overall - Totals'!E6/7</f>
        <v>0.14285714285714285</v>
      </c>
      <c r="F6" s="51">
        <f>'Overall - Totals'!F6/7</f>
        <v>1.4285714285714286</v>
      </c>
      <c r="G6" s="51">
        <f>'Overall - Totals'!G6/7</f>
        <v>0.7142857142857143</v>
      </c>
      <c r="H6" s="51">
        <f>'Overall - Totals'!H6/7</f>
        <v>0</v>
      </c>
      <c r="I6" s="51">
        <f>'Overall - Totals'!I6/7</f>
        <v>0</v>
      </c>
      <c r="J6" s="51">
        <f>'Overall - Totals'!J6/7</f>
        <v>0.5714285714285714</v>
      </c>
      <c r="K6" s="42">
        <f t="shared" si="1"/>
        <v>1.25</v>
      </c>
    </row>
    <row r="7" spans="1:11" ht="30" customHeight="1" x14ac:dyDescent="0.25">
      <c r="A7" s="131" t="s">
        <v>122</v>
      </c>
      <c r="B7" s="51">
        <f>'Overall - Totals'!B7/7</f>
        <v>0.5714285714285714</v>
      </c>
      <c r="C7" s="51">
        <f>'Overall - Totals'!C7/7</f>
        <v>2.5714285714285716</v>
      </c>
      <c r="D7" s="41">
        <f t="shared" si="0"/>
        <v>0.22222222222222218</v>
      </c>
      <c r="E7" s="51">
        <f>'Overall - Totals'!E7/7</f>
        <v>0</v>
      </c>
      <c r="F7" s="51">
        <f>'Overall - Totals'!F7/7</f>
        <v>1.2857142857142858</v>
      </c>
      <c r="G7" s="51">
        <f>'Overall - Totals'!G7/7</f>
        <v>1</v>
      </c>
      <c r="H7" s="51">
        <f>'Overall - Totals'!H7/7</f>
        <v>0.42857142857142855</v>
      </c>
      <c r="I7" s="51">
        <f>'Overall - Totals'!I7/7</f>
        <v>0.7142857142857143</v>
      </c>
      <c r="J7" s="51">
        <f>'Overall - Totals'!J7/7</f>
        <v>0.42857142857142855</v>
      </c>
      <c r="K7" s="42">
        <f t="shared" si="1"/>
        <v>2.3333333333333335</v>
      </c>
    </row>
    <row r="8" spans="1:11" x14ac:dyDescent="0.25">
      <c r="B8" s="30"/>
      <c r="C8" s="30"/>
      <c r="D8" s="32"/>
      <c r="E8" s="30"/>
      <c r="F8" s="30"/>
      <c r="G8" s="30"/>
      <c r="H8" s="30"/>
      <c r="I8" s="30"/>
      <c r="J8" s="30"/>
      <c r="K8" s="33"/>
    </row>
    <row r="9" spans="1:11" ht="30" customHeight="1" x14ac:dyDescent="0.25">
      <c r="A9" s="207" t="s">
        <v>229</v>
      </c>
      <c r="B9" s="8" t="s">
        <v>3</v>
      </c>
      <c r="C9" s="8" t="s">
        <v>11</v>
      </c>
      <c r="D9" s="22" t="s">
        <v>9</v>
      </c>
      <c r="E9" s="8" t="s">
        <v>10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25" t="s">
        <v>21</v>
      </c>
    </row>
    <row r="10" spans="1:11" ht="30" customHeight="1" x14ac:dyDescent="0.25">
      <c r="A10" s="48" t="s">
        <v>156</v>
      </c>
      <c r="B10" s="51">
        <f>'Overall - Totals'!B10/6</f>
        <v>3</v>
      </c>
      <c r="C10" s="51">
        <f>'Overall - Totals'!C10/6</f>
        <v>5.666666666666667</v>
      </c>
      <c r="D10" s="41">
        <f>B10/C10</f>
        <v>0.52941176470588236</v>
      </c>
      <c r="E10" s="221">
        <f>'Overall - Totals'!E10/6</f>
        <v>1.3333333333333333</v>
      </c>
      <c r="F10" s="51">
        <f>'Overall - Totals'!F10/6</f>
        <v>3.5</v>
      </c>
      <c r="G10" s="51">
        <f>'Overall - Totals'!G10/6</f>
        <v>1.1666666666666667</v>
      </c>
      <c r="H10" s="51">
        <f>'Overall - Totals'!H10/6</f>
        <v>0.33333333333333331</v>
      </c>
      <c r="I10" s="51">
        <f>'Overall - Totals'!I10/6</f>
        <v>0.5</v>
      </c>
      <c r="J10" s="220">
        <f>'Overall - Totals'!J10/6</f>
        <v>1.3333333333333333</v>
      </c>
      <c r="K10" s="42">
        <f>G10/J10</f>
        <v>0.87500000000000011</v>
      </c>
    </row>
    <row r="11" spans="1:11" ht="30" customHeight="1" x14ac:dyDescent="0.25">
      <c r="A11" s="48" t="s">
        <v>41</v>
      </c>
      <c r="B11" s="51">
        <f>'Overall - Totals'!B11/6</f>
        <v>1.1666666666666667</v>
      </c>
      <c r="C11" s="51">
        <f>'Overall - Totals'!C11/6</f>
        <v>3.8333333333333335</v>
      </c>
      <c r="D11" s="41">
        <f t="shared" ref="D11:D13" si="2">B11/C11</f>
        <v>0.30434782608695654</v>
      </c>
      <c r="E11" s="51">
        <f>'Overall - Totals'!E11/6</f>
        <v>0</v>
      </c>
      <c r="F11" s="51">
        <f>'Overall - Totals'!F11/6</f>
        <v>1.5</v>
      </c>
      <c r="G11" s="51">
        <f>'Overall - Totals'!G11/6</f>
        <v>0</v>
      </c>
      <c r="H11" s="51">
        <f>'Overall - Totals'!H11/6</f>
        <v>0.33333333333333331</v>
      </c>
      <c r="I11" s="51">
        <f>'Overall - Totals'!I11/6</f>
        <v>0.33333333333333331</v>
      </c>
      <c r="J11" s="51">
        <f>'Overall - Totals'!J11/6</f>
        <v>0.83333333333333337</v>
      </c>
      <c r="K11" s="226">
        <f t="shared" ref="K11:K13" si="3">G11/J11</f>
        <v>0</v>
      </c>
    </row>
    <row r="12" spans="1:11" ht="30" customHeight="1" x14ac:dyDescent="0.25">
      <c r="A12" s="48" t="s">
        <v>159</v>
      </c>
      <c r="B12" s="51">
        <f>'Overall - Totals'!B12/6</f>
        <v>0.16666666666666666</v>
      </c>
      <c r="C12" s="51">
        <f>'Overall - Totals'!C12/6</f>
        <v>2.5</v>
      </c>
      <c r="D12" s="41">
        <f t="shared" si="2"/>
        <v>6.6666666666666666E-2</v>
      </c>
      <c r="E12" s="51">
        <f>'Overall - Totals'!E12/6</f>
        <v>0.16666666666666666</v>
      </c>
      <c r="F12" s="51">
        <f>'Overall - Totals'!F12/6</f>
        <v>1.3333333333333333</v>
      </c>
      <c r="G12" s="51">
        <f>'Overall - Totals'!G12/6</f>
        <v>0.5</v>
      </c>
      <c r="H12" s="51">
        <f>'Overall - Totals'!H12/6</f>
        <v>0.16666666666666666</v>
      </c>
      <c r="I12" s="51">
        <f>'Overall - Totals'!I12/6</f>
        <v>0.5</v>
      </c>
      <c r="J12" s="51">
        <f>'Overall - Totals'!J12/6</f>
        <v>0.66666666666666663</v>
      </c>
      <c r="K12" s="42">
        <f t="shared" si="3"/>
        <v>0.75</v>
      </c>
    </row>
    <row r="13" spans="1:11" ht="30" customHeight="1" x14ac:dyDescent="0.25">
      <c r="A13" s="48" t="s">
        <v>230</v>
      </c>
      <c r="B13" s="51">
        <f>'Overall - Totals'!B13/6</f>
        <v>0.66666666666666663</v>
      </c>
      <c r="C13" s="51">
        <f>'Overall - Totals'!C13/6</f>
        <v>1.6666666666666667</v>
      </c>
      <c r="D13" s="41">
        <f t="shared" si="2"/>
        <v>0.39999999999999997</v>
      </c>
      <c r="E13" s="51">
        <f>'Overall - Totals'!E13/6</f>
        <v>0.16666666666666666</v>
      </c>
      <c r="F13" s="51">
        <f>'Overall - Totals'!F13/6</f>
        <v>0.83333333333333337</v>
      </c>
      <c r="G13" s="51">
        <f>'Overall - Totals'!G13/6</f>
        <v>0.66666666666666663</v>
      </c>
      <c r="H13" s="51">
        <f>'Overall - Totals'!H13/6</f>
        <v>0.5</v>
      </c>
      <c r="I13" s="51">
        <f>'Overall - Totals'!I13/6</f>
        <v>0.33333333333333331</v>
      </c>
      <c r="J13" s="221">
        <f>'Overall - Totals'!J13/6</f>
        <v>0</v>
      </c>
      <c r="K13" s="219" t="e">
        <f t="shared" si="3"/>
        <v>#DIV/0!</v>
      </c>
    </row>
    <row r="14" spans="1:11" x14ac:dyDescent="0.25">
      <c r="B14" s="30"/>
      <c r="C14" s="30"/>
      <c r="D14" s="32"/>
      <c r="E14" s="30"/>
      <c r="F14" s="30"/>
      <c r="G14" s="30"/>
      <c r="H14" s="30"/>
      <c r="I14" s="30"/>
      <c r="J14" s="30"/>
      <c r="K14" s="33"/>
    </row>
    <row r="15" spans="1:11" ht="30" customHeight="1" x14ac:dyDescent="0.25">
      <c r="A15" s="209" t="s">
        <v>231</v>
      </c>
      <c r="B15" s="8" t="s">
        <v>3</v>
      </c>
      <c r="C15" s="8" t="s">
        <v>11</v>
      </c>
      <c r="D15" s="22" t="s">
        <v>9</v>
      </c>
      <c r="E15" s="8" t="s">
        <v>10</v>
      </c>
      <c r="F15" s="8" t="s">
        <v>4</v>
      </c>
      <c r="G15" s="8" t="s">
        <v>5</v>
      </c>
      <c r="H15" s="8" t="s">
        <v>6</v>
      </c>
      <c r="I15" s="8" t="s">
        <v>7</v>
      </c>
      <c r="J15" s="8" t="s">
        <v>8</v>
      </c>
      <c r="K15" s="25" t="s">
        <v>21</v>
      </c>
    </row>
    <row r="16" spans="1:11" ht="30" customHeight="1" x14ac:dyDescent="0.25">
      <c r="A16" s="210" t="s">
        <v>39</v>
      </c>
      <c r="B16" s="51">
        <f>'Overall - Totals'!B16/7</f>
        <v>2.7142857142857144</v>
      </c>
      <c r="C16" s="51">
        <f>'Overall - Totals'!C16/7</f>
        <v>4.1428571428571432</v>
      </c>
      <c r="D16" s="41">
        <f>B16/C16</f>
        <v>0.65517241379310343</v>
      </c>
      <c r="E16" s="51">
        <f>'Overall - Totals'!E16/7</f>
        <v>0.7142857142857143</v>
      </c>
      <c r="F16" s="51">
        <f>'Overall - Totals'!F16/7</f>
        <v>3.7142857142857144</v>
      </c>
      <c r="G16" s="51">
        <f>'Overall - Totals'!G16/7</f>
        <v>1</v>
      </c>
      <c r="H16" s="51">
        <f>'Overall - Totals'!H16/7</f>
        <v>0.8571428571428571</v>
      </c>
      <c r="I16" s="51">
        <f>'Overall - Totals'!I16/7</f>
        <v>0.7142857142857143</v>
      </c>
      <c r="J16" s="51">
        <f>'Overall - Totals'!J16/7</f>
        <v>0.7142857142857143</v>
      </c>
      <c r="K16" s="42">
        <f>G16/J16</f>
        <v>1.4</v>
      </c>
    </row>
    <row r="17" spans="1:11" ht="30" customHeight="1" x14ac:dyDescent="0.25">
      <c r="A17" s="210" t="s">
        <v>24</v>
      </c>
      <c r="B17" s="51">
        <f>'Overall - Totals'!B17/7</f>
        <v>2.4285714285714284</v>
      </c>
      <c r="C17" s="51">
        <f>'Overall - Totals'!C17/7</f>
        <v>5.8571428571428568</v>
      </c>
      <c r="D17" s="41">
        <f t="shared" ref="D17:D19" si="4">B17/C17</f>
        <v>0.41463414634146339</v>
      </c>
      <c r="E17" s="51">
        <f>'Overall - Totals'!E17/7</f>
        <v>0</v>
      </c>
      <c r="F17" s="51">
        <f>'Overall - Totals'!F17/7</f>
        <v>1.7142857142857142</v>
      </c>
      <c r="G17" s="51">
        <f>'Overall - Totals'!G17/7</f>
        <v>0.14285714285714285</v>
      </c>
      <c r="H17" s="51">
        <f>'Overall - Totals'!H17/7</f>
        <v>0.14285714285714285</v>
      </c>
      <c r="I17" s="51">
        <f>'Overall - Totals'!I17/7</f>
        <v>0</v>
      </c>
      <c r="J17" s="51">
        <f>'Overall - Totals'!J17/7</f>
        <v>0.8571428571428571</v>
      </c>
      <c r="K17" s="42">
        <f>G17/J17</f>
        <v>0.16666666666666666</v>
      </c>
    </row>
    <row r="18" spans="1:11" ht="30" customHeight="1" x14ac:dyDescent="0.25">
      <c r="A18" s="210" t="s">
        <v>123</v>
      </c>
      <c r="B18" s="51">
        <f>'Overall - Totals'!B18/7</f>
        <v>0</v>
      </c>
      <c r="C18" s="51">
        <f>'Overall - Totals'!C18/7</f>
        <v>2.4285714285714284</v>
      </c>
      <c r="D18" s="41">
        <f t="shared" si="4"/>
        <v>0</v>
      </c>
      <c r="E18" s="51">
        <f>'Overall - Totals'!E18/7</f>
        <v>0</v>
      </c>
      <c r="F18" s="51">
        <f>'Overall - Totals'!F18/7</f>
        <v>1.2857142857142858</v>
      </c>
      <c r="G18" s="51">
        <f>'Overall - Totals'!G18/7</f>
        <v>0.8571428571428571</v>
      </c>
      <c r="H18" s="51">
        <f>'Overall - Totals'!H18/7</f>
        <v>0</v>
      </c>
      <c r="I18" s="51">
        <f>'Overall - Totals'!I18/7</f>
        <v>0</v>
      </c>
      <c r="J18" s="51">
        <f>'Overall - Totals'!J18/7</f>
        <v>0.5714285714285714</v>
      </c>
      <c r="K18" s="42">
        <f>G18/J18</f>
        <v>1.5</v>
      </c>
    </row>
    <row r="19" spans="1:11" ht="30" customHeight="1" x14ac:dyDescent="0.25">
      <c r="A19" s="210" t="s">
        <v>26</v>
      </c>
      <c r="B19" s="51">
        <f>'Overall - Totals'!B19/7</f>
        <v>0.42857142857142855</v>
      </c>
      <c r="C19" s="51">
        <f>'Overall - Totals'!C19/7</f>
        <v>0.8571428571428571</v>
      </c>
      <c r="D19" s="41">
        <f t="shared" si="4"/>
        <v>0.5</v>
      </c>
      <c r="E19" s="51">
        <f>'Overall - Totals'!E19/7</f>
        <v>0.2857142857142857</v>
      </c>
      <c r="F19" s="51">
        <f>'Overall - Totals'!F19/7</f>
        <v>0.8571428571428571</v>
      </c>
      <c r="G19" s="51">
        <f>'Overall - Totals'!G19/7</f>
        <v>0.42857142857142855</v>
      </c>
      <c r="H19" s="51">
        <f>'Overall - Totals'!H19/7</f>
        <v>0.2857142857142857</v>
      </c>
      <c r="I19" s="51">
        <f>'Overall - Totals'!I19/7</f>
        <v>0.42857142857142855</v>
      </c>
      <c r="J19" s="51">
        <f>'Overall - Totals'!J19/7</f>
        <v>0.14285714285714285</v>
      </c>
      <c r="K19" s="42">
        <f>G19/J19</f>
        <v>3</v>
      </c>
    </row>
    <row r="20" spans="1:11" x14ac:dyDescent="0.25">
      <c r="A20" s="66"/>
      <c r="B20" s="67"/>
      <c r="C20" s="67"/>
      <c r="D20" s="68"/>
      <c r="E20" s="67"/>
      <c r="F20" s="67"/>
      <c r="G20" s="67"/>
      <c r="H20" s="67"/>
      <c r="I20" s="67"/>
      <c r="J20" s="67"/>
      <c r="K20" s="69"/>
    </row>
    <row r="21" spans="1:11" ht="30" customHeight="1" x14ac:dyDescent="0.25">
      <c r="A21" s="114" t="s">
        <v>188</v>
      </c>
      <c r="B21" s="8" t="s">
        <v>3</v>
      </c>
      <c r="C21" s="8" t="s">
        <v>11</v>
      </c>
      <c r="D21" s="22" t="s">
        <v>9</v>
      </c>
      <c r="E21" s="8" t="s">
        <v>10</v>
      </c>
      <c r="F21" s="8" t="s">
        <v>4</v>
      </c>
      <c r="G21" s="8" t="s">
        <v>5</v>
      </c>
      <c r="H21" s="8" t="s">
        <v>6</v>
      </c>
      <c r="I21" s="8" t="s">
        <v>7</v>
      </c>
      <c r="J21" s="8" t="s">
        <v>8</v>
      </c>
      <c r="K21" s="25" t="s">
        <v>21</v>
      </c>
    </row>
    <row r="22" spans="1:11" ht="30" customHeight="1" x14ac:dyDescent="0.25">
      <c r="A22" s="208" t="s">
        <v>22</v>
      </c>
      <c r="B22" s="221">
        <f>'Overall - Totals'!B22/8</f>
        <v>3.375</v>
      </c>
      <c r="C22" s="51">
        <f>'Overall - Totals'!C22/8</f>
        <v>4.75</v>
      </c>
      <c r="D22" s="218">
        <f>B22/C22</f>
        <v>0.71052631578947367</v>
      </c>
      <c r="E22" s="51">
        <f>'Overall - Totals'!E22/8</f>
        <v>0.375</v>
      </c>
      <c r="F22" s="221">
        <f>'Overall - Totals'!F22/8</f>
        <v>5.5</v>
      </c>
      <c r="G22" s="51">
        <f>'Overall - Totals'!G22/8</f>
        <v>1</v>
      </c>
      <c r="H22" s="221">
        <f>'Overall - Totals'!H22/8</f>
        <v>1.75</v>
      </c>
      <c r="I22" s="51">
        <f>'Overall - Totals'!I22/8</f>
        <v>0.625</v>
      </c>
      <c r="J22" s="51">
        <f>'Overall - Totals'!J22/8</f>
        <v>0.625</v>
      </c>
      <c r="K22" s="42">
        <f>G22/J22</f>
        <v>1.6</v>
      </c>
    </row>
    <row r="23" spans="1:11" ht="30" customHeight="1" x14ac:dyDescent="0.25">
      <c r="A23" s="208" t="s">
        <v>27</v>
      </c>
      <c r="B23" s="51">
        <f>'Overall - Totals'!B23/8</f>
        <v>2.125</v>
      </c>
      <c r="C23" s="51">
        <f>'Overall - Totals'!C23/8</f>
        <v>6.5</v>
      </c>
      <c r="D23" s="41">
        <f t="shared" ref="D23:D25" si="5">B23/C23</f>
        <v>0.32692307692307693</v>
      </c>
      <c r="E23" s="51">
        <f>'Overall - Totals'!E23/8</f>
        <v>0</v>
      </c>
      <c r="F23" s="51">
        <f>'Overall - Totals'!F23/8</f>
        <v>1.75</v>
      </c>
      <c r="G23" s="221">
        <f>'Overall - Totals'!G23/8</f>
        <v>1.625</v>
      </c>
      <c r="H23" s="51">
        <f>'Overall - Totals'!H23/8</f>
        <v>0.5</v>
      </c>
      <c r="I23" s="51">
        <f>'Overall - Totals'!I23/8</f>
        <v>0.125</v>
      </c>
      <c r="J23" s="51">
        <f>'Overall - Totals'!J23/8</f>
        <v>1</v>
      </c>
      <c r="K23" s="42">
        <f>G23/J23</f>
        <v>1.625</v>
      </c>
    </row>
    <row r="24" spans="1:11" ht="30" customHeight="1" x14ac:dyDescent="0.25">
      <c r="A24" s="208" t="s">
        <v>225</v>
      </c>
      <c r="B24" s="51">
        <f>'Overall - Totals'!B24/8</f>
        <v>1.125</v>
      </c>
      <c r="C24" s="51">
        <f>'Overall - Totals'!C24/8</f>
        <v>3.625</v>
      </c>
      <c r="D24" s="41">
        <f t="shared" si="5"/>
        <v>0.31034482758620691</v>
      </c>
      <c r="E24" s="51">
        <f>'Overall - Totals'!E24/8</f>
        <v>0</v>
      </c>
      <c r="F24" s="51">
        <f>'Overall - Totals'!F24/8</f>
        <v>1.125</v>
      </c>
      <c r="G24" s="51">
        <f>'Overall - Totals'!G24/8</f>
        <v>0.125</v>
      </c>
      <c r="H24" s="51">
        <f>'Overall - Totals'!H24/8</f>
        <v>0.25</v>
      </c>
      <c r="I24" s="51">
        <f>'Overall - Totals'!I24/8</f>
        <v>0.125</v>
      </c>
      <c r="J24" s="51">
        <f>'Overall - Totals'!J24/8</f>
        <v>0.375</v>
      </c>
      <c r="K24" s="42">
        <f>G24/J24</f>
        <v>0.33333333333333331</v>
      </c>
    </row>
    <row r="25" spans="1:11" ht="30" customHeight="1" x14ac:dyDescent="0.25">
      <c r="A25" s="208" t="s">
        <v>157</v>
      </c>
      <c r="B25" s="51">
        <f>'Overall - Totals'!B25/8</f>
        <v>0</v>
      </c>
      <c r="C25" s="51">
        <f>'Overall - Totals'!C25/8</f>
        <v>0.875</v>
      </c>
      <c r="D25" s="41">
        <f t="shared" si="5"/>
        <v>0</v>
      </c>
      <c r="E25" s="51">
        <f>'Overall - Totals'!E25/8</f>
        <v>0</v>
      </c>
      <c r="F25" s="51">
        <f>'Overall - Totals'!F25/8</f>
        <v>0.25</v>
      </c>
      <c r="G25" s="51">
        <f>'Overall - Totals'!G25/8</f>
        <v>0.625</v>
      </c>
      <c r="H25" s="51">
        <f>'Overall - Totals'!H25/8</f>
        <v>0</v>
      </c>
      <c r="I25" s="51">
        <f>'Overall - Totals'!I25/8</f>
        <v>0.125</v>
      </c>
      <c r="J25" s="221">
        <f>'Overall - Totals'!J25/8</f>
        <v>0</v>
      </c>
      <c r="K25" s="219" t="e">
        <f>G25/J25</f>
        <v>#DIV/0!</v>
      </c>
    </row>
    <row r="26" spans="1:11" x14ac:dyDescent="0.25">
      <c r="B26" s="30"/>
      <c r="C26" s="30"/>
      <c r="D26" s="32"/>
      <c r="E26" s="30"/>
      <c r="F26" s="30"/>
      <c r="G26" s="30"/>
      <c r="H26" s="30"/>
      <c r="I26" s="30"/>
      <c r="J26" s="30"/>
      <c r="K26" s="33"/>
    </row>
    <row r="27" spans="1:11" ht="30" customHeight="1" x14ac:dyDescent="0.25">
      <c r="A27" s="110" t="s">
        <v>232</v>
      </c>
      <c r="B27" s="8" t="s">
        <v>3</v>
      </c>
      <c r="C27" s="8" t="s">
        <v>11</v>
      </c>
      <c r="D27" s="22" t="s">
        <v>9</v>
      </c>
      <c r="E27" s="8" t="s">
        <v>10</v>
      </c>
      <c r="F27" s="8" t="s">
        <v>4</v>
      </c>
      <c r="G27" s="8" t="s">
        <v>5</v>
      </c>
      <c r="H27" s="8" t="s">
        <v>6</v>
      </c>
      <c r="I27" s="8" t="s">
        <v>7</v>
      </c>
      <c r="J27" s="8" t="s">
        <v>8</v>
      </c>
      <c r="K27" s="25" t="s">
        <v>21</v>
      </c>
    </row>
    <row r="28" spans="1:11" ht="30" customHeight="1" x14ac:dyDescent="0.25">
      <c r="A28" s="45" t="s">
        <v>268</v>
      </c>
      <c r="B28" s="51">
        <f>'Overall - Totals'!B28/6</f>
        <v>2.6666666666666665</v>
      </c>
      <c r="C28" s="221">
        <f>'Overall - Totals'!C28/6</f>
        <v>6.666666666666667</v>
      </c>
      <c r="D28" s="41">
        <f>B28/C28</f>
        <v>0.39999999999999997</v>
      </c>
      <c r="E28" s="51">
        <f>'Overall - Totals'!E28/6</f>
        <v>0.66666666666666663</v>
      </c>
      <c r="F28" s="51">
        <f>'Overall - Totals'!F28/6</f>
        <v>2.8333333333333335</v>
      </c>
      <c r="G28" s="51">
        <f>'Overall - Totals'!G28/6</f>
        <v>0.5</v>
      </c>
      <c r="H28" s="51">
        <f>'Overall - Totals'!H28/6</f>
        <v>0.66666666666666663</v>
      </c>
      <c r="I28" s="221">
        <f>'Overall - Totals'!I28/6</f>
        <v>1.3333333333333333</v>
      </c>
      <c r="J28" s="51">
        <f>'Overall - Totals'!J28/6</f>
        <v>0.5</v>
      </c>
      <c r="K28" s="42">
        <f>G28/J28</f>
        <v>1</v>
      </c>
    </row>
    <row r="29" spans="1:11" ht="30" customHeight="1" x14ac:dyDescent="0.25">
      <c r="A29" s="45" t="s">
        <v>61</v>
      </c>
      <c r="B29" s="51">
        <f>'Overall - Totals'!B29/6</f>
        <v>1.3333333333333333</v>
      </c>
      <c r="C29" s="51">
        <f>'Overall - Totals'!C29/6</f>
        <v>6</v>
      </c>
      <c r="D29" s="41">
        <f t="shared" ref="D29:D31" si="6">B29/C29</f>
        <v>0.22222222222222221</v>
      </c>
      <c r="E29" s="51">
        <f>'Overall - Totals'!E29/6</f>
        <v>0.16666666666666666</v>
      </c>
      <c r="F29" s="51">
        <f>'Overall - Totals'!F29/6</f>
        <v>3.6666666666666665</v>
      </c>
      <c r="G29" s="51">
        <f>'Overall - Totals'!G29/6</f>
        <v>1.3333333333333333</v>
      </c>
      <c r="H29" s="51">
        <f>'Overall - Totals'!H29/6</f>
        <v>0.83333333333333337</v>
      </c>
      <c r="I29" s="51">
        <f>'Overall - Totals'!I29/6</f>
        <v>0.33333333333333331</v>
      </c>
      <c r="J29" s="51">
        <f>'Overall - Totals'!J29/6</f>
        <v>0.83333333333333337</v>
      </c>
      <c r="K29" s="42">
        <f>G29/J29</f>
        <v>1.5999999999999999</v>
      </c>
    </row>
    <row r="30" spans="1:11" ht="30" customHeight="1" x14ac:dyDescent="0.25">
      <c r="A30" s="166" t="s">
        <v>38</v>
      </c>
      <c r="B30" s="51">
        <f>'Overall - Totals'!B30/6</f>
        <v>0.16666666666666666</v>
      </c>
      <c r="C30" s="51">
        <f>'Overall - Totals'!C30/6</f>
        <v>1</v>
      </c>
      <c r="D30" s="41">
        <f t="shared" si="6"/>
        <v>0.16666666666666666</v>
      </c>
      <c r="E30" s="51">
        <f>'Overall - Totals'!E30/6</f>
        <v>0</v>
      </c>
      <c r="F30" s="51">
        <f>'Overall - Totals'!F30/6</f>
        <v>1.6666666666666667</v>
      </c>
      <c r="G30" s="51">
        <f>'Overall - Totals'!G30/6</f>
        <v>0</v>
      </c>
      <c r="H30" s="51">
        <f>'Overall - Totals'!H30/6</f>
        <v>0.33333333333333331</v>
      </c>
      <c r="I30" s="51">
        <f>'Overall - Totals'!I30/6</f>
        <v>0</v>
      </c>
      <c r="J30" s="51">
        <f>'Overall - Totals'!J30/6</f>
        <v>0.33333333333333331</v>
      </c>
      <c r="K30" s="226">
        <f>G30/J30</f>
        <v>0</v>
      </c>
    </row>
    <row r="31" spans="1:11" ht="30" customHeight="1" x14ac:dyDescent="0.25">
      <c r="A31" s="166" t="s">
        <v>120</v>
      </c>
      <c r="B31" s="51">
        <f>'Overall - Totals'!B31/6</f>
        <v>2.3333333333333335</v>
      </c>
      <c r="C31" s="51">
        <f>'Overall - Totals'!C31/6</f>
        <v>5.333333333333333</v>
      </c>
      <c r="D31" s="41">
        <f t="shared" si="6"/>
        <v>0.43750000000000006</v>
      </c>
      <c r="E31" s="51">
        <f>'Overall - Totals'!E31/6</f>
        <v>0.16666666666666666</v>
      </c>
      <c r="F31" s="51">
        <f>'Overall - Totals'!F31/6</f>
        <v>3.5</v>
      </c>
      <c r="G31" s="51">
        <f>'Overall - Totals'!G31/6</f>
        <v>1.1666666666666667</v>
      </c>
      <c r="H31" s="51">
        <f>'Overall - Totals'!H31/6</f>
        <v>0.16666666666666666</v>
      </c>
      <c r="I31" s="51">
        <f>'Overall - Totals'!I31/6</f>
        <v>0.16666666666666666</v>
      </c>
      <c r="J31" s="51">
        <f>'Overall - Totals'!J31/6</f>
        <v>0.5</v>
      </c>
      <c r="K31" s="42">
        <f>G31/J31</f>
        <v>2.3333333333333335</v>
      </c>
    </row>
    <row r="32" spans="1:11" x14ac:dyDescent="0.25">
      <c r="B32" s="30"/>
      <c r="C32" s="30"/>
      <c r="D32" s="32"/>
      <c r="E32" s="30"/>
      <c r="F32" s="30"/>
      <c r="G32" s="30"/>
      <c r="H32" s="30"/>
      <c r="I32" s="30"/>
      <c r="J32" s="30"/>
      <c r="K32" s="33"/>
    </row>
    <row r="33" spans="1:11" ht="30" customHeight="1" x14ac:dyDescent="0.25">
      <c r="A33" s="46" t="s">
        <v>234</v>
      </c>
      <c r="B33" s="8" t="s">
        <v>3</v>
      </c>
      <c r="C33" s="8" t="s">
        <v>11</v>
      </c>
      <c r="D33" s="22" t="s">
        <v>9</v>
      </c>
      <c r="E33" s="8" t="s">
        <v>10</v>
      </c>
      <c r="F33" s="8" t="s">
        <v>4</v>
      </c>
      <c r="G33" s="8" t="s">
        <v>5</v>
      </c>
      <c r="H33" s="8" t="s">
        <v>6</v>
      </c>
      <c r="I33" s="8" t="s">
        <v>7</v>
      </c>
      <c r="J33" s="8" t="s">
        <v>8</v>
      </c>
      <c r="K33" s="25" t="s">
        <v>21</v>
      </c>
    </row>
    <row r="34" spans="1:11" ht="30" customHeight="1" x14ac:dyDescent="0.25">
      <c r="A34" s="47" t="s">
        <v>25</v>
      </c>
      <c r="B34" s="51">
        <f>'Overall - Totals'!B34/6</f>
        <v>1</v>
      </c>
      <c r="C34" s="51">
        <f>'Overall - Totals'!C34/6</f>
        <v>5</v>
      </c>
      <c r="D34" s="41">
        <f>B34/C34</f>
        <v>0.2</v>
      </c>
      <c r="E34" s="51">
        <f>'Overall - Totals'!E34/6</f>
        <v>0.16666666666666666</v>
      </c>
      <c r="F34" s="51">
        <f>'Overall - Totals'!F34/6</f>
        <v>3.5</v>
      </c>
      <c r="G34" s="51">
        <f>'Overall - Totals'!G34/6</f>
        <v>0.66666666666666663</v>
      </c>
      <c r="H34" s="51">
        <f>'Overall - Totals'!H34/6</f>
        <v>1</v>
      </c>
      <c r="I34" s="51">
        <f>'Overall - Totals'!I34/6</f>
        <v>0</v>
      </c>
      <c r="J34" s="51">
        <f>'Overall - Totals'!J34/6</f>
        <v>0.83333333333333337</v>
      </c>
      <c r="K34" s="42">
        <f>G34/J34</f>
        <v>0.79999999999999993</v>
      </c>
    </row>
    <row r="35" spans="1:11" ht="30" customHeight="1" x14ac:dyDescent="0.25">
      <c r="A35" s="47" t="s">
        <v>235</v>
      </c>
      <c r="B35" s="51">
        <f>'Overall - Totals'!B35/6</f>
        <v>0.83333333333333337</v>
      </c>
      <c r="C35" s="51">
        <f>'Overall - Totals'!C35/6</f>
        <v>2.6666666666666665</v>
      </c>
      <c r="D35" s="41">
        <f t="shared" ref="D35:D37" si="7">B35/C35</f>
        <v>0.31250000000000006</v>
      </c>
      <c r="E35" s="51">
        <f>'Overall - Totals'!E35/6</f>
        <v>0</v>
      </c>
      <c r="F35" s="51">
        <f>'Overall - Totals'!F35/6</f>
        <v>1.3333333333333333</v>
      </c>
      <c r="G35" s="51">
        <f>'Overall - Totals'!G35/6</f>
        <v>1</v>
      </c>
      <c r="H35" s="51">
        <f>'Overall - Totals'!H35/6</f>
        <v>1</v>
      </c>
      <c r="I35" s="51">
        <f>'Overall - Totals'!I35/6</f>
        <v>0</v>
      </c>
      <c r="J35" s="51">
        <f>'Overall - Totals'!J35/6</f>
        <v>0.66666666666666663</v>
      </c>
      <c r="K35" s="42">
        <f>G35/J35</f>
        <v>1.5</v>
      </c>
    </row>
    <row r="36" spans="1:11" ht="30" customHeight="1" x14ac:dyDescent="0.25">
      <c r="A36" s="47" t="s">
        <v>236</v>
      </c>
      <c r="B36" s="51">
        <f>'Overall - Totals'!B36/6</f>
        <v>1</v>
      </c>
      <c r="C36" s="51">
        <f>'Overall - Totals'!C36/6</f>
        <v>3.5</v>
      </c>
      <c r="D36" s="41">
        <f t="shared" si="7"/>
        <v>0.2857142857142857</v>
      </c>
      <c r="E36" s="51">
        <f>'Overall - Totals'!E36/6</f>
        <v>0.16666666666666666</v>
      </c>
      <c r="F36" s="51">
        <f>'Overall - Totals'!F36/6</f>
        <v>2</v>
      </c>
      <c r="G36" s="51">
        <f>'Overall - Totals'!G36/6</f>
        <v>0.33333333333333331</v>
      </c>
      <c r="H36" s="51">
        <f>'Overall - Totals'!H36/6</f>
        <v>0.83333333333333337</v>
      </c>
      <c r="I36" s="51">
        <f>'Overall - Totals'!I36/6</f>
        <v>0.33333333333333331</v>
      </c>
      <c r="J36" s="51">
        <f>'Overall - Totals'!J36/6</f>
        <v>1.1666666666666667</v>
      </c>
      <c r="K36" s="42">
        <f>G36/J36</f>
        <v>0.2857142857142857</v>
      </c>
    </row>
    <row r="37" spans="1:11" ht="30" customHeight="1" x14ac:dyDescent="0.25">
      <c r="A37" s="47" t="s">
        <v>237</v>
      </c>
      <c r="B37" s="51">
        <f>'Overall - Totals'!B37/6</f>
        <v>1</v>
      </c>
      <c r="C37" s="51">
        <f>'Overall - Totals'!C37/6</f>
        <v>4.166666666666667</v>
      </c>
      <c r="D37" s="41">
        <f t="shared" si="7"/>
        <v>0.24</v>
      </c>
      <c r="E37" s="51">
        <f>'Overall - Totals'!E37/6</f>
        <v>0</v>
      </c>
      <c r="F37" s="51">
        <f>'Overall - Totals'!F37/6</f>
        <v>1</v>
      </c>
      <c r="G37" s="51">
        <f>'Overall - Totals'!G37/6</f>
        <v>0.16666666666666666</v>
      </c>
      <c r="H37" s="51">
        <f>'Overall - Totals'!H37/6</f>
        <v>0.16666666666666666</v>
      </c>
      <c r="I37" s="51">
        <f>'Overall - Totals'!I37/6</f>
        <v>0.16666666666666666</v>
      </c>
      <c r="J37" s="51">
        <f>'Overall - Totals'!J37/6</f>
        <v>0.83333333333333337</v>
      </c>
      <c r="K37" s="42">
        <f>G37/J37</f>
        <v>0.19999999999999998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RSVP</vt:lpstr>
      <vt:lpstr>General</vt:lpstr>
      <vt:lpstr>Stats Blank</vt:lpstr>
      <vt:lpstr>Records</vt:lpstr>
      <vt:lpstr>Awards</vt:lpstr>
      <vt:lpstr>2015v2014</vt:lpstr>
      <vt:lpstr>Advanced</vt:lpstr>
      <vt:lpstr>Overall - Totals</vt:lpstr>
      <vt:lpstr>Overall - Avgs</vt:lpstr>
      <vt:lpstr>Overall Team Stats</vt:lpstr>
      <vt:lpstr>RR - Totals</vt:lpstr>
      <vt:lpstr>RR - Avgs</vt:lpstr>
      <vt:lpstr>RR Team Stats</vt:lpstr>
      <vt:lpstr>Playoff - Totals</vt:lpstr>
      <vt:lpstr>Playoff - Avgs</vt:lpstr>
      <vt:lpstr>Playoff Team Stats</vt:lpstr>
      <vt:lpstr>1-TZB-DUNX</vt:lpstr>
      <vt:lpstr>2-BM-GSA</vt:lpstr>
      <vt:lpstr>3-DUNX-NTO</vt:lpstr>
      <vt:lpstr>4-UNT-TZB</vt:lpstr>
      <vt:lpstr>5-NTO-GSA</vt:lpstr>
      <vt:lpstr>6-BM-UNT</vt:lpstr>
      <vt:lpstr>7-GSA-DUNX</vt:lpstr>
      <vt:lpstr>8-TZB-BM</vt:lpstr>
      <vt:lpstr>9-NTO-UNT</vt:lpstr>
      <vt:lpstr>10-GSA-TZB</vt:lpstr>
      <vt:lpstr>11-BM-DUNX</vt:lpstr>
      <vt:lpstr>12-UNT-GSA</vt:lpstr>
      <vt:lpstr>13-TZB-NTO</vt:lpstr>
      <vt:lpstr>14-DUNX-UNT</vt:lpstr>
      <vt:lpstr>15-NTO-BM</vt:lpstr>
      <vt:lpstr>Q1-BM-NTO</vt:lpstr>
      <vt:lpstr>S1-NTO-TZB</vt:lpstr>
      <vt:lpstr>Q2-GSA-UNT</vt:lpstr>
      <vt:lpstr>S2-UNT-DUNX</vt:lpstr>
      <vt:lpstr>Finals-NTO-DUNX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Dioguardi</dc:creator>
  <cp:lastModifiedBy>Thomas Dioguardi</cp:lastModifiedBy>
  <cp:lastPrinted>2016-04-14T20:05:33Z</cp:lastPrinted>
  <dcterms:created xsi:type="dcterms:W3CDTF">2010-07-06T16:30:37Z</dcterms:created>
  <dcterms:modified xsi:type="dcterms:W3CDTF">2016-04-15T21:01:35Z</dcterms:modified>
</cp:coreProperties>
</file>