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omDio\Dropbox\TOMBALL\2014\"/>
    </mc:Choice>
  </mc:AlternateContent>
  <bookViews>
    <workbookView xWindow="0" yWindow="0" windowWidth="51195" windowHeight="26595" tabRatio="947"/>
  </bookViews>
  <sheets>
    <sheet name="General" sheetId="1" r:id="rId1"/>
    <sheet name="Stats Blank" sheetId="2" r:id="rId2"/>
    <sheet name="Awards" sheetId="34" r:id="rId3"/>
    <sheet name="Advanced Stats" sheetId="40" r:id="rId4"/>
    <sheet name="Overall - Totals" sheetId="3" r:id="rId5"/>
    <sheet name="Overall - Avgs" sheetId="10" r:id="rId6"/>
    <sheet name="Overall Team Stats" sheetId="6" r:id="rId7"/>
    <sheet name="RR - Totals" sheetId="4" r:id="rId8"/>
    <sheet name="RR - Avgs" sheetId="9" r:id="rId9"/>
    <sheet name="RR Team Stats" sheetId="7" r:id="rId10"/>
    <sheet name="Playoff - Totals" sheetId="5" r:id="rId11"/>
    <sheet name="Playoff - Avgs" sheetId="11" r:id="rId12"/>
    <sheet name="Playoff Team Stats" sheetId="8" r:id="rId13"/>
    <sheet name="1- XIX-Peaches" sheetId="25" r:id="rId14"/>
    <sheet name="2 - MOS-SES" sheetId="26" r:id="rId15"/>
    <sheet name="3 - Peaches-WW" sheetId="29" r:id="rId16"/>
    <sheet name="4 - AG-XIX" sheetId="14" r:id="rId17"/>
    <sheet name="5 - WW-SES" sheetId="31" r:id="rId18"/>
    <sheet name="6 - MOS-AG" sheetId="30" r:id="rId19"/>
    <sheet name="7 - SES-Peaches" sheetId="15" r:id="rId20"/>
    <sheet name="8 - XIX-MOS" sheetId="12" r:id="rId21"/>
    <sheet name="9 - WW-AG" sheetId="27" r:id="rId22"/>
    <sheet name="10 - SES-XIX" sheetId="28" r:id="rId23"/>
    <sheet name="11 - MOS-Peaches" sheetId="16" r:id="rId24"/>
    <sheet name="12 - AG-SES" sheetId="13" r:id="rId25"/>
    <sheet name="13 - XIX-WW" sheetId="23" r:id="rId26"/>
    <sheet name="14 - Peaches-AG" sheetId="17" r:id="rId27"/>
    <sheet name="15 - WW-MOS" sheetId="24" r:id="rId28"/>
    <sheet name="Q1-Peaches-AG" sheetId="18" r:id="rId29"/>
    <sheet name="S1-AG-SES" sheetId="20" r:id="rId30"/>
    <sheet name="Q2-XIX-MOS" sheetId="19" r:id="rId31"/>
    <sheet name="S2-XIX-WW" sheetId="21" r:id="rId32"/>
    <sheet name="Finals-XIX-SES" sheetId="22" r:id="rId33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" i="10" l="1"/>
  <c r="I4" i="10"/>
  <c r="H5" i="10"/>
  <c r="I5" i="10"/>
  <c r="H6" i="10"/>
  <c r="I6" i="10"/>
  <c r="H7" i="10"/>
  <c r="I7" i="10"/>
  <c r="H10" i="10"/>
  <c r="I10" i="10"/>
  <c r="H11" i="10"/>
  <c r="I11" i="10"/>
  <c r="H12" i="10"/>
  <c r="I12" i="10"/>
  <c r="H15" i="10"/>
  <c r="I15" i="10"/>
  <c r="H16" i="10"/>
  <c r="I16" i="10"/>
  <c r="H17" i="10"/>
  <c r="I17" i="10"/>
  <c r="H18" i="10"/>
  <c r="I18" i="10"/>
  <c r="H21" i="10"/>
  <c r="I21" i="10"/>
  <c r="H22" i="10"/>
  <c r="I22" i="10"/>
  <c r="H23" i="10"/>
  <c r="I23" i="10"/>
  <c r="H24" i="10"/>
  <c r="I24" i="10"/>
  <c r="H27" i="10"/>
  <c r="I27" i="10"/>
  <c r="H28" i="10"/>
  <c r="I28" i="10"/>
  <c r="H29" i="10"/>
  <c r="I29" i="10"/>
  <c r="H32" i="10"/>
  <c r="I32" i="10"/>
  <c r="H33" i="10"/>
  <c r="I33" i="10"/>
  <c r="H34" i="10"/>
  <c r="I34" i="10"/>
  <c r="H35" i="10"/>
  <c r="I35" i="10"/>
  <c r="B10" i="10"/>
  <c r="C10" i="10"/>
  <c r="D10" i="10"/>
  <c r="E10" i="10"/>
  <c r="F10" i="10"/>
  <c r="G10" i="10"/>
  <c r="J10" i="10"/>
  <c r="K10" i="10"/>
  <c r="H38" i="40"/>
  <c r="I38" i="40"/>
  <c r="J38" i="40"/>
  <c r="K38" i="40"/>
  <c r="H39" i="40"/>
  <c r="I39" i="40"/>
  <c r="J39" i="40"/>
  <c r="K39" i="40"/>
  <c r="H40" i="40"/>
  <c r="I40" i="40"/>
  <c r="J40" i="40"/>
  <c r="K40" i="40"/>
  <c r="I37" i="40"/>
  <c r="J37" i="40"/>
  <c r="K37" i="40"/>
  <c r="H37" i="40"/>
  <c r="H32" i="40"/>
  <c r="I32" i="40"/>
  <c r="J32" i="40"/>
  <c r="K32" i="40"/>
  <c r="H33" i="40"/>
  <c r="I33" i="40"/>
  <c r="J33" i="40"/>
  <c r="K33" i="40"/>
  <c r="I31" i="40"/>
  <c r="J31" i="40"/>
  <c r="K31" i="40"/>
  <c r="H31" i="40"/>
  <c r="H25" i="40"/>
  <c r="I25" i="40"/>
  <c r="J25" i="40"/>
  <c r="K25" i="40"/>
  <c r="H26" i="40"/>
  <c r="I26" i="40"/>
  <c r="J26" i="40"/>
  <c r="K26" i="40"/>
  <c r="H27" i="40"/>
  <c r="I27" i="40"/>
  <c r="J27" i="40"/>
  <c r="K27" i="40"/>
  <c r="I24" i="40"/>
  <c r="J24" i="40"/>
  <c r="K24" i="40"/>
  <c r="H24" i="40"/>
  <c r="H18" i="40"/>
  <c r="I18" i="40"/>
  <c r="J18" i="40"/>
  <c r="K18" i="40"/>
  <c r="H19" i="40"/>
  <c r="I19" i="40"/>
  <c r="J19" i="40"/>
  <c r="K19" i="40"/>
  <c r="H20" i="40"/>
  <c r="I20" i="40"/>
  <c r="J20" i="40"/>
  <c r="K20" i="40"/>
  <c r="I17" i="40"/>
  <c r="J17" i="40"/>
  <c r="K17" i="40"/>
  <c r="H17" i="40"/>
  <c r="H12" i="40"/>
  <c r="I12" i="40"/>
  <c r="J12" i="40"/>
  <c r="K12" i="40"/>
  <c r="H13" i="40"/>
  <c r="I13" i="40"/>
  <c r="J13" i="40"/>
  <c r="K13" i="40"/>
  <c r="I11" i="40"/>
  <c r="J11" i="40"/>
  <c r="K11" i="40"/>
  <c r="H11" i="40"/>
  <c r="H5" i="40"/>
  <c r="I5" i="40"/>
  <c r="J5" i="40"/>
  <c r="K5" i="40"/>
  <c r="H6" i="40"/>
  <c r="I6" i="40"/>
  <c r="J6" i="40"/>
  <c r="K6" i="40"/>
  <c r="H7" i="40"/>
  <c r="I7" i="40"/>
  <c r="J7" i="40"/>
  <c r="K7" i="40"/>
  <c r="I4" i="40"/>
  <c r="J4" i="40"/>
  <c r="K4" i="40"/>
  <c r="H4" i="40"/>
  <c r="G38" i="40"/>
  <c r="G39" i="40"/>
  <c r="G40" i="40"/>
  <c r="G41" i="40"/>
  <c r="G37" i="40"/>
  <c r="G32" i="40"/>
  <c r="G33" i="40"/>
  <c r="G34" i="40"/>
  <c r="G31" i="40"/>
  <c r="G25" i="40"/>
  <c r="G26" i="40"/>
  <c r="G27" i="40"/>
  <c r="G28" i="40"/>
  <c r="G24" i="40"/>
  <c r="G18" i="40"/>
  <c r="G19" i="40"/>
  <c r="G20" i="40"/>
  <c r="G21" i="40"/>
  <c r="G17" i="40"/>
  <c r="G12" i="40"/>
  <c r="G13" i="40"/>
  <c r="G14" i="40"/>
  <c r="G11" i="40"/>
  <c r="G8" i="40"/>
  <c r="G5" i="40"/>
  <c r="G6" i="40"/>
  <c r="G7" i="40"/>
  <c r="G4" i="40"/>
  <c r="G6" i="5"/>
  <c r="J6" i="5"/>
  <c r="K6" i="5"/>
  <c r="K15" i="19"/>
  <c r="D15" i="19"/>
  <c r="K7" i="20"/>
  <c r="D7" i="20"/>
  <c r="C4" i="5"/>
  <c r="C5" i="5"/>
  <c r="C6" i="5"/>
  <c r="C7" i="5"/>
  <c r="C4" i="8"/>
  <c r="K15" i="18"/>
  <c r="D15" i="18"/>
  <c r="K7" i="24"/>
  <c r="D7" i="24"/>
  <c r="K15" i="17"/>
  <c r="D15" i="17"/>
  <c r="K14" i="23"/>
  <c r="D14" i="23"/>
  <c r="K7" i="13"/>
  <c r="D7" i="13"/>
  <c r="D15" i="27"/>
  <c r="K15" i="27"/>
  <c r="K7" i="27"/>
  <c r="D7" i="27"/>
  <c r="K15" i="30"/>
  <c r="D15" i="30"/>
  <c r="K8" i="31"/>
  <c r="D8" i="31"/>
  <c r="K7" i="14"/>
  <c r="D7" i="14"/>
  <c r="K16" i="29"/>
  <c r="D16" i="29"/>
  <c r="C18" i="18"/>
  <c r="M24" i="8"/>
  <c r="M25" i="8"/>
  <c r="B18" i="18"/>
  <c r="L24" i="8"/>
  <c r="C17" i="19"/>
  <c r="C17" i="21"/>
  <c r="C16" i="22"/>
  <c r="M20" i="8"/>
  <c r="B17" i="19"/>
  <c r="B17" i="21"/>
  <c r="B16" i="22"/>
  <c r="L20" i="8"/>
  <c r="C9" i="19"/>
  <c r="M16" i="8"/>
  <c r="B9" i="19"/>
  <c r="L16" i="8"/>
  <c r="C9" i="21"/>
  <c r="M12" i="8"/>
  <c r="B9" i="21"/>
  <c r="L12" i="8"/>
  <c r="C10" i="20"/>
  <c r="C9" i="22"/>
  <c r="M8" i="8"/>
  <c r="B10" i="20"/>
  <c r="B9" i="22"/>
  <c r="L8" i="8"/>
  <c r="C10" i="18"/>
  <c r="C17" i="20"/>
  <c r="M4" i="8"/>
  <c r="B10" i="18"/>
  <c r="B17" i="20"/>
  <c r="L4" i="8"/>
  <c r="B33" i="5"/>
  <c r="C33" i="5"/>
  <c r="D33" i="5"/>
  <c r="E33" i="5"/>
  <c r="F33" i="5"/>
  <c r="G33" i="5"/>
  <c r="H33" i="5"/>
  <c r="I33" i="5"/>
  <c r="J33" i="5"/>
  <c r="B34" i="5"/>
  <c r="C34" i="5"/>
  <c r="D34" i="5"/>
  <c r="E34" i="5"/>
  <c r="F34" i="5"/>
  <c r="G34" i="5"/>
  <c r="H34" i="5"/>
  <c r="I34" i="5"/>
  <c r="J34" i="5"/>
  <c r="B35" i="5"/>
  <c r="C35" i="5"/>
  <c r="D35" i="5"/>
  <c r="E35" i="5"/>
  <c r="F35" i="5"/>
  <c r="G35" i="5"/>
  <c r="H35" i="5"/>
  <c r="I35" i="5"/>
  <c r="J35" i="5"/>
  <c r="G32" i="5"/>
  <c r="H32" i="5"/>
  <c r="I32" i="5"/>
  <c r="J32" i="5"/>
  <c r="F32" i="5"/>
  <c r="E32" i="5"/>
  <c r="C32" i="5"/>
  <c r="B32" i="5"/>
  <c r="B28" i="5"/>
  <c r="C28" i="5"/>
  <c r="E28" i="5"/>
  <c r="F28" i="5"/>
  <c r="G28" i="5"/>
  <c r="H28" i="5"/>
  <c r="I28" i="5"/>
  <c r="J28" i="5"/>
  <c r="B29" i="5"/>
  <c r="C29" i="5"/>
  <c r="E29" i="5"/>
  <c r="F29" i="5"/>
  <c r="G29" i="5"/>
  <c r="H29" i="5"/>
  <c r="I29" i="5"/>
  <c r="J29" i="5"/>
  <c r="G27" i="5"/>
  <c r="H27" i="5"/>
  <c r="I27" i="5"/>
  <c r="J27" i="5"/>
  <c r="F27" i="5"/>
  <c r="E27" i="5"/>
  <c r="C27" i="5"/>
  <c r="B27" i="5"/>
  <c r="B22" i="5"/>
  <c r="C22" i="5"/>
  <c r="E22" i="5"/>
  <c r="F22" i="5"/>
  <c r="G22" i="5"/>
  <c r="H22" i="5"/>
  <c r="I22" i="5"/>
  <c r="J22" i="5"/>
  <c r="B23" i="5"/>
  <c r="C23" i="5"/>
  <c r="D23" i="5"/>
  <c r="E23" i="5"/>
  <c r="F23" i="5"/>
  <c r="G23" i="5"/>
  <c r="H23" i="5"/>
  <c r="I23" i="5"/>
  <c r="J23" i="5"/>
  <c r="B24" i="5"/>
  <c r="C24" i="5"/>
  <c r="E24" i="5"/>
  <c r="F24" i="5"/>
  <c r="G24" i="5"/>
  <c r="H24" i="5"/>
  <c r="I24" i="5"/>
  <c r="J24" i="5"/>
  <c r="G21" i="5"/>
  <c r="H21" i="5"/>
  <c r="I21" i="5"/>
  <c r="J21" i="5"/>
  <c r="F21" i="5"/>
  <c r="E21" i="5"/>
  <c r="C21" i="5"/>
  <c r="B21" i="5"/>
  <c r="B16" i="5"/>
  <c r="C16" i="5"/>
  <c r="E16" i="5"/>
  <c r="F16" i="5"/>
  <c r="G16" i="5"/>
  <c r="H16" i="5"/>
  <c r="I16" i="5"/>
  <c r="J16" i="5"/>
  <c r="B17" i="5"/>
  <c r="C17" i="5"/>
  <c r="E17" i="5"/>
  <c r="F17" i="5"/>
  <c r="G17" i="5"/>
  <c r="H17" i="5"/>
  <c r="I17" i="5"/>
  <c r="J17" i="5"/>
  <c r="B18" i="5"/>
  <c r="C18" i="5"/>
  <c r="D18" i="5"/>
  <c r="E18" i="5"/>
  <c r="F18" i="5"/>
  <c r="G18" i="5"/>
  <c r="H18" i="5"/>
  <c r="I18" i="5"/>
  <c r="J18" i="5"/>
  <c r="G15" i="5"/>
  <c r="H15" i="5"/>
  <c r="I15" i="5"/>
  <c r="J15" i="5"/>
  <c r="F15" i="5"/>
  <c r="E15" i="5"/>
  <c r="C15" i="5"/>
  <c r="B15" i="5"/>
  <c r="B11" i="5"/>
  <c r="C11" i="5"/>
  <c r="D11" i="5"/>
  <c r="E11" i="5"/>
  <c r="F11" i="5"/>
  <c r="G11" i="5"/>
  <c r="H11" i="5"/>
  <c r="I11" i="5"/>
  <c r="J11" i="5"/>
  <c r="B12" i="5"/>
  <c r="C12" i="5"/>
  <c r="E12" i="5"/>
  <c r="F12" i="5"/>
  <c r="G12" i="5"/>
  <c r="H12" i="5"/>
  <c r="I12" i="5"/>
  <c r="J12" i="5"/>
  <c r="G10" i="5"/>
  <c r="H10" i="5"/>
  <c r="I10" i="5"/>
  <c r="J10" i="5"/>
  <c r="F10" i="5"/>
  <c r="E10" i="5"/>
  <c r="C10" i="5"/>
  <c r="B10" i="5"/>
  <c r="B5" i="5"/>
  <c r="D5" i="5"/>
  <c r="E5" i="5"/>
  <c r="F5" i="5"/>
  <c r="G5" i="5"/>
  <c r="H5" i="5"/>
  <c r="I5" i="5"/>
  <c r="J5" i="5"/>
  <c r="B6" i="5"/>
  <c r="D6" i="5"/>
  <c r="E6" i="5"/>
  <c r="F6" i="5"/>
  <c r="H6" i="5"/>
  <c r="I6" i="5"/>
  <c r="B7" i="5"/>
  <c r="E7" i="5"/>
  <c r="F7" i="5"/>
  <c r="G7" i="5"/>
  <c r="H7" i="5"/>
  <c r="I7" i="5"/>
  <c r="J7" i="5"/>
  <c r="G4" i="5"/>
  <c r="H4" i="5"/>
  <c r="I4" i="5"/>
  <c r="J4" i="5"/>
  <c r="F4" i="5"/>
  <c r="E4" i="5"/>
  <c r="B4" i="5"/>
  <c r="D12" i="5"/>
  <c r="D17" i="5"/>
  <c r="D16" i="5"/>
  <c r="D29" i="5"/>
  <c r="D28" i="5"/>
  <c r="D24" i="5"/>
  <c r="D22" i="5"/>
  <c r="D7" i="5"/>
  <c r="B33" i="4"/>
  <c r="C33" i="4"/>
  <c r="C33" i="3"/>
  <c r="C38" i="40"/>
  <c r="E33" i="4"/>
  <c r="E33" i="3"/>
  <c r="E38" i="40"/>
  <c r="F33" i="4"/>
  <c r="F33" i="3"/>
  <c r="F38" i="40"/>
  <c r="G33" i="4"/>
  <c r="G33" i="3"/>
  <c r="H33" i="4"/>
  <c r="H33" i="3"/>
  <c r="I33" i="4"/>
  <c r="I33" i="3"/>
  <c r="J33" i="4"/>
  <c r="J33" i="3"/>
  <c r="B34" i="4"/>
  <c r="B34" i="3"/>
  <c r="B39" i="40"/>
  <c r="C34" i="4"/>
  <c r="C34" i="3"/>
  <c r="C39" i="40"/>
  <c r="E34" i="4"/>
  <c r="E34" i="3"/>
  <c r="E39" i="40"/>
  <c r="F34" i="4"/>
  <c r="F34" i="3"/>
  <c r="F39" i="40"/>
  <c r="G34" i="4"/>
  <c r="G34" i="3"/>
  <c r="H34" i="4"/>
  <c r="H34" i="3"/>
  <c r="I34" i="4"/>
  <c r="I34" i="3"/>
  <c r="J34" i="4"/>
  <c r="J34" i="3"/>
  <c r="B35" i="4"/>
  <c r="C35" i="4"/>
  <c r="C35" i="3"/>
  <c r="C40" i="40"/>
  <c r="E35" i="4"/>
  <c r="E35" i="3"/>
  <c r="E40" i="40"/>
  <c r="F35" i="4"/>
  <c r="F35" i="3"/>
  <c r="F40" i="40"/>
  <c r="G35" i="4"/>
  <c r="G35" i="3"/>
  <c r="H35" i="4"/>
  <c r="H35" i="3"/>
  <c r="I35" i="4"/>
  <c r="I35" i="3"/>
  <c r="J35" i="4"/>
  <c r="J35" i="3"/>
  <c r="G32" i="4"/>
  <c r="H32" i="4"/>
  <c r="I32" i="4"/>
  <c r="I32" i="3"/>
  <c r="J32" i="4"/>
  <c r="J32" i="3"/>
  <c r="F32" i="4"/>
  <c r="F32" i="3"/>
  <c r="F37" i="40"/>
  <c r="E32" i="4"/>
  <c r="E32" i="3"/>
  <c r="E37" i="40"/>
  <c r="C32" i="4"/>
  <c r="C32" i="3"/>
  <c r="C37" i="40"/>
  <c r="B32" i="4"/>
  <c r="B32" i="3"/>
  <c r="B37" i="40"/>
  <c r="B28" i="4"/>
  <c r="B28" i="3"/>
  <c r="B32" i="40"/>
  <c r="C28" i="4"/>
  <c r="C28" i="3"/>
  <c r="E28" i="4"/>
  <c r="E28" i="3"/>
  <c r="F28" i="4"/>
  <c r="F28" i="3"/>
  <c r="G28" i="4"/>
  <c r="G28" i="3"/>
  <c r="H28" i="4"/>
  <c r="H28" i="3"/>
  <c r="I28" i="4"/>
  <c r="I28" i="3"/>
  <c r="J28" i="4"/>
  <c r="J28" i="3"/>
  <c r="B29" i="4"/>
  <c r="B29" i="3"/>
  <c r="B33" i="40"/>
  <c r="C29" i="4"/>
  <c r="C29" i="3"/>
  <c r="E29" i="4"/>
  <c r="E29" i="3"/>
  <c r="F29" i="4"/>
  <c r="F29" i="3"/>
  <c r="G29" i="4"/>
  <c r="G29" i="3"/>
  <c r="H29" i="4"/>
  <c r="H29" i="3"/>
  <c r="I29" i="4"/>
  <c r="I29" i="3"/>
  <c r="J29" i="4"/>
  <c r="J29" i="3"/>
  <c r="J27" i="4"/>
  <c r="J27" i="3"/>
  <c r="G27" i="4"/>
  <c r="G27" i="3"/>
  <c r="G27" i="10"/>
  <c r="H27" i="4"/>
  <c r="H27" i="3"/>
  <c r="I27" i="4"/>
  <c r="I27" i="3"/>
  <c r="F27" i="4"/>
  <c r="F27" i="3"/>
  <c r="E27" i="4"/>
  <c r="E27" i="3"/>
  <c r="C27" i="4"/>
  <c r="C27" i="3"/>
  <c r="B27" i="4"/>
  <c r="B27" i="3"/>
  <c r="B31" i="40"/>
  <c r="B16" i="4"/>
  <c r="B16" i="3"/>
  <c r="C16" i="4"/>
  <c r="C16" i="3"/>
  <c r="E16" i="4"/>
  <c r="E16" i="3"/>
  <c r="F16" i="4"/>
  <c r="F16" i="3"/>
  <c r="G16" i="4"/>
  <c r="G16" i="3"/>
  <c r="G16" i="10"/>
  <c r="H16" i="4"/>
  <c r="H16" i="3"/>
  <c r="I16" i="4"/>
  <c r="I16" i="3"/>
  <c r="J16" i="4"/>
  <c r="J16" i="3"/>
  <c r="B17" i="4"/>
  <c r="C17" i="4"/>
  <c r="C17" i="3"/>
  <c r="E17" i="4"/>
  <c r="E17" i="3"/>
  <c r="F17" i="4"/>
  <c r="F17" i="3"/>
  <c r="G17" i="4"/>
  <c r="G17" i="3"/>
  <c r="G17" i="10"/>
  <c r="H17" i="4"/>
  <c r="H17" i="3"/>
  <c r="I17" i="4"/>
  <c r="I17" i="3"/>
  <c r="J17" i="4"/>
  <c r="J17" i="3"/>
  <c r="B18" i="4"/>
  <c r="B18" i="3"/>
  <c r="C18" i="4"/>
  <c r="C18" i="3"/>
  <c r="C20" i="40"/>
  <c r="E18" i="4"/>
  <c r="E18" i="3"/>
  <c r="F18" i="4"/>
  <c r="F18" i="3"/>
  <c r="G18" i="4"/>
  <c r="G18" i="3"/>
  <c r="G18" i="10"/>
  <c r="H18" i="4"/>
  <c r="H18" i="3"/>
  <c r="I18" i="4"/>
  <c r="I18" i="3"/>
  <c r="J18" i="4"/>
  <c r="J18" i="3"/>
  <c r="G15" i="4"/>
  <c r="G15" i="3"/>
  <c r="G15" i="10"/>
  <c r="H15" i="4"/>
  <c r="H15" i="3"/>
  <c r="I15" i="4"/>
  <c r="I15" i="3"/>
  <c r="J15" i="4"/>
  <c r="J15" i="3"/>
  <c r="F15" i="4"/>
  <c r="F15" i="3"/>
  <c r="E15" i="4"/>
  <c r="E15" i="3"/>
  <c r="C15" i="4"/>
  <c r="C15" i="3"/>
  <c r="B15" i="4"/>
  <c r="B15" i="3"/>
  <c r="B11" i="4"/>
  <c r="C11" i="4"/>
  <c r="C11" i="3"/>
  <c r="C12" i="40"/>
  <c r="E11" i="4"/>
  <c r="E11" i="3"/>
  <c r="E12" i="40"/>
  <c r="F11" i="4"/>
  <c r="F11" i="3"/>
  <c r="F12" i="40"/>
  <c r="G11" i="4"/>
  <c r="G11" i="3"/>
  <c r="H11" i="4"/>
  <c r="H11" i="3"/>
  <c r="I11" i="4"/>
  <c r="I11" i="3"/>
  <c r="J11" i="4"/>
  <c r="J11" i="3"/>
  <c r="B12" i="4"/>
  <c r="B12" i="3"/>
  <c r="B13" i="40"/>
  <c r="C12" i="4"/>
  <c r="E12" i="4"/>
  <c r="E12" i="3"/>
  <c r="E13" i="40"/>
  <c r="F12" i="4"/>
  <c r="F12" i="3"/>
  <c r="F13" i="40"/>
  <c r="G12" i="4"/>
  <c r="G12" i="3"/>
  <c r="H12" i="4"/>
  <c r="H12" i="3"/>
  <c r="I12" i="4"/>
  <c r="I12" i="3"/>
  <c r="J12" i="4"/>
  <c r="J12" i="3"/>
  <c r="F10" i="4"/>
  <c r="F10" i="3"/>
  <c r="F11" i="40"/>
  <c r="G10" i="4"/>
  <c r="G10" i="3"/>
  <c r="H10" i="4"/>
  <c r="H10" i="3"/>
  <c r="I10" i="4"/>
  <c r="I10" i="3"/>
  <c r="J10" i="4"/>
  <c r="J10" i="3"/>
  <c r="E10" i="4"/>
  <c r="E10" i="3"/>
  <c r="E11" i="40"/>
  <c r="C10" i="4"/>
  <c r="C10" i="3"/>
  <c r="C11" i="40"/>
  <c r="B10" i="4"/>
  <c r="B10" i="3"/>
  <c r="B11" i="40"/>
  <c r="B5" i="4"/>
  <c r="C5" i="4"/>
  <c r="C5" i="3"/>
  <c r="C5" i="40"/>
  <c r="E5" i="4"/>
  <c r="E5" i="3"/>
  <c r="E5" i="40"/>
  <c r="F5" i="4"/>
  <c r="F5" i="3"/>
  <c r="F5" i="40"/>
  <c r="G5" i="4"/>
  <c r="G5" i="3"/>
  <c r="H5" i="4"/>
  <c r="H5" i="3"/>
  <c r="I5" i="4"/>
  <c r="I5" i="3"/>
  <c r="J5" i="4"/>
  <c r="J5" i="3"/>
  <c r="B6" i="4"/>
  <c r="C6" i="4"/>
  <c r="C6" i="3"/>
  <c r="E6" i="4"/>
  <c r="E6" i="9"/>
  <c r="F6" i="4"/>
  <c r="F6" i="9"/>
  <c r="G6" i="4"/>
  <c r="G6" i="9"/>
  <c r="H6" i="4"/>
  <c r="H6" i="9"/>
  <c r="I6" i="4"/>
  <c r="I6" i="9"/>
  <c r="J6" i="4"/>
  <c r="J6" i="3"/>
  <c r="B7" i="4"/>
  <c r="B7" i="3"/>
  <c r="B7" i="40"/>
  <c r="C7" i="4"/>
  <c r="C7" i="3"/>
  <c r="C7" i="40"/>
  <c r="E7" i="4"/>
  <c r="E7" i="3"/>
  <c r="E7" i="40"/>
  <c r="F7" i="4"/>
  <c r="F7" i="3"/>
  <c r="F7" i="40"/>
  <c r="G7" i="4"/>
  <c r="G7" i="3"/>
  <c r="H7" i="4"/>
  <c r="H7" i="3"/>
  <c r="I7" i="4"/>
  <c r="I7" i="3"/>
  <c r="J7" i="4"/>
  <c r="J7" i="3"/>
  <c r="F4" i="4"/>
  <c r="F4" i="3"/>
  <c r="F4" i="40"/>
  <c r="G4" i="4"/>
  <c r="G4" i="3"/>
  <c r="H4" i="4"/>
  <c r="H4" i="3"/>
  <c r="I4" i="4"/>
  <c r="I4" i="3"/>
  <c r="J4" i="4"/>
  <c r="J4" i="3"/>
  <c r="E4" i="4"/>
  <c r="E4" i="3"/>
  <c r="E4" i="40"/>
  <c r="C4" i="4"/>
  <c r="C4" i="3"/>
  <c r="C4" i="40"/>
  <c r="B4" i="4"/>
  <c r="B4" i="3"/>
  <c r="B4" i="40"/>
  <c r="B33" i="3"/>
  <c r="B38" i="40"/>
  <c r="H32" i="3"/>
  <c r="G32" i="3"/>
  <c r="B28" i="11"/>
  <c r="C28" i="11"/>
  <c r="E28" i="11"/>
  <c r="F28" i="11"/>
  <c r="G28" i="11"/>
  <c r="H28" i="11"/>
  <c r="I28" i="11"/>
  <c r="J28" i="11"/>
  <c r="B29" i="11"/>
  <c r="C29" i="11"/>
  <c r="E29" i="11"/>
  <c r="F29" i="11"/>
  <c r="G29" i="11"/>
  <c r="H29" i="11"/>
  <c r="I29" i="11"/>
  <c r="J29" i="11"/>
  <c r="F27" i="11"/>
  <c r="G27" i="11"/>
  <c r="H27" i="11"/>
  <c r="I27" i="11"/>
  <c r="J27" i="11"/>
  <c r="E27" i="11"/>
  <c r="C27" i="11"/>
  <c r="B27" i="11"/>
  <c r="J24" i="11"/>
  <c r="I24" i="11"/>
  <c r="H24" i="11"/>
  <c r="G24" i="11"/>
  <c r="F24" i="11"/>
  <c r="E24" i="11"/>
  <c r="C24" i="11"/>
  <c r="B24" i="11"/>
  <c r="J23" i="11"/>
  <c r="I23" i="11"/>
  <c r="H23" i="11"/>
  <c r="G23" i="11"/>
  <c r="F23" i="11"/>
  <c r="E23" i="11"/>
  <c r="C23" i="11"/>
  <c r="B23" i="11"/>
  <c r="J22" i="11"/>
  <c r="I22" i="11"/>
  <c r="H22" i="11"/>
  <c r="G22" i="11"/>
  <c r="F22" i="11"/>
  <c r="E22" i="11"/>
  <c r="C22" i="11"/>
  <c r="B22" i="11"/>
  <c r="J21" i="11"/>
  <c r="I21" i="11"/>
  <c r="H21" i="11"/>
  <c r="G21" i="11"/>
  <c r="F21" i="11"/>
  <c r="E21" i="11"/>
  <c r="C21" i="11"/>
  <c r="B21" i="11"/>
  <c r="D21" i="11"/>
  <c r="B16" i="11"/>
  <c r="C16" i="11"/>
  <c r="E16" i="11"/>
  <c r="F16" i="11"/>
  <c r="G16" i="11"/>
  <c r="H16" i="11"/>
  <c r="I16" i="11"/>
  <c r="J16" i="11"/>
  <c r="B17" i="11"/>
  <c r="C17" i="11"/>
  <c r="E17" i="11"/>
  <c r="F17" i="11"/>
  <c r="G17" i="11"/>
  <c r="H17" i="11"/>
  <c r="I17" i="11"/>
  <c r="J17" i="11"/>
  <c r="B18" i="11"/>
  <c r="C18" i="11"/>
  <c r="E18" i="11"/>
  <c r="F18" i="11"/>
  <c r="G18" i="11"/>
  <c r="H18" i="11"/>
  <c r="I18" i="11"/>
  <c r="J18" i="11"/>
  <c r="F15" i="11"/>
  <c r="G15" i="11"/>
  <c r="H15" i="11"/>
  <c r="I15" i="11"/>
  <c r="J15" i="11"/>
  <c r="E15" i="11"/>
  <c r="C15" i="11"/>
  <c r="B15" i="11"/>
  <c r="B6" i="11"/>
  <c r="C6" i="11"/>
  <c r="D6" i="11"/>
  <c r="E6" i="11"/>
  <c r="F6" i="11"/>
  <c r="G6" i="11"/>
  <c r="H6" i="11"/>
  <c r="I6" i="11"/>
  <c r="J6" i="11"/>
  <c r="A23" i="8"/>
  <c r="A19" i="8"/>
  <c r="A15" i="8"/>
  <c r="A11" i="8"/>
  <c r="A7" i="8"/>
  <c r="A3" i="8"/>
  <c r="A23" i="7"/>
  <c r="A19" i="7"/>
  <c r="A15" i="7"/>
  <c r="A11" i="7"/>
  <c r="A7" i="7"/>
  <c r="A3" i="7"/>
  <c r="J6" i="10"/>
  <c r="J8" i="40"/>
  <c r="J18" i="10"/>
  <c r="J17" i="10"/>
  <c r="J16" i="10"/>
  <c r="J15" i="10"/>
  <c r="F18" i="10"/>
  <c r="F20" i="40"/>
  <c r="F17" i="10"/>
  <c r="F19" i="40"/>
  <c r="F16" i="10"/>
  <c r="F18" i="40"/>
  <c r="F15" i="10"/>
  <c r="F17" i="40"/>
  <c r="E6" i="3"/>
  <c r="E18" i="10"/>
  <c r="E20" i="40"/>
  <c r="E17" i="10"/>
  <c r="E19" i="40"/>
  <c r="E16" i="10"/>
  <c r="E18" i="40"/>
  <c r="E15" i="10"/>
  <c r="E17" i="40"/>
  <c r="D7" i="40"/>
  <c r="C6" i="10"/>
  <c r="C6" i="40"/>
  <c r="C8" i="40"/>
  <c r="C17" i="10"/>
  <c r="C19" i="40"/>
  <c r="C16" i="10"/>
  <c r="B16" i="10"/>
  <c r="D16" i="10"/>
  <c r="C18" i="40"/>
  <c r="C15" i="10"/>
  <c r="C17" i="40"/>
  <c r="B18" i="10"/>
  <c r="B20" i="40"/>
  <c r="D20" i="40"/>
  <c r="B18" i="40"/>
  <c r="B15" i="10"/>
  <c r="B17" i="40"/>
  <c r="E29" i="10"/>
  <c r="E33" i="40"/>
  <c r="E28" i="10"/>
  <c r="E32" i="40"/>
  <c r="E27" i="10"/>
  <c r="E31" i="40"/>
  <c r="J29" i="10"/>
  <c r="J28" i="10"/>
  <c r="J27" i="10"/>
  <c r="F29" i="10"/>
  <c r="F33" i="40"/>
  <c r="F28" i="10"/>
  <c r="F32" i="40"/>
  <c r="F27" i="10"/>
  <c r="F31" i="40"/>
  <c r="C29" i="10"/>
  <c r="C33" i="40"/>
  <c r="D33" i="40"/>
  <c r="C28" i="10"/>
  <c r="C32" i="40"/>
  <c r="D32" i="40"/>
  <c r="C27" i="10"/>
  <c r="C31" i="40"/>
  <c r="B34" i="40"/>
  <c r="F41" i="40"/>
  <c r="E41" i="40"/>
  <c r="D39" i="40"/>
  <c r="C41" i="40"/>
  <c r="D38" i="40"/>
  <c r="J6" i="9"/>
  <c r="K6" i="9"/>
  <c r="D28" i="4"/>
  <c r="K6" i="11"/>
  <c r="D18" i="11"/>
  <c r="D17" i="11"/>
  <c r="D16" i="11"/>
  <c r="D28" i="11"/>
  <c r="D29" i="11"/>
  <c r="D24" i="11"/>
  <c r="D22" i="11"/>
  <c r="D23" i="11"/>
  <c r="D27" i="3"/>
  <c r="I6" i="3"/>
  <c r="H6" i="3"/>
  <c r="D12" i="4"/>
  <c r="D34" i="4"/>
  <c r="F6" i="3"/>
  <c r="C6" i="9"/>
  <c r="D18" i="4"/>
  <c r="D28" i="3"/>
  <c r="D32" i="3"/>
  <c r="D6" i="4"/>
  <c r="D5" i="4"/>
  <c r="D11" i="4"/>
  <c r="C12" i="3"/>
  <c r="D17" i="4"/>
  <c r="G6" i="3"/>
  <c r="D29" i="3"/>
  <c r="D7" i="4"/>
  <c r="B6" i="9"/>
  <c r="B6" i="3"/>
  <c r="B5" i="3"/>
  <c r="B17" i="3"/>
  <c r="D16" i="4"/>
  <c r="D15" i="3"/>
  <c r="D33" i="3"/>
  <c r="D33" i="4"/>
  <c r="K12" i="3"/>
  <c r="K11" i="3"/>
  <c r="K10" i="3"/>
  <c r="B11" i="3"/>
  <c r="B12" i="40"/>
  <c r="D35" i="4"/>
  <c r="D29" i="4"/>
  <c r="D34" i="3"/>
  <c r="B35" i="3"/>
  <c r="K28" i="3"/>
  <c r="G28" i="10"/>
  <c r="K29" i="3"/>
  <c r="G29" i="10"/>
  <c r="B29" i="10"/>
  <c r="B28" i="10"/>
  <c r="K27" i="3"/>
  <c r="B27" i="10"/>
  <c r="D18" i="3"/>
  <c r="C18" i="10"/>
  <c r="D18" i="10"/>
  <c r="D16" i="3"/>
  <c r="D10" i="3"/>
  <c r="K6" i="4"/>
  <c r="D7" i="3"/>
  <c r="D29" i="10"/>
  <c r="D28" i="10"/>
  <c r="I8" i="40"/>
  <c r="H8" i="40"/>
  <c r="F6" i="10"/>
  <c r="F6" i="40"/>
  <c r="E6" i="10"/>
  <c r="E6" i="40"/>
  <c r="E8" i="40"/>
  <c r="D18" i="40"/>
  <c r="C21" i="40"/>
  <c r="B6" i="10"/>
  <c r="D6" i="10"/>
  <c r="B6" i="40"/>
  <c r="D6" i="40"/>
  <c r="D5" i="3"/>
  <c r="B5" i="40"/>
  <c r="B17" i="10"/>
  <c r="D17" i="10"/>
  <c r="B19" i="40"/>
  <c r="D19" i="40"/>
  <c r="B21" i="40"/>
  <c r="E34" i="40"/>
  <c r="F34" i="40"/>
  <c r="C34" i="40"/>
  <c r="D12" i="3"/>
  <c r="C13" i="40"/>
  <c r="D35" i="3"/>
  <c r="B40" i="40"/>
  <c r="D11" i="3"/>
  <c r="D12" i="40"/>
  <c r="B14" i="40"/>
  <c r="D6" i="9"/>
  <c r="D17" i="3"/>
  <c r="G6" i="10"/>
  <c r="K6" i="10"/>
  <c r="K6" i="3"/>
  <c r="D6" i="3"/>
  <c r="D6" i="19"/>
  <c r="K14" i="15"/>
  <c r="F8" i="40"/>
  <c r="D5" i="40"/>
  <c r="B8" i="40"/>
  <c r="D13" i="40"/>
  <c r="C14" i="40"/>
  <c r="D40" i="40"/>
  <c r="B41" i="40"/>
  <c r="J16" i="22"/>
  <c r="I16" i="22"/>
  <c r="H16" i="22"/>
  <c r="G16" i="22"/>
  <c r="F16" i="22"/>
  <c r="E16" i="22"/>
  <c r="K15" i="22"/>
  <c r="D15" i="22"/>
  <c r="K14" i="22"/>
  <c r="D14" i="22"/>
  <c r="K13" i="22"/>
  <c r="D13" i="22"/>
  <c r="J9" i="22"/>
  <c r="I9" i="22"/>
  <c r="H9" i="22"/>
  <c r="G9" i="22"/>
  <c r="F9" i="22"/>
  <c r="E9" i="22"/>
  <c r="K8" i="22"/>
  <c r="D8" i="22"/>
  <c r="K7" i="22"/>
  <c r="D7" i="22"/>
  <c r="K6" i="22"/>
  <c r="D6" i="22"/>
  <c r="J17" i="21"/>
  <c r="I17" i="21"/>
  <c r="H17" i="21"/>
  <c r="G17" i="21"/>
  <c r="F17" i="21"/>
  <c r="E17" i="21"/>
  <c r="K16" i="21"/>
  <c r="D16" i="21"/>
  <c r="K15" i="21"/>
  <c r="D15" i="21"/>
  <c r="K14" i="21"/>
  <c r="D14" i="21"/>
  <c r="K13" i="21"/>
  <c r="D13" i="21"/>
  <c r="J9" i="21"/>
  <c r="I9" i="21"/>
  <c r="H9" i="21"/>
  <c r="G9" i="21"/>
  <c r="F9" i="21"/>
  <c r="E9" i="21"/>
  <c r="K8" i="21"/>
  <c r="D8" i="21"/>
  <c r="K7" i="21"/>
  <c r="D7" i="21"/>
  <c r="K6" i="21"/>
  <c r="D6" i="21"/>
  <c r="J17" i="19"/>
  <c r="I17" i="19"/>
  <c r="H17" i="19"/>
  <c r="G17" i="19"/>
  <c r="F17" i="19"/>
  <c r="E17" i="19"/>
  <c r="K16" i="19"/>
  <c r="D16" i="19"/>
  <c r="K14" i="19"/>
  <c r="D14" i="19"/>
  <c r="K13" i="19"/>
  <c r="D13" i="19"/>
  <c r="J9" i="19"/>
  <c r="I9" i="19"/>
  <c r="H9" i="19"/>
  <c r="G9" i="19"/>
  <c r="F9" i="19"/>
  <c r="E9" i="19"/>
  <c r="M21" i="8"/>
  <c r="K8" i="19"/>
  <c r="D8" i="19"/>
  <c r="K7" i="19"/>
  <c r="D7" i="19"/>
  <c r="K6" i="19"/>
  <c r="J17" i="20"/>
  <c r="I17" i="20"/>
  <c r="H17" i="20"/>
  <c r="G17" i="20"/>
  <c r="F17" i="20"/>
  <c r="E17" i="20"/>
  <c r="K16" i="20"/>
  <c r="D16" i="20"/>
  <c r="K15" i="20"/>
  <c r="D15" i="20"/>
  <c r="K14" i="20"/>
  <c r="D14" i="20"/>
  <c r="J10" i="20"/>
  <c r="I10" i="20"/>
  <c r="H10" i="20"/>
  <c r="G10" i="20"/>
  <c r="F10" i="20"/>
  <c r="E10" i="20"/>
  <c r="K9" i="20"/>
  <c r="D9" i="20"/>
  <c r="K8" i="20"/>
  <c r="D8" i="20"/>
  <c r="K6" i="20"/>
  <c r="D6" i="20"/>
  <c r="J18" i="18"/>
  <c r="I18" i="18"/>
  <c r="H18" i="18"/>
  <c r="G18" i="18"/>
  <c r="F18" i="18"/>
  <c r="E18" i="18"/>
  <c r="K17" i="18"/>
  <c r="D17" i="18"/>
  <c r="K16" i="18"/>
  <c r="D16" i="18"/>
  <c r="K14" i="18"/>
  <c r="D14" i="18"/>
  <c r="J10" i="18"/>
  <c r="I10" i="18"/>
  <c r="H10" i="18"/>
  <c r="G10" i="18"/>
  <c r="F10" i="18"/>
  <c r="E10" i="18"/>
  <c r="K9" i="18"/>
  <c r="D9" i="18"/>
  <c r="K8" i="18"/>
  <c r="D8" i="18"/>
  <c r="K7" i="18"/>
  <c r="D7" i="18"/>
  <c r="K6" i="18"/>
  <c r="D6" i="18"/>
  <c r="M9" i="8"/>
  <c r="K16" i="22"/>
  <c r="D16" i="22"/>
  <c r="M13" i="8"/>
  <c r="M17" i="8"/>
  <c r="K9" i="22"/>
  <c r="D9" i="22"/>
  <c r="K17" i="21"/>
  <c r="D17" i="21"/>
  <c r="M5" i="8"/>
  <c r="L5" i="8"/>
  <c r="K9" i="21"/>
  <c r="D9" i="21"/>
  <c r="K17" i="19"/>
  <c r="K9" i="19"/>
  <c r="D9" i="19"/>
  <c r="K17" i="20"/>
  <c r="K10" i="20"/>
  <c r="K18" i="18"/>
  <c r="D18" i="18"/>
  <c r="K10" i="18"/>
  <c r="L13" i="8"/>
  <c r="L21" i="8"/>
  <c r="N21" i="8"/>
  <c r="D10" i="18"/>
  <c r="D10" i="20"/>
  <c r="D17" i="20"/>
  <c r="D17" i="19"/>
  <c r="L9" i="8"/>
  <c r="L17" i="8"/>
  <c r="L25" i="8"/>
  <c r="N25" i="8"/>
  <c r="N24" i="8"/>
  <c r="D15" i="11"/>
  <c r="J12" i="11"/>
  <c r="I12" i="11"/>
  <c r="H12" i="11"/>
  <c r="G12" i="11"/>
  <c r="F12" i="11"/>
  <c r="E12" i="11"/>
  <c r="C12" i="11"/>
  <c r="B12" i="11"/>
  <c r="J11" i="11"/>
  <c r="I11" i="11"/>
  <c r="H11" i="11"/>
  <c r="G11" i="11"/>
  <c r="F11" i="11"/>
  <c r="E11" i="11"/>
  <c r="C11" i="11"/>
  <c r="B11" i="11"/>
  <c r="J10" i="11"/>
  <c r="I10" i="11"/>
  <c r="H10" i="11"/>
  <c r="G10" i="11"/>
  <c r="F10" i="11"/>
  <c r="E10" i="11"/>
  <c r="C10" i="11"/>
  <c r="B10" i="11"/>
  <c r="J7" i="11"/>
  <c r="I7" i="11"/>
  <c r="H7" i="11"/>
  <c r="G7" i="11"/>
  <c r="F7" i="11"/>
  <c r="E7" i="11"/>
  <c r="C7" i="11"/>
  <c r="B7" i="11"/>
  <c r="J5" i="11"/>
  <c r="I5" i="11"/>
  <c r="H5" i="11"/>
  <c r="G5" i="11"/>
  <c r="F5" i="11"/>
  <c r="E5" i="11"/>
  <c r="C5" i="11"/>
  <c r="B5" i="11"/>
  <c r="J4" i="11"/>
  <c r="I4" i="11"/>
  <c r="H4" i="11"/>
  <c r="G4" i="11"/>
  <c r="F4" i="11"/>
  <c r="E4" i="11"/>
  <c r="C4" i="11"/>
  <c r="B4" i="11"/>
  <c r="J24" i="8"/>
  <c r="J25" i="8"/>
  <c r="I24" i="8"/>
  <c r="I25" i="8"/>
  <c r="H24" i="8"/>
  <c r="H25" i="8"/>
  <c r="G24" i="8"/>
  <c r="G25" i="8"/>
  <c r="F24" i="8"/>
  <c r="F25" i="8"/>
  <c r="E24" i="8"/>
  <c r="E25" i="8"/>
  <c r="C24" i="8"/>
  <c r="C25" i="8"/>
  <c r="B24" i="8"/>
  <c r="B25" i="8"/>
  <c r="J20" i="8"/>
  <c r="J21" i="8"/>
  <c r="I20" i="8"/>
  <c r="I21" i="8"/>
  <c r="H20" i="8"/>
  <c r="H21" i="8"/>
  <c r="G20" i="8"/>
  <c r="G21" i="8"/>
  <c r="F20" i="8"/>
  <c r="F21" i="8"/>
  <c r="E20" i="8"/>
  <c r="E21" i="8"/>
  <c r="C20" i="8"/>
  <c r="C21" i="8"/>
  <c r="B20" i="8"/>
  <c r="B21" i="8"/>
  <c r="J16" i="8"/>
  <c r="J17" i="8"/>
  <c r="I16" i="8"/>
  <c r="I17" i="8"/>
  <c r="H16" i="8"/>
  <c r="H17" i="8"/>
  <c r="G16" i="8"/>
  <c r="G17" i="8"/>
  <c r="F16" i="8"/>
  <c r="F17" i="8"/>
  <c r="E16" i="8"/>
  <c r="E17" i="8"/>
  <c r="C16" i="8"/>
  <c r="C17" i="8"/>
  <c r="B16" i="8"/>
  <c r="B17" i="8"/>
  <c r="D17" i="8"/>
  <c r="J12" i="8"/>
  <c r="J13" i="8"/>
  <c r="I12" i="8"/>
  <c r="I13" i="8"/>
  <c r="H12" i="8"/>
  <c r="H13" i="8"/>
  <c r="G12" i="8"/>
  <c r="G13" i="8"/>
  <c r="F12" i="8"/>
  <c r="F13" i="8"/>
  <c r="E12" i="8"/>
  <c r="E13" i="8"/>
  <c r="C12" i="8"/>
  <c r="C13" i="8"/>
  <c r="B12" i="8"/>
  <c r="B13" i="8"/>
  <c r="J8" i="8"/>
  <c r="J9" i="8"/>
  <c r="I8" i="8"/>
  <c r="I9" i="8"/>
  <c r="H8" i="8"/>
  <c r="H9" i="8"/>
  <c r="G8" i="8"/>
  <c r="G9" i="8"/>
  <c r="F8" i="8"/>
  <c r="F9" i="8"/>
  <c r="E8" i="8"/>
  <c r="E9" i="8"/>
  <c r="C8" i="8"/>
  <c r="C9" i="8"/>
  <c r="B8" i="8"/>
  <c r="B9" i="8"/>
  <c r="J4" i="8"/>
  <c r="J5" i="8"/>
  <c r="I4" i="8"/>
  <c r="I5" i="8"/>
  <c r="H4" i="8"/>
  <c r="H5" i="8"/>
  <c r="G4" i="8"/>
  <c r="G5" i="8"/>
  <c r="F4" i="8"/>
  <c r="F5" i="8"/>
  <c r="E4" i="8"/>
  <c r="E5" i="8"/>
  <c r="C5" i="8"/>
  <c r="B4" i="8"/>
  <c r="B5" i="8"/>
  <c r="J35" i="11"/>
  <c r="I35" i="11"/>
  <c r="H35" i="11"/>
  <c r="G35" i="11"/>
  <c r="F35" i="11"/>
  <c r="E35" i="11"/>
  <c r="C35" i="11"/>
  <c r="B35" i="11"/>
  <c r="J34" i="11"/>
  <c r="I34" i="11"/>
  <c r="H34" i="11"/>
  <c r="G34" i="11"/>
  <c r="F34" i="11"/>
  <c r="E34" i="11"/>
  <c r="C34" i="11"/>
  <c r="B34" i="11"/>
  <c r="J33" i="11"/>
  <c r="I33" i="11"/>
  <c r="H33" i="11"/>
  <c r="G33" i="11"/>
  <c r="F33" i="11"/>
  <c r="E33" i="11"/>
  <c r="C33" i="11"/>
  <c r="B33" i="11"/>
  <c r="J32" i="11"/>
  <c r="I32" i="11"/>
  <c r="H32" i="11"/>
  <c r="G32" i="11"/>
  <c r="F32" i="11"/>
  <c r="E32" i="11"/>
  <c r="C32" i="11"/>
  <c r="B32" i="11"/>
  <c r="J24" i="4"/>
  <c r="J24" i="3"/>
  <c r="I24" i="4"/>
  <c r="I24" i="3"/>
  <c r="H24" i="4"/>
  <c r="H24" i="3"/>
  <c r="G24" i="4"/>
  <c r="G24" i="3"/>
  <c r="G24" i="10"/>
  <c r="F24" i="4"/>
  <c r="F24" i="3"/>
  <c r="E24" i="4"/>
  <c r="E24" i="3"/>
  <c r="C24" i="4"/>
  <c r="C24" i="3"/>
  <c r="C27" i="40"/>
  <c r="B24" i="4"/>
  <c r="B24" i="3"/>
  <c r="J23" i="4"/>
  <c r="J23" i="3"/>
  <c r="I23" i="4"/>
  <c r="I23" i="3"/>
  <c r="H23" i="4"/>
  <c r="H23" i="3"/>
  <c r="G23" i="4"/>
  <c r="G23" i="3"/>
  <c r="G23" i="10"/>
  <c r="F23" i="4"/>
  <c r="F23" i="3"/>
  <c r="E23" i="4"/>
  <c r="E23" i="3"/>
  <c r="C23" i="4"/>
  <c r="C23" i="3"/>
  <c r="B23" i="4"/>
  <c r="B23" i="3"/>
  <c r="B26" i="40"/>
  <c r="J22" i="4"/>
  <c r="J22" i="3"/>
  <c r="I22" i="4"/>
  <c r="I22" i="3"/>
  <c r="H22" i="4"/>
  <c r="H22" i="3"/>
  <c r="G22" i="4"/>
  <c r="G22" i="3"/>
  <c r="G22" i="10"/>
  <c r="F22" i="4"/>
  <c r="F22" i="3"/>
  <c r="E22" i="4"/>
  <c r="E22" i="3"/>
  <c r="C22" i="4"/>
  <c r="C22" i="3"/>
  <c r="B22" i="4"/>
  <c r="B22" i="3"/>
  <c r="B25" i="40"/>
  <c r="J21" i="4"/>
  <c r="J21" i="3"/>
  <c r="I21" i="4"/>
  <c r="I21" i="3"/>
  <c r="H21" i="4"/>
  <c r="H21" i="3"/>
  <c r="G21" i="4"/>
  <c r="G21" i="3"/>
  <c r="G21" i="10"/>
  <c r="F21" i="4"/>
  <c r="F21" i="3"/>
  <c r="E21" i="4"/>
  <c r="E21" i="3"/>
  <c r="C21" i="4"/>
  <c r="C21" i="3"/>
  <c r="B21" i="4"/>
  <c r="B21" i="3"/>
  <c r="B24" i="40"/>
  <c r="K15" i="24"/>
  <c r="D15" i="24"/>
  <c r="K8" i="17"/>
  <c r="K7" i="17"/>
  <c r="D7" i="17"/>
  <c r="K7" i="23"/>
  <c r="D7" i="23"/>
  <c r="K15" i="16"/>
  <c r="K7" i="16"/>
  <c r="D15" i="16"/>
  <c r="D8" i="16"/>
  <c r="D7" i="16"/>
  <c r="K14" i="28"/>
  <c r="D14" i="28"/>
  <c r="J24" i="10"/>
  <c r="J23" i="10"/>
  <c r="J22" i="10"/>
  <c r="J21" i="10"/>
  <c r="F24" i="10"/>
  <c r="F27" i="40"/>
  <c r="F23" i="10"/>
  <c r="F26" i="40"/>
  <c r="F22" i="10"/>
  <c r="F25" i="40"/>
  <c r="F21" i="10"/>
  <c r="F24" i="40"/>
  <c r="E24" i="10"/>
  <c r="E27" i="40"/>
  <c r="E23" i="10"/>
  <c r="E26" i="40"/>
  <c r="E22" i="10"/>
  <c r="E25" i="40"/>
  <c r="E21" i="10"/>
  <c r="E24" i="40"/>
  <c r="C23" i="10"/>
  <c r="C26" i="40"/>
  <c r="D26" i="40"/>
  <c r="C22" i="10"/>
  <c r="C25" i="40"/>
  <c r="D25" i="40"/>
  <c r="C21" i="10"/>
  <c r="C24" i="40"/>
  <c r="B24" i="10"/>
  <c r="B27" i="40"/>
  <c r="D27" i="40"/>
  <c r="N5" i="8"/>
  <c r="N9" i="8"/>
  <c r="K17" i="8"/>
  <c r="N17" i="8"/>
  <c r="D21" i="3"/>
  <c r="B21" i="10"/>
  <c r="D22" i="3"/>
  <c r="B22" i="10"/>
  <c r="D23" i="3"/>
  <c r="B23" i="10"/>
  <c r="D24" i="3"/>
  <c r="C24" i="10"/>
  <c r="D24" i="10"/>
  <c r="C4" i="9"/>
  <c r="F4" i="9"/>
  <c r="J4" i="10"/>
  <c r="C5" i="9"/>
  <c r="F5" i="10"/>
  <c r="J5" i="10"/>
  <c r="C7" i="9"/>
  <c r="F7" i="10"/>
  <c r="J7" i="10"/>
  <c r="M6" i="40"/>
  <c r="N6" i="40"/>
  <c r="C10" i="9"/>
  <c r="J10" i="9"/>
  <c r="C11" i="9"/>
  <c r="F11" i="10"/>
  <c r="J11" i="9"/>
  <c r="C12" i="9"/>
  <c r="F12" i="10"/>
  <c r="J12" i="9"/>
  <c r="H15" i="9"/>
  <c r="J15" i="9"/>
  <c r="H16" i="9"/>
  <c r="J16" i="9"/>
  <c r="H17" i="9"/>
  <c r="J17" i="9"/>
  <c r="H18" i="9"/>
  <c r="J18" i="9"/>
  <c r="H21" i="9"/>
  <c r="H22" i="9"/>
  <c r="F23" i="9"/>
  <c r="F24" i="9"/>
  <c r="C28" i="9"/>
  <c r="C29" i="9"/>
  <c r="C32" i="10"/>
  <c r="F32" i="9"/>
  <c r="J32" i="10"/>
  <c r="C33" i="10"/>
  <c r="F33" i="9"/>
  <c r="J33" i="9"/>
  <c r="C34" i="10"/>
  <c r="F34" i="10"/>
  <c r="J34" i="9"/>
  <c r="C35" i="10"/>
  <c r="F35" i="10"/>
  <c r="J35" i="9"/>
  <c r="F21" i="40"/>
  <c r="B4" i="9"/>
  <c r="G4" i="10"/>
  <c r="E5" i="9"/>
  <c r="G5" i="10"/>
  <c r="E7" i="9"/>
  <c r="G7" i="10"/>
  <c r="B10" i="9"/>
  <c r="E11" i="10"/>
  <c r="G11" i="10"/>
  <c r="E12" i="10"/>
  <c r="G12" i="10"/>
  <c r="B15" i="9"/>
  <c r="I15" i="9"/>
  <c r="I16" i="9"/>
  <c r="I17" i="9"/>
  <c r="I18" i="9"/>
  <c r="G21" i="9"/>
  <c r="I21" i="9"/>
  <c r="G22" i="9"/>
  <c r="I22" i="9"/>
  <c r="B23" i="9"/>
  <c r="G23" i="9"/>
  <c r="G24" i="9"/>
  <c r="I24" i="9"/>
  <c r="G20" i="7"/>
  <c r="G21" i="7"/>
  <c r="B32" i="10"/>
  <c r="G32" i="9"/>
  <c r="E33" i="9"/>
  <c r="G33" i="10"/>
  <c r="B34" i="10"/>
  <c r="E34" i="9"/>
  <c r="G34" i="10"/>
  <c r="E35" i="9"/>
  <c r="G35" i="10"/>
  <c r="E21" i="40"/>
  <c r="D11" i="11"/>
  <c r="N13" i="8"/>
  <c r="N4" i="8"/>
  <c r="N12" i="8"/>
  <c r="D7" i="11"/>
  <c r="D5" i="11"/>
  <c r="N20" i="8"/>
  <c r="D12" i="11"/>
  <c r="D10" i="11"/>
  <c r="N16" i="8"/>
  <c r="E20" i="7"/>
  <c r="E21" i="7"/>
  <c r="N8" i="8"/>
  <c r="D33" i="11"/>
  <c r="D34" i="11"/>
  <c r="D35" i="11"/>
  <c r="J16" i="7"/>
  <c r="J17" i="7"/>
  <c r="F16" i="7"/>
  <c r="F17" i="7"/>
  <c r="F20" i="7"/>
  <c r="F21" i="7"/>
  <c r="E4" i="7"/>
  <c r="E5" i="7"/>
  <c r="H4" i="7"/>
  <c r="H5" i="7"/>
  <c r="B4" i="7"/>
  <c r="B5" i="7"/>
  <c r="H12" i="9"/>
  <c r="E12" i="9"/>
  <c r="H11" i="9"/>
  <c r="E11" i="9"/>
  <c r="H10" i="9"/>
  <c r="H8" i="7"/>
  <c r="H9" i="7"/>
  <c r="E10" i="9"/>
  <c r="B8" i="7"/>
  <c r="B9" i="7"/>
  <c r="E24" i="7"/>
  <c r="E25" i="7"/>
  <c r="J32" i="9"/>
  <c r="J35" i="10"/>
  <c r="H35" i="9"/>
  <c r="B35" i="9"/>
  <c r="J34" i="10"/>
  <c r="H34" i="9"/>
  <c r="B34" i="9"/>
  <c r="J33" i="10"/>
  <c r="H33" i="9"/>
  <c r="C33" i="9"/>
  <c r="H32" i="9"/>
  <c r="H24" i="7"/>
  <c r="H25" i="7"/>
  <c r="C32" i="9"/>
  <c r="B24" i="7"/>
  <c r="B25" i="7"/>
  <c r="C18" i="9"/>
  <c r="B18" i="9"/>
  <c r="C17" i="9"/>
  <c r="B17" i="9"/>
  <c r="G12" i="7"/>
  <c r="G13" i="7"/>
  <c r="F12" i="7"/>
  <c r="F13" i="7"/>
  <c r="E12" i="7"/>
  <c r="E13" i="7"/>
  <c r="C16" i="9"/>
  <c r="B16" i="9"/>
  <c r="H12" i="7"/>
  <c r="H13" i="7"/>
  <c r="C15" i="9"/>
  <c r="B12" i="7"/>
  <c r="B13" i="7"/>
  <c r="D32" i="11"/>
  <c r="D27" i="11"/>
  <c r="D21" i="8"/>
  <c r="D13" i="8"/>
  <c r="D9" i="8"/>
  <c r="J28" i="9"/>
  <c r="E28" i="9"/>
  <c r="J27" i="9"/>
  <c r="H27" i="9"/>
  <c r="E27" i="9"/>
  <c r="J24" i="9"/>
  <c r="H24" i="9"/>
  <c r="C24" i="9"/>
  <c r="J23" i="9"/>
  <c r="H23" i="9"/>
  <c r="J22" i="9"/>
  <c r="E16" i="7"/>
  <c r="E17" i="7"/>
  <c r="E22" i="9"/>
  <c r="D22" i="4"/>
  <c r="B22" i="9"/>
  <c r="J21" i="9"/>
  <c r="H16" i="7"/>
  <c r="H17" i="7"/>
  <c r="E21" i="9"/>
  <c r="C21" i="9"/>
  <c r="B16" i="7"/>
  <c r="B17" i="7"/>
  <c r="B21" i="9"/>
  <c r="J29" i="9"/>
  <c r="H20" i="7"/>
  <c r="H21" i="7"/>
  <c r="E29" i="9"/>
  <c r="B20" i="7"/>
  <c r="B21" i="7"/>
  <c r="B33" i="10"/>
  <c r="B35" i="10"/>
  <c r="I23" i="9"/>
  <c r="J4" i="9"/>
  <c r="J5" i="9"/>
  <c r="J7" i="9"/>
  <c r="I10" i="9"/>
  <c r="I11" i="9"/>
  <c r="I12" i="9"/>
  <c r="I27" i="9"/>
  <c r="H28" i="9"/>
  <c r="H29" i="9"/>
  <c r="G15" i="9"/>
  <c r="G16" i="9"/>
  <c r="G17" i="9"/>
  <c r="G18" i="9"/>
  <c r="F21" i="9"/>
  <c r="F22" i="9"/>
  <c r="E23" i="9"/>
  <c r="E24" i="9"/>
  <c r="E32" i="9"/>
  <c r="C34" i="9"/>
  <c r="C35" i="9"/>
  <c r="C4" i="7"/>
  <c r="C5" i="7"/>
  <c r="C8" i="7"/>
  <c r="C9" i="7"/>
  <c r="C12" i="7"/>
  <c r="C13" i="7"/>
  <c r="C16" i="7"/>
  <c r="C17" i="7"/>
  <c r="C20" i="7"/>
  <c r="C21" i="7"/>
  <c r="C24" i="7"/>
  <c r="C25" i="7"/>
  <c r="F4" i="10"/>
  <c r="E5" i="10"/>
  <c r="E7" i="10"/>
  <c r="C11" i="10"/>
  <c r="C12" i="10"/>
  <c r="G32" i="10"/>
  <c r="F33" i="10"/>
  <c r="E34" i="10"/>
  <c r="E35" i="10"/>
  <c r="I5" i="9"/>
  <c r="I7" i="9"/>
  <c r="G28" i="9"/>
  <c r="G29" i="9"/>
  <c r="F15" i="9"/>
  <c r="F16" i="9"/>
  <c r="F17" i="9"/>
  <c r="F18" i="9"/>
  <c r="E4" i="10"/>
  <c r="C7" i="10"/>
  <c r="B11" i="10"/>
  <c r="B12" i="10"/>
  <c r="F32" i="10"/>
  <c r="E33" i="10"/>
  <c r="I4" i="9"/>
  <c r="H4" i="9"/>
  <c r="H5" i="9"/>
  <c r="H7" i="9"/>
  <c r="G10" i="9"/>
  <c r="G11" i="9"/>
  <c r="G12" i="9"/>
  <c r="G27" i="9"/>
  <c r="F28" i="9"/>
  <c r="F29" i="9"/>
  <c r="E15" i="9"/>
  <c r="E16" i="9"/>
  <c r="E17" i="9"/>
  <c r="E18" i="9"/>
  <c r="C22" i="9"/>
  <c r="C23" i="9"/>
  <c r="B24" i="9"/>
  <c r="B32" i="9"/>
  <c r="B33" i="9"/>
  <c r="J4" i="7"/>
  <c r="J5" i="7"/>
  <c r="J8" i="7"/>
  <c r="J9" i="7"/>
  <c r="J12" i="7"/>
  <c r="J13" i="7"/>
  <c r="J20" i="7"/>
  <c r="J21" i="7"/>
  <c r="J24" i="7"/>
  <c r="J25" i="7"/>
  <c r="C4" i="10"/>
  <c r="C5" i="10"/>
  <c r="B7" i="10"/>
  <c r="J11" i="10"/>
  <c r="J12" i="10"/>
  <c r="E32" i="10"/>
  <c r="G4" i="9"/>
  <c r="G5" i="9"/>
  <c r="G7" i="9"/>
  <c r="F10" i="9"/>
  <c r="F11" i="9"/>
  <c r="F12" i="9"/>
  <c r="F27" i="9"/>
  <c r="I33" i="9"/>
  <c r="I34" i="9"/>
  <c r="I35" i="9"/>
  <c r="I4" i="7"/>
  <c r="I5" i="7"/>
  <c r="I8" i="7"/>
  <c r="I9" i="7"/>
  <c r="I12" i="7"/>
  <c r="I13" i="7"/>
  <c r="I16" i="7"/>
  <c r="I17" i="7"/>
  <c r="I20" i="7"/>
  <c r="I21" i="7"/>
  <c r="I24" i="7"/>
  <c r="I25" i="7"/>
  <c r="B4" i="10"/>
  <c r="B5" i="10"/>
  <c r="F5" i="9"/>
  <c r="F7" i="9"/>
  <c r="I32" i="9"/>
  <c r="E4" i="9"/>
  <c r="C27" i="9"/>
  <c r="B29" i="9"/>
  <c r="G33" i="9"/>
  <c r="G34" i="9"/>
  <c r="G35" i="9"/>
  <c r="G4" i="7"/>
  <c r="G5" i="7"/>
  <c r="G8" i="7"/>
  <c r="G9" i="7"/>
  <c r="G16" i="7"/>
  <c r="G17" i="7"/>
  <c r="G24" i="7"/>
  <c r="G25" i="7"/>
  <c r="B11" i="9"/>
  <c r="B12" i="9"/>
  <c r="B27" i="9"/>
  <c r="B28" i="9"/>
  <c r="F34" i="9"/>
  <c r="F35" i="9"/>
  <c r="F4" i="7"/>
  <c r="F5" i="7"/>
  <c r="F8" i="7"/>
  <c r="F9" i="7"/>
  <c r="F24" i="7"/>
  <c r="F25" i="7"/>
  <c r="D23" i="4"/>
  <c r="D24" i="4"/>
  <c r="B5" i="9"/>
  <c r="D5" i="9"/>
  <c r="B7" i="9"/>
  <c r="I28" i="9"/>
  <c r="I29" i="9"/>
  <c r="E8" i="7"/>
  <c r="E9" i="7"/>
  <c r="D25" i="8"/>
  <c r="K14" i="12"/>
  <c r="K7" i="12"/>
  <c r="D14" i="12"/>
  <c r="D7" i="12"/>
  <c r="K7" i="30"/>
  <c r="D7" i="30"/>
  <c r="D14" i="15"/>
  <c r="K16" i="14"/>
  <c r="D16" i="14"/>
  <c r="K8" i="29"/>
  <c r="D8" i="29"/>
  <c r="K8" i="26"/>
  <c r="D8" i="26"/>
  <c r="K15" i="25"/>
  <c r="D15" i="25"/>
  <c r="B28" i="40"/>
  <c r="D22" i="10"/>
  <c r="D21" i="10"/>
  <c r="D23" i="10"/>
  <c r="C28" i="40"/>
  <c r="D12" i="9"/>
  <c r="D33" i="9"/>
  <c r="D22" i="9"/>
  <c r="D18" i="9"/>
  <c r="D29" i="9"/>
  <c r="D23" i="9"/>
  <c r="D10" i="9"/>
  <c r="D21" i="9"/>
  <c r="D21" i="7"/>
  <c r="D28" i="9"/>
  <c r="D7" i="9"/>
  <c r="D11" i="9"/>
  <c r="D34" i="9"/>
  <c r="D15" i="9"/>
  <c r="E28" i="40"/>
  <c r="H41" i="40"/>
  <c r="D37" i="40"/>
  <c r="O33" i="40"/>
  <c r="L33" i="40"/>
  <c r="O32" i="40"/>
  <c r="L32" i="40"/>
  <c r="H34" i="40"/>
  <c r="O31" i="40"/>
  <c r="L31" i="40"/>
  <c r="D31" i="40"/>
  <c r="H28" i="40"/>
  <c r="D24" i="40"/>
  <c r="J41" i="40"/>
  <c r="J34" i="40"/>
  <c r="J28" i="40"/>
  <c r="J21" i="40"/>
  <c r="H21" i="40"/>
  <c r="D17" i="40"/>
  <c r="O13" i="40"/>
  <c r="L13" i="40"/>
  <c r="O12" i="40"/>
  <c r="L12" i="40"/>
  <c r="O11" i="40"/>
  <c r="H14" i="40"/>
  <c r="L11" i="40"/>
  <c r="D11" i="40"/>
  <c r="O6" i="40"/>
  <c r="L6" i="40"/>
  <c r="D4" i="40"/>
  <c r="M31" i="40"/>
  <c r="F14" i="40"/>
  <c r="M11" i="40"/>
  <c r="N11" i="40"/>
  <c r="D14" i="40"/>
  <c r="J14" i="40"/>
  <c r="E14" i="40"/>
  <c r="I41" i="40"/>
  <c r="M33" i="40"/>
  <c r="N33" i="40"/>
  <c r="M32" i="40"/>
  <c r="N32" i="40"/>
  <c r="K34" i="40"/>
  <c r="I34" i="40"/>
  <c r="I28" i="40"/>
  <c r="F28" i="40"/>
  <c r="I21" i="40"/>
  <c r="M13" i="40"/>
  <c r="N13" i="40"/>
  <c r="M12" i="40"/>
  <c r="N12" i="40"/>
  <c r="K14" i="40"/>
  <c r="I14" i="40"/>
  <c r="D35" i="9"/>
  <c r="D24" i="9"/>
  <c r="D16" i="9"/>
  <c r="D25" i="7"/>
  <c r="D27" i="10"/>
  <c r="D7" i="10"/>
  <c r="D5" i="10"/>
  <c r="D12" i="10"/>
  <c r="D11" i="10"/>
  <c r="D35" i="10"/>
  <c r="D34" i="10"/>
  <c r="D33" i="10"/>
  <c r="D32" i="9"/>
  <c r="D32" i="10"/>
  <c r="D17" i="9"/>
  <c r="D13" i="7"/>
  <c r="D15" i="10"/>
  <c r="D27" i="9"/>
  <c r="D17" i="7"/>
  <c r="K8" i="25"/>
  <c r="D8" i="25"/>
  <c r="M34" i="40"/>
  <c r="S34" i="40"/>
  <c r="D8" i="40"/>
  <c r="D21" i="40"/>
  <c r="D34" i="40"/>
  <c r="D41" i="40"/>
  <c r="L14" i="40"/>
  <c r="L34" i="40"/>
  <c r="D28" i="40"/>
  <c r="M14" i="40"/>
  <c r="S14" i="40"/>
  <c r="N31" i="40"/>
  <c r="K25" i="8"/>
  <c r="K24" i="8"/>
  <c r="D24" i="8"/>
  <c r="K21" i="8"/>
  <c r="K20" i="8"/>
  <c r="D20" i="8"/>
  <c r="K16" i="8"/>
  <c r="D16" i="8"/>
  <c r="K13" i="8"/>
  <c r="K12" i="8"/>
  <c r="D12" i="8"/>
  <c r="K9" i="8"/>
  <c r="K8" i="8"/>
  <c r="D8" i="8"/>
  <c r="K5" i="8"/>
  <c r="D5" i="8"/>
  <c r="K4" i="8"/>
  <c r="D4" i="8"/>
  <c r="K35" i="11"/>
  <c r="K34" i="11"/>
  <c r="K33" i="11"/>
  <c r="K32" i="11"/>
  <c r="K29" i="11"/>
  <c r="K28" i="11"/>
  <c r="K27" i="11"/>
  <c r="K24" i="11"/>
  <c r="K23" i="11"/>
  <c r="K22" i="11"/>
  <c r="K21" i="11"/>
  <c r="K18" i="11"/>
  <c r="K17" i="11"/>
  <c r="K16" i="11"/>
  <c r="K15" i="11"/>
  <c r="K12" i="11"/>
  <c r="K11" i="11"/>
  <c r="K10" i="11"/>
  <c r="K7" i="11"/>
  <c r="K5" i="11"/>
  <c r="K4" i="11"/>
  <c r="D4" i="11"/>
  <c r="K35" i="5"/>
  <c r="K34" i="5"/>
  <c r="K33" i="5"/>
  <c r="K32" i="5"/>
  <c r="D32" i="5"/>
  <c r="K29" i="5"/>
  <c r="K28" i="5"/>
  <c r="K27" i="5"/>
  <c r="D27" i="5"/>
  <c r="K24" i="5"/>
  <c r="K23" i="5"/>
  <c r="K22" i="5"/>
  <c r="K21" i="5"/>
  <c r="D21" i="5"/>
  <c r="K18" i="5"/>
  <c r="K17" i="5"/>
  <c r="K16" i="5"/>
  <c r="K15" i="5"/>
  <c r="D15" i="5"/>
  <c r="K12" i="5"/>
  <c r="K11" i="5"/>
  <c r="K10" i="5"/>
  <c r="D10" i="5"/>
  <c r="K7" i="5"/>
  <c r="K5" i="5"/>
  <c r="K4" i="5"/>
  <c r="D4" i="5"/>
  <c r="K16" i="7"/>
  <c r="K13" i="7"/>
  <c r="K12" i="7"/>
  <c r="D12" i="7"/>
  <c r="K8" i="7"/>
  <c r="D9" i="7"/>
  <c r="D5" i="7"/>
  <c r="K35" i="9"/>
  <c r="K34" i="9"/>
  <c r="K33" i="9"/>
  <c r="K32" i="9"/>
  <c r="K29" i="9"/>
  <c r="K28" i="9"/>
  <c r="K27" i="9"/>
  <c r="K24" i="9"/>
  <c r="K23" i="9"/>
  <c r="K22" i="9"/>
  <c r="K21" i="9"/>
  <c r="K18" i="9"/>
  <c r="K17" i="9"/>
  <c r="K16" i="9"/>
  <c r="K15" i="9"/>
  <c r="K12" i="9"/>
  <c r="K11" i="9"/>
  <c r="K10" i="9"/>
  <c r="K7" i="9"/>
  <c r="K5" i="9"/>
  <c r="K4" i="9"/>
  <c r="D4" i="9"/>
  <c r="D4" i="10"/>
  <c r="D4" i="3"/>
  <c r="D32" i="4"/>
  <c r="D27" i="4"/>
  <c r="D21" i="4"/>
  <c r="D15" i="4"/>
  <c r="D10" i="4"/>
  <c r="D4" i="4"/>
  <c r="K35" i="4"/>
  <c r="K34" i="4"/>
  <c r="K33" i="4"/>
  <c r="K32" i="4"/>
  <c r="K29" i="4"/>
  <c r="K28" i="4"/>
  <c r="K27" i="4"/>
  <c r="K24" i="4"/>
  <c r="K23" i="4"/>
  <c r="K22" i="4"/>
  <c r="K21" i="4"/>
  <c r="K18" i="4"/>
  <c r="K17" i="4"/>
  <c r="K16" i="4"/>
  <c r="K15" i="4"/>
  <c r="K12" i="4"/>
  <c r="K11" i="4"/>
  <c r="K10" i="4"/>
  <c r="K7" i="4"/>
  <c r="K5" i="4"/>
  <c r="K4" i="4"/>
  <c r="J16" i="6"/>
  <c r="J17" i="6"/>
  <c r="I16" i="6"/>
  <c r="I17" i="6"/>
  <c r="H16" i="6"/>
  <c r="H17" i="6"/>
  <c r="G16" i="6"/>
  <c r="G17" i="6"/>
  <c r="F16" i="6"/>
  <c r="F17" i="6"/>
  <c r="E16" i="6"/>
  <c r="E17" i="6"/>
  <c r="C16" i="6"/>
  <c r="C17" i="6"/>
  <c r="J24" i="6"/>
  <c r="J25" i="6"/>
  <c r="I24" i="6"/>
  <c r="I25" i="6"/>
  <c r="H24" i="6"/>
  <c r="H25" i="6"/>
  <c r="G24" i="6"/>
  <c r="G25" i="6"/>
  <c r="F24" i="6"/>
  <c r="F25" i="6"/>
  <c r="E24" i="6"/>
  <c r="E25" i="6"/>
  <c r="C24" i="6"/>
  <c r="C25" i="6"/>
  <c r="B24" i="6"/>
  <c r="B25" i="6"/>
  <c r="B16" i="6"/>
  <c r="B17" i="6"/>
  <c r="J12" i="6"/>
  <c r="J13" i="6"/>
  <c r="I12" i="6"/>
  <c r="I13" i="6"/>
  <c r="H12" i="6"/>
  <c r="H13" i="6"/>
  <c r="G12" i="6"/>
  <c r="G13" i="6"/>
  <c r="F12" i="6"/>
  <c r="F13" i="6"/>
  <c r="E12" i="6"/>
  <c r="E13" i="6"/>
  <c r="C12" i="6"/>
  <c r="C13" i="6"/>
  <c r="B12" i="6"/>
  <c r="B13" i="6"/>
  <c r="A15" i="6"/>
  <c r="K35" i="10"/>
  <c r="K34" i="10"/>
  <c r="K33" i="10"/>
  <c r="K32" i="10"/>
  <c r="K29" i="10"/>
  <c r="K28" i="10"/>
  <c r="K27" i="10"/>
  <c r="K24" i="10"/>
  <c r="K23" i="10"/>
  <c r="K22" i="10"/>
  <c r="K21" i="10"/>
  <c r="K18" i="10"/>
  <c r="K17" i="10"/>
  <c r="K16" i="10"/>
  <c r="K15" i="10"/>
  <c r="K12" i="10"/>
  <c r="K11" i="10"/>
  <c r="K7" i="10"/>
  <c r="K5" i="10"/>
  <c r="K4" i="10"/>
  <c r="K17" i="3"/>
  <c r="K23" i="3"/>
  <c r="K34" i="3"/>
  <c r="O19" i="40"/>
  <c r="M19" i="40"/>
  <c r="N19" i="40"/>
  <c r="L19" i="40"/>
  <c r="M26" i="40"/>
  <c r="N26" i="40"/>
  <c r="O26" i="40"/>
  <c r="L26" i="40"/>
  <c r="L39" i="40"/>
  <c r="O39" i="40"/>
  <c r="M39" i="40"/>
  <c r="N39" i="40"/>
  <c r="D17" i="6"/>
  <c r="K17" i="6"/>
  <c r="N34" i="40"/>
  <c r="N14" i="40"/>
  <c r="D13" i="6"/>
  <c r="D25" i="6"/>
  <c r="A7" i="6"/>
  <c r="A11" i="6"/>
  <c r="A23" i="6"/>
  <c r="A19" i="6"/>
  <c r="A3" i="6"/>
  <c r="K5" i="7"/>
  <c r="K9" i="7"/>
  <c r="K21" i="7"/>
  <c r="K25" i="7"/>
  <c r="D16" i="7"/>
  <c r="K20" i="7"/>
  <c r="D4" i="7"/>
  <c r="K17" i="7"/>
  <c r="D20" i="7"/>
  <c r="K24" i="7"/>
  <c r="K4" i="7"/>
  <c r="D8" i="7"/>
  <c r="D24" i="7"/>
  <c r="C18" i="16"/>
  <c r="D6" i="31"/>
  <c r="K17" i="17"/>
  <c r="D17" i="17"/>
  <c r="K16" i="17"/>
  <c r="D16" i="17"/>
  <c r="K14" i="17"/>
  <c r="D14" i="17"/>
  <c r="K9" i="17"/>
  <c r="D9" i="17"/>
  <c r="D8" i="17"/>
  <c r="K6" i="17"/>
  <c r="D6" i="17"/>
  <c r="K16" i="12"/>
  <c r="D16" i="12"/>
  <c r="K15" i="12"/>
  <c r="D15" i="12"/>
  <c r="K13" i="12"/>
  <c r="D13" i="12"/>
  <c r="K8" i="12"/>
  <c r="D8" i="12"/>
  <c r="K6" i="12"/>
  <c r="D6" i="12"/>
  <c r="K16" i="31"/>
  <c r="D16" i="31"/>
  <c r="K15" i="31"/>
  <c r="D15" i="31"/>
  <c r="K14" i="31"/>
  <c r="D14" i="31"/>
  <c r="K9" i="31"/>
  <c r="D9" i="31"/>
  <c r="K7" i="31"/>
  <c r="D7" i="31"/>
  <c r="K6" i="31"/>
  <c r="K17" i="30"/>
  <c r="D17" i="30"/>
  <c r="K16" i="30"/>
  <c r="D16" i="30"/>
  <c r="K14" i="30"/>
  <c r="D14" i="30"/>
  <c r="K9" i="30"/>
  <c r="D9" i="30"/>
  <c r="K8" i="30"/>
  <c r="D8" i="30"/>
  <c r="K6" i="30"/>
  <c r="D6" i="30"/>
  <c r="K17" i="29"/>
  <c r="D17" i="29"/>
  <c r="K15" i="29"/>
  <c r="D15" i="29"/>
  <c r="K14" i="29"/>
  <c r="D14" i="29"/>
  <c r="K9" i="29"/>
  <c r="D9" i="29"/>
  <c r="K7" i="29"/>
  <c r="D7" i="29"/>
  <c r="K6" i="29"/>
  <c r="D6" i="29"/>
  <c r="K15" i="28"/>
  <c r="D15" i="28"/>
  <c r="K13" i="28"/>
  <c r="D13" i="28"/>
  <c r="K8" i="28"/>
  <c r="D8" i="28"/>
  <c r="K7" i="28"/>
  <c r="D7" i="28"/>
  <c r="K6" i="28"/>
  <c r="D6" i="28"/>
  <c r="K17" i="27"/>
  <c r="D17" i="27"/>
  <c r="K16" i="27"/>
  <c r="D16" i="27"/>
  <c r="K14" i="27"/>
  <c r="D14" i="27"/>
  <c r="K9" i="27"/>
  <c r="D9" i="27"/>
  <c r="K8" i="27"/>
  <c r="D8" i="27"/>
  <c r="K6" i="27"/>
  <c r="D6" i="27"/>
  <c r="K16" i="26"/>
  <c r="D16" i="26"/>
  <c r="K15" i="26"/>
  <c r="D15" i="26"/>
  <c r="K14" i="26"/>
  <c r="D14" i="26"/>
  <c r="K9" i="26"/>
  <c r="D9" i="26"/>
  <c r="K7" i="26"/>
  <c r="D7" i="26"/>
  <c r="K6" i="26"/>
  <c r="D6" i="26"/>
  <c r="K16" i="25"/>
  <c r="D16" i="25"/>
  <c r="K14" i="25"/>
  <c r="D14" i="25"/>
  <c r="K13" i="25"/>
  <c r="D13" i="25"/>
  <c r="K7" i="25"/>
  <c r="D7" i="25"/>
  <c r="K6" i="25"/>
  <c r="D6" i="25"/>
  <c r="K16" i="13"/>
  <c r="D16" i="13"/>
  <c r="K15" i="13"/>
  <c r="D15" i="13"/>
  <c r="K14" i="13"/>
  <c r="D14" i="13"/>
  <c r="K9" i="13"/>
  <c r="D9" i="13"/>
  <c r="K8" i="13"/>
  <c r="K6" i="13"/>
  <c r="D6" i="13"/>
  <c r="D13" i="15"/>
  <c r="K13" i="15"/>
  <c r="D15" i="15"/>
  <c r="K15" i="15"/>
  <c r="F10" i="29"/>
  <c r="D15" i="14"/>
  <c r="K15" i="14"/>
  <c r="K14" i="14"/>
  <c r="D14" i="14"/>
  <c r="K9" i="14"/>
  <c r="D9" i="14"/>
  <c r="K8" i="14"/>
  <c r="D8" i="14"/>
  <c r="K6" i="14"/>
  <c r="D6" i="14"/>
  <c r="K16" i="15"/>
  <c r="D16" i="15"/>
  <c r="K8" i="15"/>
  <c r="D8" i="15"/>
  <c r="K7" i="15"/>
  <c r="D7" i="15"/>
  <c r="K6" i="15"/>
  <c r="D6" i="15"/>
  <c r="K9" i="16"/>
  <c r="D9" i="16"/>
  <c r="K8" i="16"/>
  <c r="K6" i="16"/>
  <c r="D6" i="16"/>
  <c r="K17" i="16"/>
  <c r="D17" i="16"/>
  <c r="K16" i="16"/>
  <c r="D16" i="16"/>
  <c r="K14" i="16"/>
  <c r="D14" i="16"/>
  <c r="K17" i="24"/>
  <c r="D17" i="24"/>
  <c r="K16" i="24"/>
  <c r="D16" i="24"/>
  <c r="K14" i="24"/>
  <c r="D14" i="24"/>
  <c r="K9" i="24"/>
  <c r="D9" i="24"/>
  <c r="K8" i="24"/>
  <c r="D8" i="24"/>
  <c r="K6" i="24"/>
  <c r="D6" i="24"/>
  <c r="J17" i="31"/>
  <c r="I17" i="31"/>
  <c r="H17" i="31"/>
  <c r="G17" i="31"/>
  <c r="F17" i="31"/>
  <c r="E17" i="31"/>
  <c r="C17" i="31"/>
  <c r="B17" i="31"/>
  <c r="J10" i="31"/>
  <c r="I10" i="31"/>
  <c r="H10" i="31"/>
  <c r="G10" i="31"/>
  <c r="F10" i="31"/>
  <c r="E10" i="31"/>
  <c r="C10" i="31"/>
  <c r="B10" i="31"/>
  <c r="J18" i="30"/>
  <c r="I18" i="30"/>
  <c r="H18" i="30"/>
  <c r="G18" i="30"/>
  <c r="F18" i="30"/>
  <c r="E18" i="30"/>
  <c r="C18" i="30"/>
  <c r="B18" i="30"/>
  <c r="J10" i="30"/>
  <c r="I10" i="30"/>
  <c r="H10" i="30"/>
  <c r="G10" i="30"/>
  <c r="F10" i="30"/>
  <c r="E10" i="30"/>
  <c r="C10" i="30"/>
  <c r="B10" i="30"/>
  <c r="J18" i="29"/>
  <c r="I18" i="29"/>
  <c r="H18" i="29"/>
  <c r="G18" i="29"/>
  <c r="F18" i="29"/>
  <c r="E18" i="29"/>
  <c r="C18" i="29"/>
  <c r="B18" i="29"/>
  <c r="J10" i="29"/>
  <c r="I10" i="29"/>
  <c r="H10" i="29"/>
  <c r="G10" i="29"/>
  <c r="E10" i="29"/>
  <c r="C10" i="29"/>
  <c r="B10" i="29"/>
  <c r="J16" i="28"/>
  <c r="I16" i="28"/>
  <c r="H16" i="28"/>
  <c r="G16" i="28"/>
  <c r="F16" i="28"/>
  <c r="E16" i="28"/>
  <c r="C16" i="28"/>
  <c r="B16" i="28"/>
  <c r="J9" i="28"/>
  <c r="I9" i="28"/>
  <c r="H9" i="28"/>
  <c r="G9" i="28"/>
  <c r="F9" i="28"/>
  <c r="E9" i="28"/>
  <c r="C9" i="28"/>
  <c r="B9" i="28"/>
  <c r="J18" i="27"/>
  <c r="I18" i="27"/>
  <c r="H18" i="27"/>
  <c r="G18" i="27"/>
  <c r="F18" i="27"/>
  <c r="E18" i="27"/>
  <c r="C18" i="27"/>
  <c r="B18" i="27"/>
  <c r="J10" i="27"/>
  <c r="I10" i="27"/>
  <c r="H10" i="27"/>
  <c r="G10" i="27"/>
  <c r="F10" i="27"/>
  <c r="E10" i="27"/>
  <c r="C10" i="27"/>
  <c r="B10" i="27"/>
  <c r="J17" i="26"/>
  <c r="I17" i="26"/>
  <c r="H17" i="26"/>
  <c r="G17" i="26"/>
  <c r="F17" i="26"/>
  <c r="E17" i="26"/>
  <c r="C17" i="26"/>
  <c r="B17" i="26"/>
  <c r="J10" i="26"/>
  <c r="I10" i="26"/>
  <c r="H10" i="26"/>
  <c r="G10" i="26"/>
  <c r="F10" i="26"/>
  <c r="E10" i="26"/>
  <c r="C10" i="26"/>
  <c r="B10" i="26"/>
  <c r="J17" i="25"/>
  <c r="I17" i="25"/>
  <c r="H17" i="25"/>
  <c r="G17" i="25"/>
  <c r="F17" i="25"/>
  <c r="E17" i="25"/>
  <c r="C17" i="25"/>
  <c r="B17" i="25"/>
  <c r="J9" i="25"/>
  <c r="I9" i="25"/>
  <c r="H9" i="25"/>
  <c r="G9" i="25"/>
  <c r="F9" i="25"/>
  <c r="E9" i="25"/>
  <c r="C9" i="25"/>
  <c r="B9" i="25"/>
  <c r="J18" i="24"/>
  <c r="I18" i="24"/>
  <c r="H18" i="24"/>
  <c r="G18" i="24"/>
  <c r="F18" i="24"/>
  <c r="E18" i="24"/>
  <c r="C18" i="24"/>
  <c r="B18" i="24"/>
  <c r="J10" i="24"/>
  <c r="I10" i="24"/>
  <c r="H10" i="24"/>
  <c r="G10" i="24"/>
  <c r="F10" i="24"/>
  <c r="E10" i="24"/>
  <c r="C10" i="24"/>
  <c r="B10" i="24"/>
  <c r="J17" i="23"/>
  <c r="I17" i="23"/>
  <c r="H17" i="23"/>
  <c r="G17" i="23"/>
  <c r="F17" i="23"/>
  <c r="E17" i="23"/>
  <c r="C17" i="23"/>
  <c r="B17" i="23"/>
  <c r="K16" i="23"/>
  <c r="D16" i="23"/>
  <c r="K15" i="23"/>
  <c r="D15" i="23"/>
  <c r="K13" i="23"/>
  <c r="D13" i="23"/>
  <c r="J9" i="23"/>
  <c r="I9" i="23"/>
  <c r="H9" i="23"/>
  <c r="G9" i="23"/>
  <c r="F9" i="23"/>
  <c r="E9" i="23"/>
  <c r="C9" i="23"/>
  <c r="B9" i="23"/>
  <c r="K8" i="23"/>
  <c r="D8" i="23"/>
  <c r="K6" i="23"/>
  <c r="D6" i="23"/>
  <c r="J18" i="17"/>
  <c r="I18" i="17"/>
  <c r="H18" i="17"/>
  <c r="G18" i="17"/>
  <c r="F18" i="17"/>
  <c r="E18" i="17"/>
  <c r="C18" i="17"/>
  <c r="B18" i="17"/>
  <c r="J10" i="17"/>
  <c r="I10" i="17"/>
  <c r="H10" i="17"/>
  <c r="G10" i="17"/>
  <c r="F10" i="17"/>
  <c r="E10" i="17"/>
  <c r="C10" i="17"/>
  <c r="B10" i="17"/>
  <c r="J18" i="16"/>
  <c r="I18" i="16"/>
  <c r="H18" i="16"/>
  <c r="G18" i="16"/>
  <c r="F18" i="16"/>
  <c r="E18" i="16"/>
  <c r="B18" i="16"/>
  <c r="D18" i="16"/>
  <c r="J10" i="16"/>
  <c r="I10" i="16"/>
  <c r="H10" i="16"/>
  <c r="G10" i="16"/>
  <c r="F10" i="16"/>
  <c r="E10" i="16"/>
  <c r="C10" i="16"/>
  <c r="B10" i="16"/>
  <c r="J17" i="15"/>
  <c r="I17" i="15"/>
  <c r="H17" i="15"/>
  <c r="G17" i="15"/>
  <c r="F17" i="15"/>
  <c r="E17" i="15"/>
  <c r="C17" i="15"/>
  <c r="B17" i="15"/>
  <c r="J9" i="15"/>
  <c r="I9" i="15"/>
  <c r="H9" i="15"/>
  <c r="G9" i="15"/>
  <c r="F9" i="15"/>
  <c r="E9" i="15"/>
  <c r="C9" i="15"/>
  <c r="B9" i="15"/>
  <c r="J17" i="14"/>
  <c r="I17" i="14"/>
  <c r="H17" i="14"/>
  <c r="G17" i="14"/>
  <c r="F17" i="14"/>
  <c r="E17" i="14"/>
  <c r="C17" i="14"/>
  <c r="B17" i="14"/>
  <c r="J10" i="14"/>
  <c r="I10" i="14"/>
  <c r="H10" i="14"/>
  <c r="G10" i="14"/>
  <c r="F10" i="14"/>
  <c r="E10" i="14"/>
  <c r="C10" i="14"/>
  <c r="B10" i="14"/>
  <c r="J17" i="13"/>
  <c r="I17" i="13"/>
  <c r="H17" i="13"/>
  <c r="G17" i="13"/>
  <c r="F17" i="13"/>
  <c r="E17" i="13"/>
  <c r="C17" i="13"/>
  <c r="B17" i="13"/>
  <c r="J10" i="13"/>
  <c r="I10" i="13"/>
  <c r="H10" i="13"/>
  <c r="G10" i="13"/>
  <c r="F10" i="13"/>
  <c r="E10" i="13"/>
  <c r="C10" i="13"/>
  <c r="B10" i="13"/>
  <c r="J17" i="12"/>
  <c r="I17" i="12"/>
  <c r="H17" i="12"/>
  <c r="G17" i="12"/>
  <c r="F17" i="12"/>
  <c r="E17" i="12"/>
  <c r="C17" i="12"/>
  <c r="B17" i="12"/>
  <c r="J9" i="12"/>
  <c r="I9" i="12"/>
  <c r="H9" i="12"/>
  <c r="G9" i="12"/>
  <c r="F9" i="12"/>
  <c r="E9" i="12"/>
  <c r="C9" i="12"/>
  <c r="B9" i="12"/>
  <c r="J25" i="2"/>
  <c r="G25" i="2"/>
  <c r="J33" i="2"/>
  <c r="I33" i="2"/>
  <c r="H33" i="2"/>
  <c r="G33" i="2"/>
  <c r="F33" i="2"/>
  <c r="E33" i="2"/>
  <c r="C33" i="2"/>
  <c r="B33" i="2"/>
  <c r="I25" i="2"/>
  <c r="H25" i="2"/>
  <c r="F25" i="2"/>
  <c r="E25" i="2"/>
  <c r="C25" i="2"/>
  <c r="B25" i="2"/>
  <c r="M4" i="7"/>
  <c r="M4" i="6"/>
  <c r="M16" i="7"/>
  <c r="M17" i="7"/>
  <c r="L16" i="7"/>
  <c r="L17" i="7"/>
  <c r="L4" i="7"/>
  <c r="L4" i="6"/>
  <c r="P8" i="40"/>
  <c r="U8" i="40"/>
  <c r="M12" i="7"/>
  <c r="M12" i="6"/>
  <c r="M13" i="6"/>
  <c r="M8" i="7"/>
  <c r="M8" i="6"/>
  <c r="L12" i="7"/>
  <c r="L13" i="7"/>
  <c r="L8" i="7"/>
  <c r="L8" i="6"/>
  <c r="P14" i="40"/>
  <c r="U14" i="40"/>
  <c r="M20" i="7"/>
  <c r="M21" i="7"/>
  <c r="L20" i="7"/>
  <c r="L20" i="6"/>
  <c r="M24" i="7"/>
  <c r="M24" i="6"/>
  <c r="L24" i="7"/>
  <c r="K18" i="27"/>
  <c r="K16" i="28"/>
  <c r="D10" i="24"/>
  <c r="K33" i="2"/>
  <c r="D25" i="2"/>
  <c r="D9" i="12"/>
  <c r="D17" i="13"/>
  <c r="D33" i="2"/>
  <c r="K25" i="2"/>
  <c r="K10" i="24"/>
  <c r="K18" i="24"/>
  <c r="K10" i="27"/>
  <c r="D18" i="24"/>
  <c r="D10" i="29"/>
  <c r="D18" i="17"/>
  <c r="K18" i="17"/>
  <c r="K10" i="17"/>
  <c r="D10" i="17"/>
  <c r="K17" i="23"/>
  <c r="D17" i="23"/>
  <c r="D9" i="23"/>
  <c r="K9" i="23"/>
  <c r="K17" i="13"/>
  <c r="K10" i="13"/>
  <c r="D10" i="13"/>
  <c r="K18" i="16"/>
  <c r="K10" i="16"/>
  <c r="D10" i="16"/>
  <c r="D16" i="28"/>
  <c r="K9" i="28"/>
  <c r="D9" i="28"/>
  <c r="D18" i="27"/>
  <c r="D10" i="27"/>
  <c r="D17" i="12"/>
  <c r="K17" i="12"/>
  <c r="K21" i="3"/>
  <c r="K9" i="12"/>
  <c r="K17" i="15"/>
  <c r="D17" i="15"/>
  <c r="K9" i="15"/>
  <c r="D9" i="15"/>
  <c r="K18" i="30"/>
  <c r="D18" i="30"/>
  <c r="D10" i="30"/>
  <c r="K10" i="30"/>
  <c r="D17" i="31"/>
  <c r="K17" i="31"/>
  <c r="D10" i="31"/>
  <c r="K10" i="31"/>
  <c r="K17" i="14"/>
  <c r="K15" i="3"/>
  <c r="D17" i="14"/>
  <c r="D10" i="14"/>
  <c r="K10" i="14"/>
  <c r="K18" i="29"/>
  <c r="D18" i="29"/>
  <c r="K10" i="29"/>
  <c r="K17" i="26"/>
  <c r="D17" i="26"/>
  <c r="K10" i="26"/>
  <c r="D10" i="26"/>
  <c r="K33" i="3"/>
  <c r="K17" i="25"/>
  <c r="D17" i="25"/>
  <c r="K9" i="25"/>
  <c r="D9" i="25"/>
  <c r="O17" i="40"/>
  <c r="L17" i="40"/>
  <c r="M17" i="40"/>
  <c r="M24" i="40"/>
  <c r="L24" i="40"/>
  <c r="O24" i="40"/>
  <c r="O38" i="40"/>
  <c r="L38" i="40"/>
  <c r="M38" i="40"/>
  <c r="N38" i="40"/>
  <c r="P34" i="40"/>
  <c r="U34" i="40"/>
  <c r="L21" i="6"/>
  <c r="M9" i="6"/>
  <c r="Q14" i="40"/>
  <c r="Q21" i="40"/>
  <c r="M5" i="6"/>
  <c r="Q8" i="40"/>
  <c r="M25" i="6"/>
  <c r="Q41" i="40"/>
  <c r="N24" i="7"/>
  <c r="M9" i="7"/>
  <c r="L5" i="7"/>
  <c r="M16" i="6"/>
  <c r="M17" i="6"/>
  <c r="M25" i="7"/>
  <c r="L24" i="6"/>
  <c r="L25" i="7"/>
  <c r="M20" i="6"/>
  <c r="M21" i="6"/>
  <c r="N8" i="7"/>
  <c r="L9" i="7"/>
  <c r="N4" i="7"/>
  <c r="M5" i="7"/>
  <c r="M13" i="7"/>
  <c r="N13" i="7"/>
  <c r="L16" i="6"/>
  <c r="N16" i="7"/>
  <c r="N20" i="7"/>
  <c r="L21" i="7"/>
  <c r="N21" i="7"/>
  <c r="N17" i="7"/>
  <c r="L5" i="6"/>
  <c r="N4" i="6"/>
  <c r="R8" i="40"/>
  <c r="L12" i="6"/>
  <c r="L13" i="6"/>
  <c r="N12" i="7"/>
  <c r="N8" i="6"/>
  <c r="R14" i="40"/>
  <c r="L9" i="6"/>
  <c r="J8" i="6"/>
  <c r="J9" i="6"/>
  <c r="J4" i="6"/>
  <c r="J5" i="6"/>
  <c r="F4" i="6"/>
  <c r="F5" i="6"/>
  <c r="H4" i="6"/>
  <c r="H5" i="6"/>
  <c r="G4" i="6"/>
  <c r="G5" i="6"/>
  <c r="I4" i="6"/>
  <c r="I5" i="6"/>
  <c r="B4" i="6"/>
  <c r="B5" i="6"/>
  <c r="E4" i="6"/>
  <c r="E5" i="6"/>
  <c r="C4" i="6"/>
  <c r="C5" i="6"/>
  <c r="K4" i="3"/>
  <c r="J20" i="6"/>
  <c r="J21" i="6"/>
  <c r="K22" i="3"/>
  <c r="K35" i="3"/>
  <c r="K7" i="3"/>
  <c r="G20" i="6"/>
  <c r="G21" i="6"/>
  <c r="I8" i="6"/>
  <c r="I9" i="6"/>
  <c r="K18" i="3"/>
  <c r="I20" i="6"/>
  <c r="I21" i="6"/>
  <c r="F8" i="6"/>
  <c r="F9" i="6"/>
  <c r="E8" i="6"/>
  <c r="E9" i="6"/>
  <c r="G8" i="6"/>
  <c r="G9" i="6"/>
  <c r="H8" i="6"/>
  <c r="H9" i="6"/>
  <c r="H20" i="6"/>
  <c r="H21" i="6"/>
  <c r="K24" i="3"/>
  <c r="K32" i="3"/>
  <c r="K16" i="3"/>
  <c r="F20" i="6"/>
  <c r="F21" i="6"/>
  <c r="K5" i="3"/>
  <c r="E20" i="6"/>
  <c r="E21" i="6"/>
  <c r="B20" i="6"/>
  <c r="B21" i="6"/>
  <c r="C8" i="6"/>
  <c r="C9" i="6"/>
  <c r="B8" i="6"/>
  <c r="B9" i="6"/>
  <c r="C20" i="6"/>
  <c r="C21" i="6"/>
  <c r="K28" i="40"/>
  <c r="L28" i="40"/>
  <c r="N25" i="7"/>
  <c r="M7" i="40"/>
  <c r="N7" i="40"/>
  <c r="L7" i="40"/>
  <c r="O7" i="40"/>
  <c r="M5" i="40"/>
  <c r="N5" i="40"/>
  <c r="O5" i="40"/>
  <c r="L5" i="40"/>
  <c r="K8" i="40"/>
  <c r="L8" i="40"/>
  <c r="L4" i="40"/>
  <c r="M4" i="40"/>
  <c r="O4" i="40"/>
  <c r="O20" i="40"/>
  <c r="L20" i="40"/>
  <c r="M20" i="40"/>
  <c r="N20" i="40"/>
  <c r="K21" i="40"/>
  <c r="L21" i="40"/>
  <c r="O18" i="40"/>
  <c r="M18" i="40"/>
  <c r="N18" i="40"/>
  <c r="L18" i="40"/>
  <c r="N17" i="40"/>
  <c r="L27" i="40"/>
  <c r="O27" i="40"/>
  <c r="M27" i="40"/>
  <c r="N27" i="40"/>
  <c r="L25" i="40"/>
  <c r="M25" i="40"/>
  <c r="N25" i="40"/>
  <c r="O25" i="40"/>
  <c r="N24" i="40"/>
  <c r="M40" i="40"/>
  <c r="N40" i="40"/>
  <c r="L40" i="40"/>
  <c r="O40" i="40"/>
  <c r="K41" i="40"/>
  <c r="L41" i="40"/>
  <c r="L37" i="40"/>
  <c r="O37" i="40"/>
  <c r="M37" i="40"/>
  <c r="N9" i="6"/>
  <c r="P28" i="40"/>
  <c r="U28" i="40"/>
  <c r="L17" i="6"/>
  <c r="N17" i="6"/>
  <c r="N5" i="6"/>
  <c r="N12" i="6"/>
  <c r="R21" i="40"/>
  <c r="P21" i="40"/>
  <c r="U21" i="40"/>
  <c r="Q34" i="40"/>
  <c r="N24" i="6"/>
  <c r="R41" i="40"/>
  <c r="P41" i="40"/>
  <c r="U41" i="40"/>
  <c r="Q28" i="40"/>
  <c r="N5" i="7"/>
  <c r="N13" i="6"/>
  <c r="N9" i="7"/>
  <c r="N20" i="6"/>
  <c r="R34" i="40"/>
  <c r="N16" i="6"/>
  <c r="R28" i="40"/>
  <c r="L25" i="6"/>
  <c r="N25" i="6"/>
  <c r="N21" i="6"/>
  <c r="D21" i="6"/>
  <c r="D9" i="6"/>
  <c r="K8" i="6"/>
  <c r="K9" i="6"/>
  <c r="D5" i="6"/>
  <c r="D4" i="6"/>
  <c r="K4" i="6"/>
  <c r="K5" i="6"/>
  <c r="K21" i="6"/>
  <c r="D16" i="6"/>
  <c r="K20" i="6"/>
  <c r="K16" i="6"/>
  <c r="D12" i="6"/>
  <c r="D24" i="6"/>
  <c r="K25" i="6"/>
  <c r="K24" i="6"/>
  <c r="K13" i="6"/>
  <c r="K12" i="6"/>
  <c r="D20" i="6"/>
  <c r="D8" i="6"/>
  <c r="M8" i="40"/>
  <c r="N4" i="40"/>
  <c r="M21" i="40"/>
  <c r="N21" i="40"/>
  <c r="M28" i="40"/>
  <c r="S28" i="40"/>
  <c r="N37" i="40"/>
  <c r="M41" i="40"/>
  <c r="S8" i="40"/>
  <c r="N8" i="40"/>
  <c r="S21" i="40"/>
  <c r="N28" i="40"/>
  <c r="N41" i="40"/>
  <c r="M43" i="40"/>
  <c r="B44" i="40"/>
  <c r="S41" i="40"/>
  <c r="T41" i="40"/>
  <c r="T34" i="40"/>
  <c r="T28" i="40"/>
  <c r="T21" i="40"/>
  <c r="T14" i="40"/>
  <c r="T8" i="40"/>
</calcChain>
</file>

<file path=xl/sharedStrings.xml><?xml version="1.0" encoding="utf-8"?>
<sst xmlns="http://schemas.openxmlformats.org/spreadsheetml/2006/main" count="1869" uniqueCount="174">
  <si>
    <t>Time</t>
  </si>
  <si>
    <t>Away</t>
  </si>
  <si>
    <t>Home</t>
  </si>
  <si>
    <t>Points</t>
  </si>
  <si>
    <t>Boards</t>
  </si>
  <si>
    <t>Dimes</t>
  </si>
  <si>
    <t>Cookies</t>
  </si>
  <si>
    <t>Swats</t>
  </si>
  <si>
    <t>Turnovers</t>
  </si>
  <si>
    <t>FG%</t>
  </si>
  <si>
    <t>Dunks</t>
  </si>
  <si>
    <t>Shot Attempts</t>
  </si>
  <si>
    <t>TOTALS</t>
  </si>
  <si>
    <t>TALLY</t>
  </si>
  <si>
    <t>Game:</t>
  </si>
  <si>
    <t>Baller 1</t>
  </si>
  <si>
    <t>Baller 3</t>
  </si>
  <si>
    <t>Baller 2</t>
  </si>
  <si>
    <t>Away Team</t>
  </si>
  <si>
    <t>Home Team</t>
  </si>
  <si>
    <t>Team Totals</t>
  </si>
  <si>
    <t>Dimes:TO</t>
  </si>
  <si>
    <t>THE BEST</t>
  </si>
  <si>
    <t>PEARL WHITE</t>
  </si>
  <si>
    <t>AKA</t>
  </si>
  <si>
    <t>THE LITIGATOR</t>
  </si>
  <si>
    <t>THE MATHEMATICIAN</t>
  </si>
  <si>
    <t>UP &amp; COMING</t>
  </si>
  <si>
    <t>GOOD NEWS</t>
  </si>
  <si>
    <t>Overall Team Stats</t>
  </si>
  <si>
    <t>Round Robin Team Stats</t>
  </si>
  <si>
    <t>Playoff Team Stats</t>
  </si>
  <si>
    <t>Round Robin Individual Stats - TOTALS</t>
  </si>
  <si>
    <t>Round Robin Individual Stats - AVERAGES</t>
  </si>
  <si>
    <t>AVERAGE</t>
  </si>
  <si>
    <t>Playoff Individual Stats - AVERAGES</t>
  </si>
  <si>
    <t>Overall Individual Stats - AVERAGES</t>
  </si>
  <si>
    <t>Overall Individual Stats - TOTALS</t>
  </si>
  <si>
    <t>Playoff Individual Stats - TOTALS</t>
  </si>
  <si>
    <t>NIGHTCRAWLER</t>
  </si>
  <si>
    <t>THE THIEF</t>
  </si>
  <si>
    <t>FLYING DUTCHMAN</t>
  </si>
  <si>
    <t>E-HAWKA</t>
  </si>
  <si>
    <t>THE HORROR</t>
  </si>
  <si>
    <t>Good News</t>
  </si>
  <si>
    <t>Flying Dutchman</t>
  </si>
  <si>
    <t>BILLY HOYLE</t>
  </si>
  <si>
    <t>The Best</t>
  </si>
  <si>
    <t>E-Hawka</t>
  </si>
  <si>
    <t>The Thief</t>
  </si>
  <si>
    <t>The Litigator</t>
  </si>
  <si>
    <t>MVP</t>
  </si>
  <si>
    <t>First Team</t>
  </si>
  <si>
    <t>Second Team</t>
  </si>
  <si>
    <t>Third Team</t>
  </si>
  <si>
    <t>Nightcrawler</t>
  </si>
  <si>
    <t>Pearl White</t>
  </si>
  <si>
    <t>Defensive Player</t>
  </si>
  <si>
    <t>The Horror</t>
  </si>
  <si>
    <t>Most Improved</t>
  </si>
  <si>
    <t>All-Defense First Team</t>
  </si>
  <si>
    <t>All-Defense Second Team</t>
  </si>
  <si>
    <t>Biggest Impact</t>
  </si>
  <si>
    <t>Up &amp; Coming</t>
  </si>
  <si>
    <t>green</t>
  </si>
  <si>
    <t>red</t>
  </si>
  <si>
    <t>blue</t>
  </si>
  <si>
    <t>silver</t>
  </si>
  <si>
    <t>white</t>
  </si>
  <si>
    <t>black</t>
  </si>
  <si>
    <t>yellow</t>
  </si>
  <si>
    <t>orange</t>
  </si>
  <si>
    <t>purple</t>
  </si>
  <si>
    <t>brown</t>
  </si>
  <si>
    <t>TOMBALL SUMMER CLASSIC 2013 AWARDS</t>
  </si>
  <si>
    <t>Cock Arrow</t>
  </si>
  <si>
    <t>COCK ARROW</t>
  </si>
  <si>
    <t>Killer of Sheep</t>
  </si>
  <si>
    <t>KILLER OF SHEEP</t>
  </si>
  <si>
    <t>THIEF IN THE NIGHT</t>
  </si>
  <si>
    <t>THE BUSINESS</t>
  </si>
  <si>
    <t>Baller 4</t>
  </si>
  <si>
    <t>FGM-A</t>
  </si>
  <si>
    <t>FGA-A</t>
  </si>
  <si>
    <t>FG%-A</t>
  </si>
  <si>
    <t>The Flying Dutchman</t>
  </si>
  <si>
    <t>Billy Hoyle</t>
  </si>
  <si>
    <t>The Mathematician</t>
  </si>
  <si>
    <t>The Business</t>
  </si>
  <si>
    <t>Overtime</t>
  </si>
  <si>
    <t>Flying Dutchman makes FTA</t>
  </si>
  <si>
    <t>Best Quotes Caught on Camera</t>
  </si>
  <si>
    <t>TomBall Records Broken/Tied</t>
  </si>
  <si>
    <t>Possessions</t>
  </si>
  <si>
    <t>TOTAL</t>
  </si>
  <si>
    <t>TomballerMetrics</t>
  </si>
  <si>
    <t>PPP</t>
  </si>
  <si>
    <t>Point Differential</t>
  </si>
  <si>
    <t>Usage</t>
  </si>
  <si>
    <t>Rebound %</t>
  </si>
  <si>
    <t>Pace</t>
  </si>
  <si>
    <t>Adjusted Pace</t>
  </si>
  <si>
    <t>Total</t>
  </si>
  <si>
    <t>League Pace</t>
  </si>
  <si>
    <t>Xavier Institute X-Men (XIX)</t>
  </si>
  <si>
    <t>American Gladiators</t>
  </si>
  <si>
    <t>Sheep AKA Sharks</t>
  </si>
  <si>
    <t>XIX</t>
  </si>
  <si>
    <t>SAS</t>
  </si>
  <si>
    <t>Gladiators</t>
  </si>
  <si>
    <t>Men of Steel</t>
  </si>
  <si>
    <t>White Walkers</t>
  </si>
  <si>
    <t>WW</t>
  </si>
  <si>
    <t>The Peaches</t>
  </si>
  <si>
    <t>THE CLASSIC X</t>
  </si>
  <si>
    <t>(Home)</t>
  </si>
  <si>
    <t>Champion</t>
  </si>
  <si>
    <t>Shark Attack</t>
  </si>
  <si>
    <t>Star Fox</t>
  </si>
  <si>
    <t>EZE/Tiger/Papa</t>
  </si>
  <si>
    <t>Time Bomb</t>
  </si>
  <si>
    <t>Motor Boat</t>
  </si>
  <si>
    <t>SHARK ATTACK</t>
  </si>
  <si>
    <t>MOTOR BOAT</t>
  </si>
  <si>
    <t>TIME BOMB</t>
  </si>
  <si>
    <t>STARFOX</t>
  </si>
  <si>
    <t>AMERICAN GLADIATORS</t>
  </si>
  <si>
    <t>EZE/TIGER/PAPA</t>
  </si>
  <si>
    <t>SHARKS EAT SHEEP</t>
  </si>
  <si>
    <t>WHITE WALKERS</t>
  </si>
  <si>
    <t>XAVIER INSTITUTE X-MEN</t>
  </si>
  <si>
    <t>THE PEACHES</t>
  </si>
  <si>
    <t>MEN OF STEEL</t>
  </si>
  <si>
    <t>Game 2: Men of Steel at Sharks Eat Sheep</t>
  </si>
  <si>
    <t>Game 1: Xavier Institute X-Men at The Peaches</t>
  </si>
  <si>
    <t>Shark Attack 4-5-4</t>
  </si>
  <si>
    <t>Billy Hoyle with GW shot in OT</t>
  </si>
  <si>
    <t>Game 3: The Peachs at White Walkers</t>
  </si>
  <si>
    <t>Game 4: American Gladiators at Xavier Institute X-Men</t>
  </si>
  <si>
    <t>The Horror makes his Free Throw</t>
  </si>
  <si>
    <t>Game 5 : White Walkers at Sharks Eat Sheep</t>
  </si>
  <si>
    <t>AKA missed Free Throw Attempt</t>
  </si>
  <si>
    <t>Game 6 : Men of Steel at American Gladiators</t>
  </si>
  <si>
    <t>AKA Missed a FTA</t>
  </si>
  <si>
    <t>Game 7: Sharks Eat Sheep at The Peaches</t>
  </si>
  <si>
    <t>Billy Hoyle Missed a FTA</t>
  </si>
  <si>
    <t>Game 8: Xavier Institute X-Men at Men of Steel</t>
  </si>
  <si>
    <t>Game 9: White Walkers at American Gladiators</t>
  </si>
  <si>
    <t>E-Hawka missed a FTA in OT</t>
  </si>
  <si>
    <t>Game 10: Sharks Eat Sheep at Xavier Institute X-Men</t>
  </si>
  <si>
    <t>Game 11: Men of Steel at The Peaches</t>
  </si>
  <si>
    <t>Game 12: American Gladiators at Sharks Eat Sheep</t>
  </si>
  <si>
    <t>Game 13: Xavier Institute X-Men at White Walkers</t>
  </si>
  <si>
    <t>Score was really wrong in this game (7-5 was live, 8-4 on tape)</t>
  </si>
  <si>
    <t>Game 14: The Peaches at American Gladiators</t>
  </si>
  <si>
    <t>The Mathematician makes GW shot</t>
  </si>
  <si>
    <t>Game 15: White Walkers at Men of Steel</t>
  </si>
  <si>
    <t>QUARTERS 1: The Peaches (6) at American Gladiators (5)</t>
  </si>
  <si>
    <t>SEMIS 1: American Gladiators (5) at Sharks Eat Sheep (1)</t>
  </si>
  <si>
    <t>Triple Overtime</t>
  </si>
  <si>
    <t>QUARTERS 2: Xavier Institute X-Men (4) at Men of Steel (3)</t>
  </si>
  <si>
    <t>SEMIS 2: Xavier Institute X-Men (4) at White Walkers (2)</t>
  </si>
  <si>
    <t>Killer of Sheep misses FTA</t>
  </si>
  <si>
    <t>FINALS: Xavier Institute X-Men (4) at Sharks Eat Sheep (1)</t>
  </si>
  <si>
    <t>"What's gonna be on the pizza, Todd? Do you want that pizza?!"</t>
  </si>
  <si>
    <t>Highest FG% in a Single Classic</t>
  </si>
  <si>
    <t>.742 - Shark Attack</t>
  </si>
  <si>
    <t>Record: .700 - The Best - 2012</t>
  </si>
  <si>
    <t>AKA dunks his second TomBall</t>
  </si>
  <si>
    <t>Other 2014 Notables</t>
  </si>
  <si>
    <t>Sharks Eat Sheep held teams to .270 FG%</t>
  </si>
  <si>
    <t>The Best did not finish in the Top 2 in FG% for the first time</t>
  </si>
  <si>
    <t>BUCKETS</t>
  </si>
  <si>
    <t>Buckets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</si>
</sst>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"/>
    <numFmt numFmtId="165" formatCode="_(* #,##0.000_);_(* \(#,##0.000\);_(* &quot;-&quot;???_);_(@_)"/>
    <numFmt numFmtId="166" formatCode="0.0"/>
    <numFmt numFmtId="167" formatCode="0.000"/>
    <numFmt numFmtId="168" formatCode="_(* #,##0_);_(* \(#,##0\);_(* &quot;-&quot;??_);_(@_)"/>
    <numFmt numFmtId="169" formatCode="[$-F800]dddd\,\ mmmm\ dd\,\ yyyy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181">
    <xf numFmtId="0" fontId="0" fillId="0" borderId="0" xfId="0"/>
    <xf numFmtId="0" fontId="0" fillId="0" borderId="0" xfId="0" applyFill="1"/>
    <xf numFmtId="0" fontId="0" fillId="0" borderId="1" xfId="0" applyBorder="1"/>
    <xf numFmtId="0" fontId="0" fillId="2" borderId="1" xfId="0" applyFill="1" applyBorder="1"/>
    <xf numFmtId="0" fontId="1" fillId="0" borderId="0" xfId="0" applyFont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7" xfId="0" applyFont="1" applyBorder="1" applyAlignment="1">
      <alignment vertical="center"/>
    </xf>
    <xf numFmtId="0" fontId="3" fillId="0" borderId="1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0" fontId="0" fillId="0" borderId="8" xfId="0" applyBorder="1" applyAlignment="1">
      <alignment wrapText="1"/>
    </xf>
    <xf numFmtId="0" fontId="0" fillId="0" borderId="8" xfId="0" applyBorder="1"/>
    <xf numFmtId="0" fontId="4" fillId="0" borderId="9" xfId="0" applyFont="1" applyBorder="1" applyAlignment="1">
      <alignment horizontal="center" vertical="center"/>
    </xf>
    <xf numFmtId="0" fontId="0" fillId="0" borderId="10" xfId="0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Border="1"/>
    <xf numFmtId="164" fontId="1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43" fontId="1" fillId="0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167" fontId="0" fillId="0" borderId="10" xfId="0" applyNumberFormat="1" applyBorder="1" applyAlignment="1">
      <alignment wrapText="1"/>
    </xf>
    <xf numFmtId="2" fontId="0" fillId="0" borderId="10" xfId="0" applyNumberForma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167" fontId="0" fillId="0" borderId="10" xfId="0" applyNumberForma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0" fontId="0" fillId="0" borderId="0" xfId="0" applyBorder="1"/>
    <xf numFmtId="0" fontId="0" fillId="0" borderId="1" xfId="0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43" fontId="0" fillId="0" borderId="1" xfId="0" applyNumberForma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166" fontId="0" fillId="0" borderId="1" xfId="0" applyNumberForma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167" fontId="0" fillId="0" borderId="12" xfId="0" applyNumberFormat="1" applyBorder="1" applyAlignment="1">
      <alignment horizontal="center" vertical="center" wrapText="1"/>
    </xf>
    <xf numFmtId="2" fontId="0" fillId="0" borderId="12" xfId="0" applyNumberFormat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2" fontId="0" fillId="0" borderId="0" xfId="0" applyNumberFormat="1" applyFill="1" applyBorder="1"/>
    <xf numFmtId="0" fontId="0" fillId="0" borderId="0" xfId="0" applyFill="1" applyBorder="1"/>
    <xf numFmtId="2" fontId="0" fillId="0" borderId="0" xfId="0" applyNumberFormat="1" applyFill="1"/>
    <xf numFmtId="0" fontId="6" fillId="0" borderId="0" xfId="0" applyFont="1"/>
    <xf numFmtId="0" fontId="0" fillId="0" borderId="13" xfId="0" applyBorder="1"/>
    <xf numFmtId="0" fontId="0" fillId="0" borderId="13" xfId="0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43" fontId="0" fillId="0" borderId="13" xfId="0" applyNumberFormat="1" applyBorder="1" applyAlignment="1">
      <alignment horizontal="center" vertical="center"/>
    </xf>
    <xf numFmtId="0" fontId="7" fillId="9" borderId="14" xfId="0" applyFont="1" applyFill="1" applyBorder="1"/>
    <xf numFmtId="0" fontId="7" fillId="9" borderId="2" xfId="0" applyFont="1" applyFill="1" applyBorder="1"/>
    <xf numFmtId="0" fontId="7" fillId="9" borderId="3" xfId="0" applyFont="1" applyFill="1" applyBorder="1"/>
    <xf numFmtId="20" fontId="7" fillId="9" borderId="15" xfId="0" applyNumberFormat="1" applyFont="1" applyFill="1" applyBorder="1"/>
    <xf numFmtId="20" fontId="7" fillId="9" borderId="16" xfId="0" applyNumberFormat="1" applyFont="1" applyFill="1" applyBorder="1"/>
    <xf numFmtId="20" fontId="7" fillId="9" borderId="14" xfId="0" applyNumberFormat="1" applyFont="1" applyFill="1" applyBorder="1"/>
    <xf numFmtId="0" fontId="0" fillId="0" borderId="17" xfId="0" applyBorder="1"/>
    <xf numFmtId="0" fontId="9" fillId="0" borderId="6" xfId="0" applyFont="1" applyBorder="1"/>
    <xf numFmtId="0" fontId="0" fillId="0" borderId="1" xfId="0" applyFill="1" applyBorder="1"/>
    <xf numFmtId="1" fontId="0" fillId="0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0" fontId="0" fillId="2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2" fontId="0" fillId="13" borderId="1" xfId="0" applyNumberForma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165" fontId="0" fillId="0" borderId="0" xfId="0" applyNumberForma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165" fontId="0" fillId="0" borderId="13" xfId="0" applyNumberFormat="1" applyFill="1" applyBorder="1" applyAlignment="1">
      <alignment horizontal="center" vertical="center"/>
    </xf>
    <xf numFmtId="2" fontId="0" fillId="0" borderId="13" xfId="0" applyNumberForma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44" fontId="0" fillId="0" borderId="0" xfId="1" applyFont="1" applyFill="1"/>
    <xf numFmtId="0" fontId="0" fillId="0" borderId="0" xfId="0" applyFill="1" applyAlignment="1">
      <alignment horizontal="left"/>
    </xf>
    <xf numFmtId="2" fontId="0" fillId="0" borderId="0" xfId="0" applyNumberFormat="1" applyFill="1" applyBorder="1" applyAlignment="1">
      <alignment horizontal="right"/>
    </xf>
    <xf numFmtId="0" fontId="0" fillId="0" borderId="20" xfId="0" applyBorder="1"/>
    <xf numFmtId="44" fontId="0" fillId="0" borderId="0" xfId="1" applyFont="1" applyFill="1" applyBorder="1"/>
    <xf numFmtId="0" fontId="5" fillId="0" borderId="0" xfId="0" applyFont="1"/>
    <xf numFmtId="0" fontId="0" fillId="0" borderId="0" xfId="0" applyAlignment="1">
      <alignment horizontal="left"/>
    </xf>
    <xf numFmtId="0" fontId="0" fillId="0" borderId="0" xfId="0" applyFont="1"/>
    <xf numFmtId="0" fontId="0" fillId="0" borderId="0" xfId="0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 wrapText="1"/>
    </xf>
    <xf numFmtId="37" fontId="0" fillId="0" borderId="1" xfId="0" applyNumberFormat="1" applyFill="1" applyBorder="1" applyAlignment="1">
      <alignment horizontal="center" vertical="center" wrapText="1"/>
    </xf>
    <xf numFmtId="37" fontId="0" fillId="0" borderId="1" xfId="0" applyNumberFormat="1" applyFont="1" applyFill="1" applyBorder="1" applyAlignment="1">
      <alignment horizontal="center" vertical="center"/>
    </xf>
    <xf numFmtId="0" fontId="0" fillId="6" borderId="1" xfId="0" applyFill="1" applyBorder="1"/>
    <xf numFmtId="2" fontId="0" fillId="6" borderId="1" xfId="0" applyNumberFormat="1" applyFill="1" applyBorder="1"/>
    <xf numFmtId="0" fontId="1" fillId="6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0" fillId="7" borderId="1" xfId="0" applyFill="1" applyBorder="1"/>
    <xf numFmtId="0" fontId="0" fillId="4" borderId="1" xfId="0" applyFill="1" applyBorder="1"/>
    <xf numFmtId="2" fontId="0" fillId="7" borderId="1" xfId="0" applyNumberFormat="1" applyFill="1" applyBorder="1"/>
    <xf numFmtId="0" fontId="1" fillId="2" borderId="1" xfId="0" applyFont="1" applyFill="1" applyBorder="1" applyAlignment="1">
      <alignment wrapText="1"/>
    </xf>
    <xf numFmtId="0" fontId="10" fillId="4" borderId="1" xfId="0" applyFont="1" applyFill="1" applyBorder="1" applyAlignment="1">
      <alignment horizontal="center"/>
    </xf>
    <xf numFmtId="0" fontId="10" fillId="7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7" borderId="1" xfId="0" applyFont="1" applyFill="1" applyBorder="1" applyAlignment="1">
      <alignment wrapText="1"/>
    </xf>
    <xf numFmtId="0" fontId="1" fillId="8" borderId="1" xfId="0" applyFont="1" applyFill="1" applyBorder="1" applyAlignment="1">
      <alignment wrapText="1"/>
    </xf>
    <xf numFmtId="0" fontId="0" fillId="8" borderId="1" xfId="0" applyFill="1" applyBorder="1"/>
    <xf numFmtId="0" fontId="10" fillId="8" borderId="1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17" xfId="0" applyFont="1" applyBorder="1" applyAlignment="1">
      <alignment horizontal="right"/>
    </xf>
    <xf numFmtId="0" fontId="5" fillId="8" borderId="1" xfId="0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 wrapText="1"/>
    </xf>
    <xf numFmtId="0" fontId="5" fillId="14" borderId="13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5" fillId="8" borderId="19" xfId="0" applyFon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43" fontId="0" fillId="0" borderId="0" xfId="0" applyNumberForma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0" fillId="0" borderId="13" xfId="0" applyNumberFormat="1" applyFill="1" applyBorder="1" applyAlignment="1">
      <alignment horizontal="center" vertical="center"/>
    </xf>
    <xf numFmtId="43" fontId="0" fillId="0" borderId="13" xfId="0" applyNumberFormat="1" applyFill="1" applyBorder="1" applyAlignment="1">
      <alignment horizontal="center" vertical="center"/>
    </xf>
    <xf numFmtId="0" fontId="0" fillId="14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0" fillId="8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164" fontId="0" fillId="5" borderId="1" xfId="0" applyNumberFormat="1" applyFill="1" applyBorder="1" applyAlignment="1">
      <alignment horizontal="center" vertical="center" wrapText="1"/>
    </xf>
    <xf numFmtId="43" fontId="0" fillId="5" borderId="1" xfId="0" applyNumberFormat="1" applyFill="1" applyBorder="1" applyAlignment="1">
      <alignment horizontal="center" vertical="center" wrapText="1"/>
    </xf>
    <xf numFmtId="166" fontId="0" fillId="5" borderId="1" xfId="0" applyNumberFormat="1" applyFill="1" applyBorder="1" applyAlignment="1">
      <alignment horizontal="center" vertical="center" wrapText="1"/>
    </xf>
    <xf numFmtId="165" fontId="0" fillId="5" borderId="1" xfId="0" applyNumberFormat="1" applyFill="1" applyBorder="1" applyAlignment="1">
      <alignment horizontal="center" vertical="center" wrapText="1"/>
    </xf>
    <xf numFmtId="2" fontId="0" fillId="5" borderId="1" xfId="0" applyNumberFormat="1" applyFill="1" applyBorder="1" applyAlignment="1">
      <alignment horizontal="center" vertical="center" wrapText="1"/>
    </xf>
    <xf numFmtId="0" fontId="0" fillId="15" borderId="1" xfId="0" applyFill="1" applyBorder="1" applyAlignment="1">
      <alignment horizontal="center" vertical="center" wrapText="1"/>
    </xf>
    <xf numFmtId="166" fontId="0" fillId="15" borderId="1" xfId="0" applyNumberFormat="1" applyFill="1" applyBorder="1" applyAlignment="1">
      <alignment horizontal="center" vertical="center" wrapText="1"/>
    </xf>
    <xf numFmtId="1" fontId="0" fillId="0" borderId="0" xfId="0" applyNumberFormat="1" applyFill="1" applyBorder="1" applyAlignment="1">
      <alignment horizontal="center" vertical="center" wrapText="1"/>
    </xf>
    <xf numFmtId="2" fontId="0" fillId="0" borderId="0" xfId="0" applyNumberFormat="1"/>
    <xf numFmtId="168" fontId="0" fillId="0" borderId="1" xfId="0" applyNumberFormat="1" applyFill="1" applyBorder="1" applyAlignment="1">
      <alignment horizontal="center" vertical="center" wrapText="1"/>
    </xf>
    <xf numFmtId="169" fontId="0" fillId="0" borderId="0" xfId="0" applyNumberFormat="1" applyAlignment="1">
      <alignment horizontal="left"/>
    </xf>
    <xf numFmtId="0" fontId="0" fillId="11" borderId="18" xfId="0" applyFill="1" applyBorder="1" applyAlignment="1">
      <alignment horizontal="center"/>
    </xf>
    <xf numFmtId="0" fontId="0" fillId="11" borderId="19" xfId="0" applyFill="1" applyBorder="1" applyAlignment="1">
      <alignment horizontal="center"/>
    </xf>
    <xf numFmtId="0" fontId="0" fillId="14" borderId="18" xfId="0" applyFill="1" applyBorder="1" applyAlignment="1">
      <alignment horizontal="center"/>
    </xf>
    <xf numFmtId="0" fontId="0" fillId="14" borderId="19" xfId="0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0" fontId="0" fillId="7" borderId="19" xfId="0" applyFill="1" applyBorder="1" applyAlignment="1">
      <alignment horizontal="center"/>
    </xf>
    <xf numFmtId="0" fontId="0" fillId="6" borderId="18" xfId="0" applyFill="1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19" xfId="0" applyFont="1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0" fontId="8" fillId="9" borderId="18" xfId="0" applyFont="1" applyFill="1" applyBorder="1" applyAlignment="1">
      <alignment horizontal="center"/>
    </xf>
    <xf numFmtId="0" fontId="8" fillId="9" borderId="19" xfId="0" applyFont="1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9" xfId="0" applyFont="1" applyFill="1" applyBorder="1" applyAlignment="1">
      <alignment horizontal="center"/>
    </xf>
    <xf numFmtId="0" fontId="0" fillId="11" borderId="19" xfId="0" applyFont="1" applyFill="1" applyBorder="1" applyAlignment="1">
      <alignment horizontal="center"/>
    </xf>
    <xf numFmtId="0" fontId="0" fillId="6" borderId="19" xfId="0" applyFont="1" applyFill="1" applyBorder="1" applyAlignment="1">
      <alignment horizontal="center"/>
    </xf>
    <xf numFmtId="0" fontId="8" fillId="9" borderId="18" xfId="0" applyFont="1" applyFill="1" applyBorder="1" applyAlignment="1">
      <alignment horizontal="center" vertical="center"/>
    </xf>
    <xf numFmtId="0" fontId="8" fillId="9" borderId="19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jglauber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showGridLines="0" tabSelected="1" workbookViewId="0">
      <selection activeCell="K6" sqref="K6"/>
    </sheetView>
  </sheetViews>
  <sheetFormatPr defaultColWidth="8.85546875" defaultRowHeight="15" x14ac:dyDescent="0.25"/>
  <cols>
    <col min="1" max="1" width="6.140625" customWidth="1"/>
    <col min="2" max="2" width="11.28515625" bestFit="1" customWidth="1"/>
    <col min="3" max="3" width="11.7109375" bestFit="1" customWidth="1"/>
    <col min="4" max="4" width="3" bestFit="1" customWidth="1"/>
    <col min="6" max="6" width="14.85546875" customWidth="1"/>
    <col min="7" max="7" width="12.42578125" bestFit="1" customWidth="1"/>
    <col min="8" max="8" width="14.140625" bestFit="1" customWidth="1"/>
    <col min="9" max="9" width="18.28515625" bestFit="1" customWidth="1"/>
    <col min="10" max="10" width="19.7109375" bestFit="1" customWidth="1"/>
    <col min="11" max="11" width="12.42578125" bestFit="1" customWidth="1"/>
    <col min="12" max="12" width="7.42578125" bestFit="1" customWidth="1"/>
    <col min="13" max="13" width="10.7109375" bestFit="1" customWidth="1"/>
    <col min="14" max="14" width="10.140625" bestFit="1" customWidth="1"/>
    <col min="15" max="15" width="8.42578125" hidden="1" customWidth="1"/>
    <col min="16" max="16" width="8.42578125" bestFit="1" customWidth="1"/>
  </cols>
  <sheetData>
    <row r="1" spans="1:19" ht="21" x14ac:dyDescent="0.35">
      <c r="A1" s="63" t="s">
        <v>114</v>
      </c>
    </row>
    <row r="2" spans="1:19" x14ac:dyDescent="0.25">
      <c r="A2" s="159">
        <v>41874</v>
      </c>
      <c r="B2" s="159"/>
      <c r="C2" s="159"/>
    </row>
    <row r="3" spans="1:19" ht="15.75" thickBot="1" x14ac:dyDescent="0.3">
      <c r="F3" s="61"/>
      <c r="G3" s="61"/>
      <c r="H3" s="61"/>
    </row>
    <row r="4" spans="1:19" ht="30" x14ac:dyDescent="0.25">
      <c r="A4" s="68" t="s">
        <v>0</v>
      </c>
      <c r="B4" s="69" t="s">
        <v>1</v>
      </c>
      <c r="C4" s="70" t="s">
        <v>2</v>
      </c>
      <c r="D4" s="78"/>
      <c r="E4" s="78"/>
      <c r="F4" s="115" t="s">
        <v>104</v>
      </c>
      <c r="G4" s="124" t="s">
        <v>110</v>
      </c>
      <c r="H4" s="120" t="s">
        <v>106</v>
      </c>
      <c r="I4" s="116" t="s">
        <v>105</v>
      </c>
      <c r="J4" s="123" t="s">
        <v>111</v>
      </c>
      <c r="K4" s="125" t="s">
        <v>113</v>
      </c>
    </row>
    <row r="5" spans="1:19" x14ac:dyDescent="0.25">
      <c r="A5" s="71">
        <v>0.52083333333333337</v>
      </c>
      <c r="B5" s="86" t="s">
        <v>107</v>
      </c>
      <c r="C5" s="127" t="s">
        <v>113</v>
      </c>
      <c r="D5" s="100">
        <v>1</v>
      </c>
      <c r="E5" s="100"/>
      <c r="F5" s="113" t="s">
        <v>86</v>
      </c>
      <c r="G5" s="117" t="s">
        <v>47</v>
      </c>
      <c r="H5" s="3" t="s">
        <v>117</v>
      </c>
      <c r="I5" s="118" t="s">
        <v>87</v>
      </c>
      <c r="J5" s="76" t="s">
        <v>85</v>
      </c>
      <c r="K5" s="126" t="s">
        <v>173</v>
      </c>
    </row>
    <row r="6" spans="1:19" x14ac:dyDescent="0.25">
      <c r="A6" s="71">
        <v>0.53125</v>
      </c>
      <c r="B6" s="122" t="s">
        <v>110</v>
      </c>
      <c r="C6" s="90" t="s">
        <v>108</v>
      </c>
      <c r="D6" s="100">
        <v>2</v>
      </c>
      <c r="E6" s="100"/>
      <c r="F6" s="113" t="s">
        <v>50</v>
      </c>
      <c r="G6" s="117" t="s">
        <v>49</v>
      </c>
      <c r="H6" s="3" t="s">
        <v>24</v>
      </c>
      <c r="I6" s="118" t="s">
        <v>44</v>
      </c>
      <c r="J6" s="76" t="s">
        <v>58</v>
      </c>
      <c r="K6" s="126" t="s">
        <v>55</v>
      </c>
      <c r="Q6" s="61"/>
    </row>
    <row r="7" spans="1:19" x14ac:dyDescent="0.25">
      <c r="A7" s="71">
        <v>4.1666666666666664E-2</v>
      </c>
      <c r="B7" s="127" t="s">
        <v>113</v>
      </c>
      <c r="C7" s="84" t="s">
        <v>112</v>
      </c>
      <c r="D7" s="100">
        <v>3</v>
      </c>
      <c r="E7" s="100"/>
      <c r="F7" s="113" t="s">
        <v>75</v>
      </c>
      <c r="G7" s="117" t="s">
        <v>88</v>
      </c>
      <c r="H7" s="3" t="s">
        <v>77</v>
      </c>
      <c r="I7" s="118" t="s">
        <v>118</v>
      </c>
      <c r="J7" s="76" t="s">
        <v>48</v>
      </c>
      <c r="K7" s="126" t="s">
        <v>56</v>
      </c>
      <c r="Q7" s="61"/>
    </row>
    <row r="8" spans="1:19" x14ac:dyDescent="0.25">
      <c r="A8" s="71">
        <v>5.2083333333333336E-2</v>
      </c>
      <c r="B8" s="121" t="s">
        <v>109</v>
      </c>
      <c r="C8" s="86" t="s">
        <v>107</v>
      </c>
      <c r="D8" s="100">
        <v>4</v>
      </c>
      <c r="E8" s="100"/>
      <c r="F8" s="114"/>
      <c r="G8" s="119" t="s">
        <v>63</v>
      </c>
      <c r="H8" s="3"/>
      <c r="I8" s="118" t="s">
        <v>119</v>
      </c>
      <c r="J8" s="76" t="s">
        <v>120</v>
      </c>
      <c r="K8" s="126" t="s">
        <v>121</v>
      </c>
    </row>
    <row r="9" spans="1:19" x14ac:dyDescent="0.25">
      <c r="A9" s="71">
        <v>6.25E-2</v>
      </c>
      <c r="B9" s="84" t="s">
        <v>112</v>
      </c>
      <c r="C9" s="90" t="s">
        <v>108</v>
      </c>
      <c r="D9" s="100">
        <v>5</v>
      </c>
      <c r="E9" s="100"/>
      <c r="J9" s="1"/>
    </row>
    <row r="10" spans="1:19" x14ac:dyDescent="0.25">
      <c r="A10" s="71">
        <v>7.2916666666666671E-2</v>
      </c>
      <c r="B10" s="122" t="s">
        <v>110</v>
      </c>
      <c r="C10" s="121" t="s">
        <v>109</v>
      </c>
      <c r="D10" s="100">
        <v>6</v>
      </c>
      <c r="E10" s="100"/>
      <c r="J10" s="1"/>
    </row>
    <row r="11" spans="1:19" x14ac:dyDescent="0.25">
      <c r="A11" s="71">
        <v>8.3333333333333329E-2</v>
      </c>
      <c r="B11" s="90" t="s">
        <v>108</v>
      </c>
      <c r="C11" s="127" t="s">
        <v>113</v>
      </c>
      <c r="D11" s="100">
        <v>7</v>
      </c>
      <c r="E11" s="100"/>
      <c r="F11">
        <v>1</v>
      </c>
      <c r="G11" s="90" t="s">
        <v>108</v>
      </c>
      <c r="J11" s="1"/>
    </row>
    <row r="12" spans="1:19" x14ac:dyDescent="0.25">
      <c r="A12" s="71">
        <v>9.375E-2</v>
      </c>
      <c r="B12" s="86" t="s">
        <v>107</v>
      </c>
      <c r="C12" s="122" t="s">
        <v>110</v>
      </c>
      <c r="D12" s="100">
        <v>8</v>
      </c>
      <c r="E12" s="100"/>
      <c r="G12" s="129" t="s">
        <v>115</v>
      </c>
      <c r="J12" s="1"/>
      <c r="O12" s="83" t="s">
        <v>64</v>
      </c>
    </row>
    <row r="13" spans="1:19" x14ac:dyDescent="0.25">
      <c r="A13" s="71">
        <v>0.10416666666666667</v>
      </c>
      <c r="B13" s="84" t="s">
        <v>112</v>
      </c>
      <c r="C13" s="121" t="s">
        <v>109</v>
      </c>
      <c r="D13" s="100">
        <v>9</v>
      </c>
      <c r="E13" s="79">
        <v>5</v>
      </c>
      <c r="F13" s="121" t="s">
        <v>109</v>
      </c>
      <c r="G13" s="74"/>
      <c r="H13" s="90" t="s">
        <v>108</v>
      </c>
      <c r="J13" s="1"/>
      <c r="K13" s="1"/>
      <c r="L13" s="1"/>
      <c r="N13" s="61"/>
      <c r="O13" s="82" t="s">
        <v>65</v>
      </c>
      <c r="P13" s="1"/>
      <c r="Q13" s="1"/>
    </row>
    <row r="14" spans="1:19" x14ac:dyDescent="0.25">
      <c r="A14" s="71">
        <v>0.11458333333333333</v>
      </c>
      <c r="B14" s="90" t="s">
        <v>108</v>
      </c>
      <c r="C14" s="86" t="s">
        <v>107</v>
      </c>
      <c r="D14" s="100">
        <v>10</v>
      </c>
      <c r="E14" s="79"/>
      <c r="F14" s="129" t="s">
        <v>115</v>
      </c>
      <c r="G14" s="121" t="s">
        <v>109</v>
      </c>
      <c r="H14" s="129" t="s">
        <v>115</v>
      </c>
      <c r="J14" s="60"/>
      <c r="K14" s="60"/>
      <c r="L14" s="1"/>
      <c r="M14" s="1"/>
      <c r="N14" s="1"/>
      <c r="O14" s="81" t="s">
        <v>66</v>
      </c>
      <c r="P14" s="1"/>
      <c r="Q14" s="61"/>
      <c r="R14" s="61"/>
      <c r="S14" s="61"/>
    </row>
    <row r="15" spans="1:19" x14ac:dyDescent="0.25">
      <c r="A15" s="71">
        <v>0.125</v>
      </c>
      <c r="B15" s="122" t="s">
        <v>110</v>
      </c>
      <c r="C15" s="127" t="s">
        <v>113</v>
      </c>
      <c r="D15" s="100">
        <v>11</v>
      </c>
      <c r="E15" s="79"/>
      <c r="F15" s="129"/>
      <c r="G15" s="37"/>
      <c r="H15" s="74"/>
      <c r="J15" s="61"/>
      <c r="K15" s="1"/>
      <c r="L15" s="1"/>
      <c r="M15" s="60"/>
      <c r="N15" s="62"/>
      <c r="O15" s="80" t="s">
        <v>67</v>
      </c>
      <c r="P15" s="1"/>
      <c r="Q15" s="1"/>
      <c r="R15" s="1"/>
      <c r="S15" s="61"/>
    </row>
    <row r="16" spans="1:19" x14ac:dyDescent="0.25">
      <c r="A16" s="71">
        <v>0.13541666666666666</v>
      </c>
      <c r="B16" s="121" t="s">
        <v>109</v>
      </c>
      <c r="C16" s="90" t="s">
        <v>108</v>
      </c>
      <c r="D16" s="100">
        <v>12</v>
      </c>
      <c r="E16" s="79">
        <v>6</v>
      </c>
      <c r="F16" s="127" t="s">
        <v>113</v>
      </c>
      <c r="H16" s="74"/>
      <c r="J16" s="61"/>
      <c r="K16" s="60"/>
      <c r="L16" s="60"/>
      <c r="M16" s="1"/>
      <c r="N16" s="1"/>
      <c r="O16" s="84" t="s">
        <v>68</v>
      </c>
      <c r="P16" s="1"/>
      <c r="Q16" s="61"/>
      <c r="R16" s="1"/>
      <c r="S16" s="61"/>
    </row>
    <row r="17" spans="1:20" x14ac:dyDescent="0.25">
      <c r="A17" s="71">
        <v>0.14583333333333334</v>
      </c>
      <c r="B17" s="86" t="s">
        <v>107</v>
      </c>
      <c r="C17" s="84" t="s">
        <v>112</v>
      </c>
      <c r="D17" s="100">
        <v>13</v>
      </c>
      <c r="E17" s="79"/>
      <c r="F17" s="37"/>
      <c r="H17" s="74"/>
      <c r="J17" s="61"/>
      <c r="K17" s="1"/>
      <c r="L17" s="1"/>
      <c r="M17" s="1"/>
      <c r="N17" s="1"/>
      <c r="O17" s="85" t="s">
        <v>69</v>
      </c>
      <c r="P17" s="1"/>
      <c r="Q17" s="61"/>
      <c r="R17" s="1"/>
      <c r="S17" s="61"/>
    </row>
    <row r="18" spans="1:20" x14ac:dyDescent="0.25">
      <c r="A18" s="71">
        <v>0.15625</v>
      </c>
      <c r="B18" s="127" t="s">
        <v>113</v>
      </c>
      <c r="C18" s="121" t="s">
        <v>109</v>
      </c>
      <c r="D18" s="100">
        <v>14</v>
      </c>
      <c r="E18" s="79"/>
      <c r="H18" s="74"/>
      <c r="J18" s="61"/>
      <c r="K18" s="1"/>
      <c r="L18" s="1"/>
      <c r="M18" s="60"/>
      <c r="N18" s="61"/>
      <c r="O18" s="86" t="s">
        <v>70</v>
      </c>
      <c r="P18" s="1"/>
      <c r="Q18" s="1"/>
      <c r="R18" s="1"/>
      <c r="S18" s="61"/>
    </row>
    <row r="19" spans="1:20" ht="15.75" thickBot="1" x14ac:dyDescent="0.3">
      <c r="A19" s="72">
        <v>0.16666666666666666</v>
      </c>
      <c r="B19" s="84" t="s">
        <v>112</v>
      </c>
      <c r="C19" s="122" t="s">
        <v>110</v>
      </c>
      <c r="D19" s="100">
        <v>15</v>
      </c>
      <c r="E19" s="79">
        <v>3</v>
      </c>
      <c r="F19" s="122" t="s">
        <v>110</v>
      </c>
      <c r="H19" s="74"/>
      <c r="I19" s="90" t="s">
        <v>108</v>
      </c>
      <c r="J19" s="60"/>
      <c r="K19" s="1"/>
      <c r="L19" s="1"/>
      <c r="M19" s="60"/>
      <c r="N19" s="1"/>
      <c r="O19" s="87" t="s">
        <v>71</v>
      </c>
      <c r="P19" s="1"/>
      <c r="Q19" s="61"/>
      <c r="R19" s="1"/>
      <c r="S19" s="61"/>
    </row>
    <row r="20" spans="1:20" ht="15.75" thickBot="1" x14ac:dyDescent="0.3">
      <c r="D20" s="79"/>
      <c r="E20" s="79"/>
      <c r="F20" s="129" t="s">
        <v>115</v>
      </c>
      <c r="G20" s="102"/>
      <c r="H20" s="74"/>
      <c r="I20" t="s">
        <v>116</v>
      </c>
      <c r="K20" s="60"/>
      <c r="L20" s="61"/>
      <c r="M20" s="61"/>
      <c r="N20" s="60"/>
      <c r="O20" s="88" t="s">
        <v>72</v>
      </c>
      <c r="P20" s="1"/>
      <c r="Q20" s="61"/>
      <c r="R20" s="1"/>
      <c r="S20" s="1"/>
    </row>
    <row r="21" spans="1:20" x14ac:dyDescent="0.25">
      <c r="A21" s="73">
        <v>0.1875</v>
      </c>
      <c r="B21" s="127" t="s">
        <v>113</v>
      </c>
      <c r="C21" s="121" t="s">
        <v>109</v>
      </c>
      <c r="D21" s="100">
        <v>16</v>
      </c>
      <c r="E21" s="79"/>
      <c r="F21" s="129"/>
      <c r="G21" s="86" t="s">
        <v>107</v>
      </c>
      <c r="H21" s="74"/>
      <c r="K21" s="60"/>
      <c r="L21" s="103"/>
      <c r="M21" s="61"/>
      <c r="N21" s="1"/>
      <c r="O21" s="89" t="s">
        <v>73</v>
      </c>
      <c r="P21" s="1"/>
      <c r="Q21" s="61"/>
      <c r="R21" s="61"/>
      <c r="S21" s="1"/>
    </row>
    <row r="22" spans="1:20" x14ac:dyDescent="0.25">
      <c r="A22" s="71">
        <v>0.19791666666666666</v>
      </c>
      <c r="B22" s="121" t="s">
        <v>109</v>
      </c>
      <c r="C22" s="90" t="s">
        <v>108</v>
      </c>
      <c r="D22" s="100">
        <v>17</v>
      </c>
      <c r="E22" s="79">
        <v>4</v>
      </c>
      <c r="F22" s="86" t="s">
        <v>107</v>
      </c>
      <c r="G22" s="74"/>
      <c r="H22" s="74"/>
      <c r="J22" s="61"/>
      <c r="K22" s="61"/>
      <c r="L22" s="103"/>
      <c r="M22" s="61"/>
      <c r="N22" s="1"/>
      <c r="O22" s="1"/>
      <c r="P22" s="1"/>
      <c r="Q22" s="61"/>
      <c r="R22" s="61"/>
      <c r="S22" s="1"/>
    </row>
    <row r="23" spans="1:20" x14ac:dyDescent="0.25">
      <c r="A23" s="71">
        <v>0.20833333333333334</v>
      </c>
      <c r="B23" s="86" t="s">
        <v>107</v>
      </c>
      <c r="C23" s="122" t="s">
        <v>110</v>
      </c>
      <c r="D23" s="105">
        <v>18</v>
      </c>
      <c r="E23" s="105"/>
      <c r="G23" s="74"/>
      <c r="H23" s="86" t="s">
        <v>107</v>
      </c>
      <c r="J23" s="61"/>
      <c r="K23" s="61"/>
      <c r="L23" s="103"/>
      <c r="M23" s="60"/>
      <c r="N23" s="61"/>
      <c r="O23" s="61"/>
      <c r="P23" s="1"/>
      <c r="Q23" s="61"/>
      <c r="R23" s="61"/>
      <c r="S23" s="1"/>
    </row>
    <row r="24" spans="1:20" x14ac:dyDescent="0.25">
      <c r="A24" s="71">
        <v>0.21875</v>
      </c>
      <c r="B24" s="86" t="s">
        <v>107</v>
      </c>
      <c r="C24" s="84" t="s">
        <v>112</v>
      </c>
      <c r="D24" s="105">
        <v>19</v>
      </c>
      <c r="E24" s="105"/>
      <c r="F24">
        <v>2</v>
      </c>
      <c r="G24" s="84" t="s">
        <v>112</v>
      </c>
      <c r="J24" s="61"/>
      <c r="K24" s="60"/>
      <c r="L24" s="103"/>
      <c r="M24" s="61"/>
      <c r="N24" s="1"/>
      <c r="O24" s="61"/>
      <c r="P24" s="1"/>
      <c r="Q24" s="1"/>
      <c r="R24" s="61"/>
      <c r="S24" s="60"/>
    </row>
    <row r="25" spans="1:20" ht="15.75" thickBot="1" x14ac:dyDescent="0.3">
      <c r="A25" s="72">
        <v>0.23263888888888887</v>
      </c>
      <c r="B25" s="86" t="s">
        <v>107</v>
      </c>
      <c r="C25" s="90" t="s">
        <v>108</v>
      </c>
      <c r="D25" s="105">
        <v>20</v>
      </c>
      <c r="E25" s="105"/>
      <c r="G25" s="128" t="s">
        <v>115</v>
      </c>
      <c r="J25" s="61"/>
      <c r="K25" s="60"/>
      <c r="L25" s="103"/>
      <c r="M25" s="61"/>
      <c r="N25" s="60"/>
      <c r="O25" s="1"/>
      <c r="P25" s="1"/>
      <c r="Q25" s="1"/>
      <c r="R25" s="37"/>
      <c r="S25" s="61"/>
      <c r="T25" s="61"/>
    </row>
    <row r="26" spans="1:20" x14ac:dyDescent="0.25">
      <c r="D26" s="78"/>
      <c r="E26" s="78"/>
      <c r="J26" s="61"/>
      <c r="K26" s="60"/>
      <c r="L26" s="103"/>
      <c r="M26" s="61"/>
      <c r="N26" s="1"/>
      <c r="O26" s="1"/>
      <c r="P26" s="1"/>
      <c r="Q26" s="1"/>
      <c r="R26" s="37"/>
      <c r="S26" s="61"/>
      <c r="T26" s="61"/>
    </row>
    <row r="27" spans="1:20" x14ac:dyDescent="0.25">
      <c r="J27" s="60"/>
      <c r="K27" s="60"/>
      <c r="L27" s="103"/>
      <c r="M27" s="60"/>
      <c r="N27" s="61"/>
      <c r="O27" s="1"/>
      <c r="P27" s="1"/>
      <c r="Q27" s="1"/>
      <c r="R27" s="37"/>
      <c r="S27" s="61"/>
    </row>
    <row r="28" spans="1:20" x14ac:dyDescent="0.25">
      <c r="J28" s="61"/>
      <c r="K28" s="60"/>
      <c r="L28" s="103"/>
      <c r="M28" s="60"/>
      <c r="N28" s="61"/>
      <c r="O28" s="61"/>
      <c r="P28" s="1"/>
      <c r="Q28" s="61"/>
      <c r="R28" s="37"/>
      <c r="S28" s="61"/>
    </row>
    <row r="29" spans="1:20" x14ac:dyDescent="0.25">
      <c r="J29" s="61"/>
      <c r="K29" s="60"/>
      <c r="L29" s="103"/>
      <c r="M29" s="61"/>
      <c r="N29" s="1"/>
      <c r="O29" s="61"/>
      <c r="P29" s="1"/>
      <c r="Q29" s="61"/>
      <c r="R29" s="61"/>
      <c r="S29" s="60"/>
    </row>
    <row r="30" spans="1:20" x14ac:dyDescent="0.25">
      <c r="J30" s="61"/>
      <c r="K30" s="60"/>
      <c r="L30" s="103"/>
      <c r="M30" s="60"/>
      <c r="N30" s="1"/>
      <c r="O30" s="60"/>
      <c r="P30" s="1"/>
      <c r="Q30" s="1"/>
      <c r="R30" s="61"/>
      <c r="S30" s="62"/>
    </row>
    <row r="31" spans="1:20" x14ac:dyDescent="0.25">
      <c r="J31" s="61"/>
      <c r="K31" s="60"/>
      <c r="L31" s="103"/>
      <c r="M31" s="60"/>
      <c r="N31" s="1"/>
      <c r="O31" s="60"/>
      <c r="P31" s="1"/>
      <c r="Q31" s="1"/>
      <c r="R31" s="61"/>
      <c r="S31" s="62"/>
    </row>
    <row r="32" spans="1:20" x14ac:dyDescent="0.25">
      <c r="J32" s="61"/>
      <c r="K32" s="101"/>
      <c r="L32" s="103"/>
      <c r="M32" s="61"/>
      <c r="N32" s="1"/>
      <c r="O32" s="1"/>
      <c r="P32" s="1"/>
      <c r="Q32" s="61"/>
      <c r="R32" s="61"/>
      <c r="S32" s="61"/>
    </row>
    <row r="33" spans="8:19" x14ac:dyDescent="0.25">
      <c r="J33" s="61"/>
      <c r="K33" s="101"/>
      <c r="L33" s="103"/>
      <c r="M33" s="61"/>
      <c r="N33" s="1"/>
      <c r="O33" s="1"/>
      <c r="P33" s="1"/>
      <c r="Q33" s="61"/>
      <c r="R33" s="61"/>
      <c r="S33" s="61"/>
    </row>
    <row r="34" spans="8:19" x14ac:dyDescent="0.25">
      <c r="J34" s="61"/>
      <c r="K34" s="1"/>
      <c r="L34" s="99"/>
      <c r="M34" s="1"/>
      <c r="N34" s="1"/>
      <c r="O34" s="1"/>
      <c r="P34" s="1"/>
      <c r="Q34" s="61"/>
      <c r="R34" s="61"/>
      <c r="S34" s="61"/>
    </row>
    <row r="35" spans="8:19" x14ac:dyDescent="0.25">
      <c r="H35" s="37"/>
      <c r="J35" s="60"/>
      <c r="K35" s="1"/>
      <c r="L35" s="99"/>
      <c r="M35" s="60"/>
      <c r="N35" s="61"/>
      <c r="O35" s="61"/>
      <c r="P35" s="1"/>
      <c r="Q35" s="61"/>
      <c r="R35" s="61"/>
      <c r="S35" s="61"/>
    </row>
    <row r="36" spans="8:19" x14ac:dyDescent="0.25">
      <c r="K36" s="60"/>
      <c r="L36" s="99"/>
      <c r="M36" s="1"/>
      <c r="N36" s="1"/>
      <c r="O36" s="61"/>
      <c r="P36" s="1"/>
      <c r="Q36" s="1"/>
      <c r="S36" s="61"/>
    </row>
    <row r="37" spans="8:19" x14ac:dyDescent="0.25">
      <c r="K37" s="60"/>
      <c r="L37" s="99"/>
      <c r="M37" s="1"/>
      <c r="N37" s="1"/>
      <c r="O37" s="61"/>
      <c r="P37" s="1"/>
      <c r="Q37" s="1"/>
      <c r="S37" s="61"/>
    </row>
    <row r="38" spans="8:19" x14ac:dyDescent="0.25">
      <c r="K38" s="60"/>
      <c r="L38" s="99"/>
      <c r="M38" s="62"/>
      <c r="N38" s="1"/>
      <c r="O38" s="1"/>
      <c r="P38" s="1"/>
      <c r="Q38" s="1"/>
      <c r="S38" s="61"/>
    </row>
    <row r="39" spans="8:19" x14ac:dyDescent="0.25">
      <c r="K39" s="60"/>
      <c r="L39" s="60"/>
      <c r="M39" s="1"/>
      <c r="N39" s="1"/>
      <c r="O39" s="1"/>
      <c r="P39" s="1"/>
      <c r="Q39" s="1"/>
      <c r="S39" s="61"/>
    </row>
    <row r="40" spans="8:19" x14ac:dyDescent="0.25">
      <c r="K40" s="1"/>
      <c r="L40" s="1"/>
      <c r="M40" s="1"/>
      <c r="N40" s="1"/>
      <c r="O40" s="1"/>
      <c r="P40" s="1"/>
      <c r="Q40" s="1"/>
      <c r="S40" s="60"/>
    </row>
    <row r="41" spans="8:19" x14ac:dyDescent="0.25">
      <c r="K41" s="1"/>
      <c r="L41" s="1"/>
      <c r="M41" s="60"/>
      <c r="N41" s="61"/>
      <c r="O41" s="61"/>
      <c r="P41" s="1"/>
      <c r="Q41" s="1"/>
      <c r="S41" s="61"/>
    </row>
    <row r="42" spans="8:19" x14ac:dyDescent="0.25">
      <c r="K42" s="1"/>
      <c r="L42" s="1"/>
      <c r="M42" s="1"/>
      <c r="N42" s="1"/>
      <c r="O42" s="61"/>
      <c r="P42" s="60"/>
      <c r="Q42" s="1"/>
      <c r="S42" s="61"/>
    </row>
    <row r="43" spans="8:19" x14ac:dyDescent="0.25">
      <c r="K43" s="60"/>
      <c r="L43" s="1"/>
      <c r="M43" s="1"/>
      <c r="N43" s="1"/>
      <c r="O43" s="1"/>
      <c r="P43" s="1"/>
      <c r="Q43" s="1"/>
      <c r="S43" s="61"/>
    </row>
    <row r="44" spans="8:19" x14ac:dyDescent="0.25">
      <c r="K44" s="60"/>
      <c r="L44" s="62"/>
      <c r="M44" s="1"/>
      <c r="N44" s="60"/>
      <c r="O44" s="1"/>
      <c r="P44" s="1"/>
      <c r="Q44" s="1"/>
      <c r="S44" s="61"/>
    </row>
    <row r="45" spans="8:19" x14ac:dyDescent="0.25">
      <c r="K45" s="1"/>
      <c r="L45" s="1"/>
      <c r="M45" s="1"/>
      <c r="N45" s="1"/>
      <c r="O45" s="1"/>
      <c r="P45" s="1"/>
      <c r="Q45" s="1"/>
      <c r="S45" s="61"/>
    </row>
    <row r="46" spans="8:19" x14ac:dyDescent="0.25">
      <c r="K46" s="1"/>
      <c r="L46" s="1"/>
      <c r="M46" s="60"/>
      <c r="N46" s="61"/>
      <c r="O46" s="61"/>
      <c r="P46" s="1"/>
      <c r="Q46" s="1"/>
      <c r="S46" s="60"/>
    </row>
    <row r="47" spans="8:19" x14ac:dyDescent="0.25">
      <c r="H47" s="60"/>
      <c r="J47" s="60"/>
      <c r="K47" s="60"/>
      <c r="L47" s="1"/>
      <c r="M47" s="1"/>
      <c r="N47" s="1"/>
      <c r="O47" s="61"/>
      <c r="P47" s="1"/>
      <c r="Q47" s="1"/>
      <c r="R47" s="61"/>
    </row>
    <row r="48" spans="8:19" x14ac:dyDescent="0.25">
      <c r="H48" s="61"/>
      <c r="K48" s="60"/>
      <c r="L48" s="1"/>
      <c r="M48" s="60"/>
      <c r="N48" s="1"/>
      <c r="O48" s="1"/>
      <c r="P48" s="1"/>
      <c r="Q48" s="1"/>
      <c r="R48" s="61"/>
    </row>
    <row r="49" spans="11:17" x14ac:dyDescent="0.25">
      <c r="K49" s="60"/>
      <c r="L49" s="1"/>
      <c r="M49" s="1"/>
      <c r="N49" s="1"/>
      <c r="O49" s="62"/>
      <c r="P49" s="1"/>
      <c r="Q49" s="1"/>
    </row>
    <row r="50" spans="11:17" x14ac:dyDescent="0.25">
      <c r="K50" s="1"/>
      <c r="L50" s="1"/>
      <c r="M50" s="1"/>
      <c r="N50" s="1"/>
      <c r="O50" s="1"/>
      <c r="P50" s="1"/>
      <c r="Q50" s="1"/>
    </row>
    <row r="51" spans="11:17" x14ac:dyDescent="0.25">
      <c r="K51" s="1"/>
      <c r="L51" s="1"/>
      <c r="M51" s="60"/>
      <c r="N51" s="61"/>
      <c r="O51" s="61"/>
      <c r="P51" s="1"/>
      <c r="Q51" s="1"/>
    </row>
    <row r="52" spans="11:17" x14ac:dyDescent="0.25">
      <c r="K52" s="61"/>
      <c r="L52" s="1"/>
      <c r="M52" s="1"/>
      <c r="N52" s="1"/>
      <c r="O52" s="1"/>
      <c r="P52" s="60"/>
      <c r="Q52" s="1"/>
    </row>
    <row r="53" spans="11:17" x14ac:dyDescent="0.25">
      <c r="K53" s="1"/>
      <c r="L53" s="1"/>
      <c r="M53" s="1"/>
      <c r="N53" s="60"/>
      <c r="O53" s="1"/>
      <c r="P53" s="1"/>
      <c r="Q53" s="1"/>
    </row>
    <row r="54" spans="11:17" x14ac:dyDescent="0.25">
      <c r="K54" s="60"/>
      <c r="L54" s="60"/>
      <c r="M54" s="1"/>
      <c r="N54" s="1"/>
      <c r="O54" s="62"/>
      <c r="P54" s="1"/>
      <c r="Q54" s="61"/>
    </row>
    <row r="55" spans="11:17" x14ac:dyDescent="0.25">
      <c r="K55" s="1"/>
      <c r="L55" s="1"/>
      <c r="M55" s="1"/>
      <c r="N55" s="1"/>
      <c r="O55" s="1"/>
      <c r="P55" s="1"/>
      <c r="Q55" s="1"/>
    </row>
    <row r="56" spans="11:17" x14ac:dyDescent="0.25">
      <c r="K56" s="1"/>
      <c r="L56" s="1"/>
      <c r="M56" s="60"/>
      <c r="N56" s="61"/>
      <c r="O56" s="61"/>
      <c r="P56" s="1"/>
    </row>
    <row r="57" spans="11:17" x14ac:dyDescent="0.25">
      <c r="K57" s="1"/>
      <c r="L57" s="1"/>
      <c r="M57" s="1"/>
      <c r="N57" s="60"/>
      <c r="O57" s="61"/>
      <c r="P57" s="1"/>
    </row>
    <row r="58" spans="11:17" x14ac:dyDescent="0.25">
      <c r="K58" s="60"/>
      <c r="L58" s="1"/>
      <c r="M58" s="1"/>
      <c r="N58" s="60"/>
      <c r="O58" s="1"/>
      <c r="P58" s="1"/>
    </row>
    <row r="59" spans="11:17" x14ac:dyDescent="0.25">
      <c r="K59" s="60"/>
      <c r="L59" s="62"/>
      <c r="M59" s="1"/>
      <c r="N59" s="1"/>
      <c r="O59" s="1"/>
      <c r="P59" s="1"/>
    </row>
  </sheetData>
  <mergeCells count="1">
    <mergeCell ref="A2:C2"/>
  </mergeCells>
  <hyperlinks>
    <hyperlink ref="B4" r:id="rId1" display="sjglauber@gmail.com"/>
  </hyperlinks>
  <pageMargins left="0.7" right="0.7" top="0.75" bottom="0.75" header="0.3" footer="0.3"/>
  <pageSetup orientation="portrait" horizontalDpi="300" verticalDpi="30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showGridLines="0" topLeftCell="A13" zoomScale="125" zoomScaleNormal="125" zoomScalePageLayoutView="125" workbookViewId="0">
      <selection activeCell="J24" sqref="J24"/>
    </sheetView>
  </sheetViews>
  <sheetFormatPr defaultColWidth="8.85546875" defaultRowHeight="15" x14ac:dyDescent="0.25"/>
  <cols>
    <col min="1" max="1" width="20.42578125" customWidth="1"/>
    <col min="2" max="2" width="12.42578125" customWidth="1"/>
    <col min="3" max="3" width="14.42578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4" ht="30" customHeight="1" thickBot="1" x14ac:dyDescent="0.3">
      <c r="A1" s="11" t="s">
        <v>30</v>
      </c>
      <c r="B1" s="7"/>
      <c r="C1" s="8"/>
      <c r="D1" s="9"/>
    </row>
    <row r="3" spans="1:14" ht="30" customHeight="1" x14ac:dyDescent="0.25">
      <c r="A3" s="41" t="str">
        <f>'Overall - Avgs'!A3</f>
        <v>AMERICAN GLADIATORS</v>
      </c>
      <c r="B3" s="6" t="s">
        <v>3</v>
      </c>
      <c r="C3" s="6" t="s">
        <v>11</v>
      </c>
      <c r="D3" s="6" t="s">
        <v>9</v>
      </c>
      <c r="E3" s="6" t="s">
        <v>10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18" t="s">
        <v>21</v>
      </c>
      <c r="L3" s="18" t="s">
        <v>82</v>
      </c>
      <c r="M3" s="18" t="s">
        <v>83</v>
      </c>
      <c r="N3" s="18" t="s">
        <v>84</v>
      </c>
    </row>
    <row r="4" spans="1:14" ht="30" customHeight="1" x14ac:dyDescent="0.25">
      <c r="A4" s="24" t="s">
        <v>12</v>
      </c>
      <c r="B4" s="38">
        <f>'RR - Totals'!B4+'RR - Totals'!B5+'RR - Totals'!B7</f>
        <v>20</v>
      </c>
      <c r="C4" s="38">
        <f>'RR - Totals'!C4+'RR - Totals'!C5+'RR - Totals'!C7</f>
        <v>57</v>
      </c>
      <c r="D4" s="47">
        <f>B4/C4</f>
        <v>0.35087719298245612</v>
      </c>
      <c r="E4" s="38">
        <f>'RR - Totals'!E4+'RR - Totals'!E5+'RR - Totals'!E7</f>
        <v>0</v>
      </c>
      <c r="F4" s="38">
        <f>'RR - Totals'!F4+'RR - Totals'!F5+'RR - Totals'!F7</f>
        <v>27</v>
      </c>
      <c r="G4" s="38">
        <f>'RR - Totals'!G4+'RR - Totals'!G5+'RR - Totals'!G7</f>
        <v>16</v>
      </c>
      <c r="H4" s="38">
        <f>'RR - Totals'!H4+'RR - Totals'!H5+'RR - Totals'!H7</f>
        <v>7</v>
      </c>
      <c r="I4" s="38">
        <f>'RR - Totals'!I4+'RR - Totals'!I5+'RR - Totals'!I7</f>
        <v>2</v>
      </c>
      <c r="J4" s="38">
        <f>'RR - Totals'!J4+'RR - Totals'!J5+'RR - Totals'!J7</f>
        <v>13</v>
      </c>
      <c r="K4" s="48">
        <f>G4/J4</f>
        <v>1.2307692307692308</v>
      </c>
      <c r="L4" s="38">
        <f>'4 - AG-XIX'!B17+'6 - MOS-AG'!B10+'9 - WW-AG'!B10+'12 - AG-SES'!B17+'14 - Peaches-AG'!B10</f>
        <v>33</v>
      </c>
      <c r="M4" s="38">
        <f>'4 - AG-XIX'!C17+'6 - MOS-AG'!C10+'9 - WW-AG'!C10+'12 - AG-SES'!C17+'14 - Peaches-AG'!C10</f>
        <v>74</v>
      </c>
      <c r="N4" s="47">
        <f>L4/M4</f>
        <v>0.44594594594594594</v>
      </c>
    </row>
    <row r="5" spans="1:14" ht="30" customHeight="1" x14ac:dyDescent="0.25">
      <c r="A5" s="24" t="s">
        <v>34</v>
      </c>
      <c r="B5" s="49">
        <f>B4/5</f>
        <v>4</v>
      </c>
      <c r="C5" s="49">
        <f>C4/5</f>
        <v>11.4</v>
      </c>
      <c r="D5" s="47">
        <f>B5/C5</f>
        <v>0.35087719298245612</v>
      </c>
      <c r="E5" s="49">
        <f t="shared" ref="E5:M5" si="0">E4/5</f>
        <v>0</v>
      </c>
      <c r="F5" s="49">
        <f t="shared" si="0"/>
        <v>5.4</v>
      </c>
      <c r="G5" s="49">
        <f t="shared" si="0"/>
        <v>3.2</v>
      </c>
      <c r="H5" s="49">
        <f t="shared" si="0"/>
        <v>1.4</v>
      </c>
      <c r="I5" s="49">
        <f t="shared" si="0"/>
        <v>0.4</v>
      </c>
      <c r="J5" s="49">
        <f t="shared" si="0"/>
        <v>2.6</v>
      </c>
      <c r="K5" s="48">
        <f>G5/J5</f>
        <v>1.2307692307692308</v>
      </c>
      <c r="L5" s="49">
        <f t="shared" si="0"/>
        <v>6.6</v>
      </c>
      <c r="M5" s="49">
        <f t="shared" si="0"/>
        <v>14.8</v>
      </c>
      <c r="N5" s="47">
        <f>L5/M5</f>
        <v>0.44594594594594589</v>
      </c>
    </row>
    <row r="6" spans="1:14" x14ac:dyDescent="0.25">
      <c r="B6" s="91"/>
      <c r="C6" s="91"/>
      <c r="D6" s="92"/>
      <c r="E6" s="91"/>
      <c r="F6" s="91"/>
      <c r="G6" s="91"/>
      <c r="H6" s="91"/>
      <c r="I6" s="91"/>
      <c r="J6" s="91"/>
      <c r="K6" s="93"/>
      <c r="L6" s="1"/>
      <c r="M6" s="1"/>
      <c r="N6" s="1"/>
    </row>
    <row r="7" spans="1:14" ht="30" customHeight="1" x14ac:dyDescent="0.25">
      <c r="A7" s="45" t="str">
        <f>'Overall - Avgs'!A9</f>
        <v>SHARKS EAT SHEEP</v>
      </c>
      <c r="B7" s="18" t="s">
        <v>3</v>
      </c>
      <c r="C7" s="18" t="s">
        <v>11</v>
      </c>
      <c r="D7" s="94" t="s">
        <v>9</v>
      </c>
      <c r="E7" s="18" t="s">
        <v>10</v>
      </c>
      <c r="F7" s="18" t="s">
        <v>4</v>
      </c>
      <c r="G7" s="18" t="s">
        <v>5</v>
      </c>
      <c r="H7" s="18" t="s">
        <v>6</v>
      </c>
      <c r="I7" s="18" t="s">
        <v>7</v>
      </c>
      <c r="J7" s="18" t="s">
        <v>8</v>
      </c>
      <c r="K7" s="22" t="s">
        <v>21</v>
      </c>
      <c r="L7" s="18" t="s">
        <v>82</v>
      </c>
      <c r="M7" s="18" t="s">
        <v>83</v>
      </c>
      <c r="N7" s="18" t="s">
        <v>84</v>
      </c>
    </row>
    <row r="8" spans="1:14" ht="30" customHeight="1" x14ac:dyDescent="0.25">
      <c r="A8" s="50" t="s">
        <v>12</v>
      </c>
      <c r="B8" s="148">
        <f>'RR - Totals'!B10+'RR - Totals'!B11+'RR - Totals'!B12</f>
        <v>38</v>
      </c>
      <c r="C8" s="38">
        <f>'RR - Totals'!C10+'RR - Totals'!C11+'RR - Totals'!C12</f>
        <v>77</v>
      </c>
      <c r="D8" s="47">
        <f>B8/C8</f>
        <v>0.4935064935064935</v>
      </c>
      <c r="E8" s="148">
        <f>'RR - Totals'!E10+'RR - Totals'!E11+'RR - Totals'!E12</f>
        <v>19</v>
      </c>
      <c r="F8" s="148">
        <f>'RR - Totals'!F10+'RR - Totals'!F11+'RR - Totals'!F12</f>
        <v>51</v>
      </c>
      <c r="G8" s="38">
        <f>'RR - Totals'!G10+'RR - Totals'!G11+'RR - Totals'!G12</f>
        <v>18</v>
      </c>
      <c r="H8" s="38">
        <f>'RR - Totals'!H10+'RR - Totals'!H11+'RR - Totals'!H12</f>
        <v>2</v>
      </c>
      <c r="I8" s="38">
        <f>'RR - Totals'!I10+'RR - Totals'!I11+'RR - Totals'!I12</f>
        <v>4</v>
      </c>
      <c r="J8" s="148">
        <f>'RR - Totals'!J10+'RR - Totals'!J11+'RR - Totals'!J12</f>
        <v>6</v>
      </c>
      <c r="K8" s="153">
        <f>G8/J8</f>
        <v>3</v>
      </c>
      <c r="L8" s="148">
        <f>'2 - MOS-SES'!B10+'5 - WW-SES'!B10+'7 - SES-Peaches'!B17+'10 - SES-XIX'!B16+'12 - AG-SES'!B10</f>
        <v>25</v>
      </c>
      <c r="M8" s="38">
        <f>'2 - MOS-SES'!C10+'5 - WW-SES'!C10+'7 - SES-Peaches'!C17+'10 - SES-XIX'!C16+'12 - AG-SES'!C10</f>
        <v>78</v>
      </c>
      <c r="N8" s="152">
        <f>L8/M8</f>
        <v>0.32051282051282054</v>
      </c>
    </row>
    <row r="9" spans="1:14" ht="30" customHeight="1" x14ac:dyDescent="0.25">
      <c r="A9" s="50" t="s">
        <v>34</v>
      </c>
      <c r="B9" s="151">
        <f>B8/5</f>
        <v>7.6</v>
      </c>
      <c r="C9" s="49">
        <f>C8/5</f>
        <v>15.4</v>
      </c>
      <c r="D9" s="47">
        <f>B9/C9</f>
        <v>0.49350649350649345</v>
      </c>
      <c r="E9" s="151">
        <f t="shared" ref="E9:J9" si="1">E8/5</f>
        <v>3.8</v>
      </c>
      <c r="F9" s="151">
        <f t="shared" si="1"/>
        <v>10.199999999999999</v>
      </c>
      <c r="G9" s="49">
        <f t="shared" si="1"/>
        <v>3.6</v>
      </c>
      <c r="H9" s="49">
        <f t="shared" si="1"/>
        <v>0.4</v>
      </c>
      <c r="I9" s="49">
        <f t="shared" si="1"/>
        <v>0.8</v>
      </c>
      <c r="J9" s="151">
        <f t="shared" si="1"/>
        <v>1.2</v>
      </c>
      <c r="K9" s="153">
        <f>G9/J9</f>
        <v>3</v>
      </c>
      <c r="L9" s="151">
        <f t="shared" ref="L9:M9" si="2">L8/5</f>
        <v>5</v>
      </c>
      <c r="M9" s="49">
        <f t="shared" si="2"/>
        <v>15.6</v>
      </c>
      <c r="N9" s="152">
        <f>L9/M9</f>
        <v>0.32051282051282054</v>
      </c>
    </row>
    <row r="10" spans="1:14" x14ac:dyDescent="0.25">
      <c r="B10" s="91"/>
      <c r="C10" s="91"/>
      <c r="D10" s="92"/>
      <c r="E10" s="91"/>
      <c r="F10" s="91"/>
      <c r="G10" s="91"/>
      <c r="H10" s="91"/>
      <c r="I10" s="91"/>
      <c r="J10" s="91"/>
      <c r="K10" s="93"/>
      <c r="L10" s="1"/>
      <c r="M10" s="1"/>
      <c r="N10" s="1"/>
    </row>
    <row r="11" spans="1:14" ht="30" customHeight="1" x14ac:dyDescent="0.25">
      <c r="A11" s="133" t="str">
        <f>'Overall - Avgs'!A14</f>
        <v>WHITE WALKERS</v>
      </c>
      <c r="B11" s="18" t="s">
        <v>3</v>
      </c>
      <c r="C11" s="18" t="s">
        <v>11</v>
      </c>
      <c r="D11" s="94" t="s">
        <v>9</v>
      </c>
      <c r="E11" s="18" t="s">
        <v>10</v>
      </c>
      <c r="F11" s="18" t="s">
        <v>4</v>
      </c>
      <c r="G11" s="18" t="s">
        <v>5</v>
      </c>
      <c r="H11" s="18" t="s">
        <v>6</v>
      </c>
      <c r="I11" s="18" t="s">
        <v>7</v>
      </c>
      <c r="J11" s="18" t="s">
        <v>8</v>
      </c>
      <c r="K11" s="22" t="s">
        <v>21</v>
      </c>
      <c r="L11" s="18" t="s">
        <v>82</v>
      </c>
      <c r="M11" s="18" t="s">
        <v>83</v>
      </c>
      <c r="N11" s="18" t="s">
        <v>84</v>
      </c>
    </row>
    <row r="12" spans="1:14" ht="30" customHeight="1" x14ac:dyDescent="0.25">
      <c r="A12" s="144" t="s">
        <v>12</v>
      </c>
      <c r="B12" s="148">
        <f>'RR - Totals'!B15+'RR - Totals'!B16+'RR - Totals'!B17+'RR - Totals'!B18</f>
        <v>38</v>
      </c>
      <c r="C12" s="38">
        <f>'RR - Totals'!C15+'RR - Totals'!C16+'RR - Totals'!C17+'RR - Totals'!C18</f>
        <v>76</v>
      </c>
      <c r="D12" s="152">
        <f>B12/C12</f>
        <v>0.5</v>
      </c>
      <c r="E12" s="38">
        <f>'RR - Totals'!E15+'RR - Totals'!E16+'RR - Totals'!E17+'RR - Totals'!E18</f>
        <v>3</v>
      </c>
      <c r="F12" s="38">
        <f>'RR - Totals'!F15+'RR - Totals'!F16+'RR - Totals'!F17+'RR - Totals'!F18</f>
        <v>40</v>
      </c>
      <c r="G12" s="148">
        <f>'RR - Totals'!G15+'RR - Totals'!G16+'RR - Totals'!G17+'RR - Totals'!G18</f>
        <v>21</v>
      </c>
      <c r="H12" s="38">
        <f>'RR - Totals'!H15+'RR - Totals'!H16+'RR - Totals'!H17+'RR - Totals'!H18</f>
        <v>7</v>
      </c>
      <c r="I12" s="38">
        <f>'RR - Totals'!I15+'RR - Totals'!I16+'RR - Totals'!I17+'RR - Totals'!I18</f>
        <v>3</v>
      </c>
      <c r="J12" s="38">
        <f>'RR - Totals'!J15+'RR - Totals'!J16+'RR - Totals'!J17+'RR - Totals'!J18</f>
        <v>13</v>
      </c>
      <c r="K12" s="48">
        <f>G12/J12</f>
        <v>1.6153846153846154</v>
      </c>
      <c r="L12" s="38">
        <f>'3 - Peaches-WW'!B10+'5 - WW-SES'!B17+'9 - WW-AG'!B18+'13 - XIX-WW'!B9+'15 - WW-MOS'!B18</f>
        <v>34</v>
      </c>
      <c r="M12" s="148">
        <f>'3 - Peaches-WW'!C10+'5 - WW-SES'!C17+'9 - WW-AG'!C18+'13 - XIX-WW'!C9+'15 - WW-MOS'!C18</f>
        <v>71</v>
      </c>
      <c r="N12" s="47">
        <f>L12/M12</f>
        <v>0.47887323943661969</v>
      </c>
    </row>
    <row r="13" spans="1:14" ht="30" customHeight="1" x14ac:dyDescent="0.25">
      <c r="A13" s="144" t="s">
        <v>34</v>
      </c>
      <c r="B13" s="151">
        <f>B12/5</f>
        <v>7.6</v>
      </c>
      <c r="C13" s="49">
        <f>C12/5</f>
        <v>15.2</v>
      </c>
      <c r="D13" s="152">
        <f>B13/C13</f>
        <v>0.5</v>
      </c>
      <c r="E13" s="49">
        <f t="shared" ref="E13:J13" si="3">E12/5</f>
        <v>0.6</v>
      </c>
      <c r="F13" s="49">
        <f t="shared" si="3"/>
        <v>8</v>
      </c>
      <c r="G13" s="151">
        <f t="shared" si="3"/>
        <v>4.2</v>
      </c>
      <c r="H13" s="49">
        <f t="shared" si="3"/>
        <v>1.4</v>
      </c>
      <c r="I13" s="49">
        <f t="shared" si="3"/>
        <v>0.6</v>
      </c>
      <c r="J13" s="49">
        <f t="shared" si="3"/>
        <v>2.6</v>
      </c>
      <c r="K13" s="48">
        <f>G13/J13</f>
        <v>1.6153846153846154</v>
      </c>
      <c r="L13" s="49">
        <f t="shared" ref="L13:M13" si="4">L12/5</f>
        <v>6.8</v>
      </c>
      <c r="M13" s="151">
        <f t="shared" si="4"/>
        <v>14.2</v>
      </c>
      <c r="N13" s="47">
        <f>L13/M13</f>
        <v>0.47887323943661975</v>
      </c>
    </row>
    <row r="14" spans="1:14" x14ac:dyDescent="0.25">
      <c r="A14" s="64"/>
      <c r="B14" s="95"/>
      <c r="C14" s="95"/>
      <c r="D14" s="96"/>
      <c r="E14" s="95"/>
      <c r="F14" s="95"/>
      <c r="G14" s="95"/>
      <c r="H14" s="95"/>
      <c r="I14" s="95"/>
      <c r="J14" s="95"/>
      <c r="K14" s="97"/>
      <c r="L14" s="1"/>
      <c r="M14" s="1"/>
      <c r="N14" s="1"/>
    </row>
    <row r="15" spans="1:14" ht="30" customHeight="1" x14ac:dyDescent="0.25">
      <c r="A15" s="43" t="str">
        <f>'Overall - Avgs'!A20</f>
        <v>MEN OF STEEL</v>
      </c>
      <c r="B15" s="18" t="s">
        <v>3</v>
      </c>
      <c r="C15" s="18" t="s">
        <v>11</v>
      </c>
      <c r="D15" s="94" t="s">
        <v>9</v>
      </c>
      <c r="E15" s="18" t="s">
        <v>10</v>
      </c>
      <c r="F15" s="18" t="s">
        <v>4</v>
      </c>
      <c r="G15" s="18" t="s">
        <v>5</v>
      </c>
      <c r="H15" s="18" t="s">
        <v>6</v>
      </c>
      <c r="I15" s="18" t="s">
        <v>7</v>
      </c>
      <c r="J15" s="18" t="s">
        <v>8</v>
      </c>
      <c r="K15" s="22" t="s">
        <v>21</v>
      </c>
      <c r="L15" s="18" t="s">
        <v>82</v>
      </c>
      <c r="M15" s="18" t="s">
        <v>83</v>
      </c>
      <c r="N15" s="18" t="s">
        <v>84</v>
      </c>
    </row>
    <row r="16" spans="1:14" ht="30" customHeight="1" x14ac:dyDescent="0.25">
      <c r="A16" s="51" t="s">
        <v>12</v>
      </c>
      <c r="B16" s="38">
        <f>'RR - Totals'!B21+'RR - Totals'!B22+'RR - Totals'!B23+'RR - Totals'!B24</f>
        <v>32</v>
      </c>
      <c r="C16" s="38">
        <f>'RR - Totals'!C21+'RR - Totals'!C22+'RR - Totals'!C23+'RR - Totals'!C24</f>
        <v>67</v>
      </c>
      <c r="D16" s="47">
        <f>B16/C16</f>
        <v>0.47761194029850745</v>
      </c>
      <c r="E16" s="38">
        <f>'RR - Totals'!E21+'RR - Totals'!E22+'RR - Totals'!E23+'RR - Totals'!E24</f>
        <v>8</v>
      </c>
      <c r="F16" s="38">
        <f>'RR - Totals'!F21+'RR - Totals'!F22+'RR - Totals'!F23+'RR - Totals'!F24</f>
        <v>34</v>
      </c>
      <c r="G16" s="38">
        <f>'RR - Totals'!G21+'RR - Totals'!G22+'RR - Totals'!G23+'RR - Totals'!G24</f>
        <v>11</v>
      </c>
      <c r="H16" s="148">
        <f>'RR - Totals'!H21+'RR - Totals'!H22+'RR - Totals'!H23+'RR - Totals'!H24</f>
        <v>15</v>
      </c>
      <c r="I16" s="38">
        <f>'RR - Totals'!I21+'RR - Totals'!I22+'RR - Totals'!I23+'RR - Totals'!I24</f>
        <v>7</v>
      </c>
      <c r="J16" s="38">
        <f>'RR - Totals'!J21+'RR - Totals'!J22+'RR - Totals'!J23+'RR - Totals'!J24</f>
        <v>16</v>
      </c>
      <c r="K16" s="48">
        <f>G16/J16</f>
        <v>0.6875</v>
      </c>
      <c r="L16" s="38">
        <f>'2 - MOS-SES'!B17+'6 - MOS-AG'!B18+'8 - XIX-MOS'!B9+'11 - MOS-Peaches'!B18+'15 - WW-MOS'!B10</f>
        <v>31</v>
      </c>
      <c r="M16" s="38">
        <f>'2 - MOS-SES'!C17+'6 - MOS-AG'!C18+'8 - XIX-MOS'!C9+'11 - MOS-Peaches'!C18+'15 - WW-MOS'!C10</f>
        <v>73</v>
      </c>
      <c r="N16" s="47">
        <f>L16/M16</f>
        <v>0.42465753424657532</v>
      </c>
    </row>
    <row r="17" spans="1:14" ht="30" customHeight="1" x14ac:dyDescent="0.25">
      <c r="A17" s="51" t="s">
        <v>34</v>
      </c>
      <c r="B17" s="49">
        <f>B16/5</f>
        <v>6.4</v>
      </c>
      <c r="C17" s="49">
        <f>C16/5</f>
        <v>13.4</v>
      </c>
      <c r="D17" s="47">
        <f>B17/C17</f>
        <v>0.47761194029850745</v>
      </c>
      <c r="E17" s="49">
        <f t="shared" ref="E17:J17" si="5">E16/5</f>
        <v>1.6</v>
      </c>
      <c r="F17" s="49">
        <f t="shared" si="5"/>
        <v>6.8</v>
      </c>
      <c r="G17" s="49">
        <f t="shared" si="5"/>
        <v>2.2000000000000002</v>
      </c>
      <c r="H17" s="151">
        <f t="shared" si="5"/>
        <v>3</v>
      </c>
      <c r="I17" s="49">
        <f t="shared" si="5"/>
        <v>1.4</v>
      </c>
      <c r="J17" s="49">
        <f t="shared" si="5"/>
        <v>3.2</v>
      </c>
      <c r="K17" s="48">
        <f>G17/J17</f>
        <v>0.6875</v>
      </c>
      <c r="L17" s="49">
        <f t="shared" ref="L17:M17" si="6">L16/5</f>
        <v>6.2</v>
      </c>
      <c r="M17" s="49">
        <f t="shared" si="6"/>
        <v>14.6</v>
      </c>
      <c r="N17" s="47">
        <f>L17/M17</f>
        <v>0.42465753424657537</v>
      </c>
    </row>
    <row r="18" spans="1:14" x14ac:dyDescent="0.25">
      <c r="B18" s="91"/>
      <c r="C18" s="91"/>
      <c r="D18" s="92"/>
      <c r="E18" s="91"/>
      <c r="F18" s="91"/>
      <c r="G18" s="91"/>
      <c r="H18" s="91"/>
      <c r="I18" s="91"/>
      <c r="J18" s="91"/>
      <c r="K18" s="93"/>
      <c r="L18" s="1"/>
      <c r="M18" s="1"/>
      <c r="N18" s="1"/>
    </row>
    <row r="19" spans="1:14" ht="30" customHeight="1" x14ac:dyDescent="0.25">
      <c r="A19" s="146" t="str">
        <f>'Overall - Avgs'!A26</f>
        <v>XAVIER INSTITUTE X-MEN</v>
      </c>
      <c r="B19" s="18" t="s">
        <v>3</v>
      </c>
      <c r="C19" s="18" t="s">
        <v>11</v>
      </c>
      <c r="D19" s="94" t="s">
        <v>9</v>
      </c>
      <c r="E19" s="18" t="s">
        <v>10</v>
      </c>
      <c r="F19" s="18" t="s">
        <v>4</v>
      </c>
      <c r="G19" s="18" t="s">
        <v>5</v>
      </c>
      <c r="H19" s="18" t="s">
        <v>6</v>
      </c>
      <c r="I19" s="18" t="s">
        <v>7</v>
      </c>
      <c r="J19" s="18" t="s">
        <v>8</v>
      </c>
      <c r="K19" s="22" t="s">
        <v>21</v>
      </c>
      <c r="L19" s="18" t="s">
        <v>82</v>
      </c>
      <c r="M19" s="18" t="s">
        <v>83</v>
      </c>
      <c r="N19" s="18" t="s">
        <v>84</v>
      </c>
    </row>
    <row r="20" spans="1:14" ht="30" customHeight="1" x14ac:dyDescent="0.25">
      <c r="A20" s="145" t="s">
        <v>12</v>
      </c>
      <c r="B20" s="38">
        <f>'RR - Totals'!B27+'RR - Totals'!B28+'RR - Totals'!B29</f>
        <v>31</v>
      </c>
      <c r="C20" s="38">
        <f>'RR - Totals'!C27+'RR - Totals'!C28+'RR - Totals'!C29</f>
        <v>86</v>
      </c>
      <c r="D20" s="47">
        <f>B20/C20</f>
        <v>0.36046511627906974</v>
      </c>
      <c r="E20" s="38">
        <f>'RR - Totals'!E27+'RR - Totals'!E28+'RR - Totals'!E29</f>
        <v>3</v>
      </c>
      <c r="F20" s="38">
        <f>'RR - Totals'!F27+'RR - Totals'!F28+'RR - Totals'!F29</f>
        <v>38</v>
      </c>
      <c r="G20" s="148">
        <f>'RR - Totals'!G27+'RR - Totals'!G28+'RR - Totals'!G29</f>
        <v>21</v>
      </c>
      <c r="H20" s="38">
        <f>'RR - Totals'!H27+'RR - Totals'!H28+'RR - Totals'!H29</f>
        <v>12</v>
      </c>
      <c r="I20" s="148">
        <f>'RR - Totals'!I27+'RR - Totals'!I28+'RR - Totals'!I29</f>
        <v>9</v>
      </c>
      <c r="J20" s="38">
        <f>'RR - Totals'!J27+'RR - Totals'!J28+'RR - Totals'!J29</f>
        <v>8</v>
      </c>
      <c r="K20" s="48">
        <f>G20/J20</f>
        <v>2.625</v>
      </c>
      <c r="L20" s="38">
        <f>'1- XIX-Peaches'!B17+'4 - AG-XIX'!B10+'8 - XIX-MOS'!B17+'10 - SES-XIX'!B9+'13 - XIX-WW'!B17</f>
        <v>36</v>
      </c>
      <c r="M20" s="38">
        <f>'1- XIX-Peaches'!C17+'4 - AG-XIX'!C10+'8 - XIX-MOS'!C17+'10 - SES-XIX'!C9+'13 - XIX-WW'!C17</f>
        <v>84</v>
      </c>
      <c r="N20" s="47">
        <f>L20/M20</f>
        <v>0.42857142857142855</v>
      </c>
    </row>
    <row r="21" spans="1:14" ht="30" customHeight="1" x14ac:dyDescent="0.25">
      <c r="A21" s="145" t="s">
        <v>34</v>
      </c>
      <c r="B21" s="49">
        <f>B20/5</f>
        <v>6.2</v>
      </c>
      <c r="C21" s="49">
        <f>C20/5</f>
        <v>17.2</v>
      </c>
      <c r="D21" s="47">
        <f>B21/C21</f>
        <v>0.3604651162790698</v>
      </c>
      <c r="E21" s="49">
        <f t="shared" ref="E21:J21" si="7">E20/5</f>
        <v>0.6</v>
      </c>
      <c r="F21" s="49">
        <f t="shared" si="7"/>
        <v>7.6</v>
      </c>
      <c r="G21" s="151">
        <f t="shared" si="7"/>
        <v>4.2</v>
      </c>
      <c r="H21" s="49">
        <f t="shared" si="7"/>
        <v>2.4</v>
      </c>
      <c r="I21" s="151">
        <f t="shared" si="7"/>
        <v>1.8</v>
      </c>
      <c r="J21" s="49">
        <f t="shared" si="7"/>
        <v>1.6</v>
      </c>
      <c r="K21" s="48">
        <f>G21/J21</f>
        <v>2.625</v>
      </c>
      <c r="L21" s="49">
        <f t="shared" ref="L21:M21" si="8">L20/5</f>
        <v>7.2</v>
      </c>
      <c r="M21" s="49">
        <f t="shared" si="8"/>
        <v>16.8</v>
      </c>
      <c r="N21" s="47">
        <f>L21/M21</f>
        <v>0.42857142857142855</v>
      </c>
    </row>
    <row r="22" spans="1:14" x14ac:dyDescent="0.25">
      <c r="B22" s="91"/>
      <c r="C22" s="91"/>
      <c r="D22" s="92"/>
      <c r="E22" s="91"/>
      <c r="F22" s="91"/>
      <c r="G22" s="91"/>
      <c r="H22" s="91"/>
      <c r="I22" s="91"/>
      <c r="J22" s="91"/>
      <c r="K22" s="93"/>
      <c r="L22" s="1"/>
      <c r="M22" s="1"/>
      <c r="N22" s="1"/>
    </row>
    <row r="23" spans="1:14" ht="30" customHeight="1" x14ac:dyDescent="0.25">
      <c r="A23" s="137" t="str">
        <f>'Overall - Avgs'!A31</f>
        <v>THE PEACHES</v>
      </c>
      <c r="B23" s="18" t="s">
        <v>3</v>
      </c>
      <c r="C23" s="18" t="s">
        <v>11</v>
      </c>
      <c r="D23" s="94" t="s">
        <v>9</v>
      </c>
      <c r="E23" s="18" t="s">
        <v>10</v>
      </c>
      <c r="F23" s="18" t="s">
        <v>4</v>
      </c>
      <c r="G23" s="18" t="s">
        <v>5</v>
      </c>
      <c r="H23" s="18" t="s">
        <v>6</v>
      </c>
      <c r="I23" s="18" t="s">
        <v>7</v>
      </c>
      <c r="J23" s="18" t="s">
        <v>8</v>
      </c>
      <c r="K23" s="22" t="s">
        <v>21</v>
      </c>
      <c r="L23" s="18" t="s">
        <v>82</v>
      </c>
      <c r="M23" s="18" t="s">
        <v>83</v>
      </c>
      <c r="N23" s="18" t="s">
        <v>84</v>
      </c>
    </row>
    <row r="24" spans="1:14" ht="30" customHeight="1" x14ac:dyDescent="0.25">
      <c r="A24" s="147" t="s">
        <v>12</v>
      </c>
      <c r="B24" s="38">
        <f>'RR - Totals'!B32+'RR - Totals'!B33+'RR - Totals'!B34+'RR - Totals'!B35</f>
        <v>33</v>
      </c>
      <c r="C24" s="148">
        <f>'RR - Totals'!C32+'RR - Totals'!C33+'RR - Totals'!C34+'RR - Totals'!C35</f>
        <v>88</v>
      </c>
      <c r="D24" s="47">
        <f>B24/C24</f>
        <v>0.375</v>
      </c>
      <c r="E24" s="38">
        <f>'RR - Totals'!E32+'RR - Totals'!E33+'RR - Totals'!E34+'RR - Totals'!E35</f>
        <v>7</v>
      </c>
      <c r="F24" s="38">
        <f>'RR - Totals'!F32+'RR - Totals'!F33+'RR - Totals'!F34+'RR - Totals'!F35</f>
        <v>36</v>
      </c>
      <c r="G24" s="38">
        <f>'RR - Totals'!G32+'RR - Totals'!G33+'RR - Totals'!G34+'RR - Totals'!G35</f>
        <v>14</v>
      </c>
      <c r="H24" s="38">
        <f>'RR - Totals'!H32+'RR - Totals'!H33+'RR - Totals'!H34+'RR - Totals'!H35</f>
        <v>13</v>
      </c>
      <c r="I24" s="38">
        <f>'RR - Totals'!I32+'RR - Totals'!I33+'RR - Totals'!I34+'RR - Totals'!I35</f>
        <v>5</v>
      </c>
      <c r="J24" s="154">
        <f>'RR - Totals'!J32+'RR - Totals'!J33+'RR - Totals'!J34+'RR - Totals'!J35</f>
        <v>17</v>
      </c>
      <c r="K24" s="48">
        <f>G24/J24</f>
        <v>0.82352941176470584</v>
      </c>
      <c r="L24" s="38">
        <f>'1- XIX-Peaches'!B9+'3 - Peaches-WW'!B18+'7 - SES-Peaches'!B9+'11 - MOS-Peaches'!B10+'14 - Peaches-AG'!B18</f>
        <v>40</v>
      </c>
      <c r="M24" s="38">
        <f>'1- XIX-Peaches'!C9+'3 - Peaches-WW'!C18+'7 - SES-Peaches'!C9+'11 - MOS-Peaches'!C10+'14 - Peaches-AG'!C18</f>
        <v>83</v>
      </c>
      <c r="N24" s="47">
        <f>L24/M24</f>
        <v>0.48192771084337349</v>
      </c>
    </row>
    <row r="25" spans="1:14" ht="30" customHeight="1" x14ac:dyDescent="0.25">
      <c r="A25" s="147" t="s">
        <v>34</v>
      </c>
      <c r="B25" s="49">
        <f>B24/5</f>
        <v>6.6</v>
      </c>
      <c r="C25" s="151">
        <f>C24/5</f>
        <v>17.600000000000001</v>
      </c>
      <c r="D25" s="47">
        <f>B25/C25</f>
        <v>0.37499999999999994</v>
      </c>
      <c r="E25" s="49">
        <f t="shared" ref="E25:J25" si="9">E24/5</f>
        <v>1.4</v>
      </c>
      <c r="F25" s="49">
        <f t="shared" si="9"/>
        <v>7.2</v>
      </c>
      <c r="G25" s="49">
        <f t="shared" si="9"/>
        <v>2.8</v>
      </c>
      <c r="H25" s="49">
        <f t="shared" si="9"/>
        <v>2.6</v>
      </c>
      <c r="I25" s="49">
        <f t="shared" si="9"/>
        <v>1</v>
      </c>
      <c r="J25" s="155">
        <f t="shared" si="9"/>
        <v>3.4</v>
      </c>
      <c r="K25" s="48">
        <f>G25/J25</f>
        <v>0.82352941176470584</v>
      </c>
      <c r="L25" s="49">
        <f t="shared" ref="L25:M25" si="10">L24/5</f>
        <v>8</v>
      </c>
      <c r="M25" s="49">
        <f t="shared" si="10"/>
        <v>16.600000000000001</v>
      </c>
      <c r="N25" s="47">
        <f>L25/M25</f>
        <v>0.48192771084337344</v>
      </c>
    </row>
  </sheetData>
  <pageMargins left="0.7" right="0.7" top="0.75" bottom="0.75" header="0.3" footer="0.3"/>
  <pageSetup scale="71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showGridLines="0" topLeftCell="A16" zoomScale="115" zoomScaleNormal="115" zoomScalePageLayoutView="115" workbookViewId="0">
      <selection activeCell="A23" sqref="A23"/>
    </sheetView>
  </sheetViews>
  <sheetFormatPr defaultColWidth="8.85546875" defaultRowHeight="15" x14ac:dyDescent="0.25"/>
  <cols>
    <col min="1" max="1" width="20.42578125" customWidth="1"/>
    <col min="2" max="2" width="12.42578125" customWidth="1"/>
    <col min="3" max="3" width="14.42578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1" t="s">
        <v>38</v>
      </c>
      <c r="B1" s="7"/>
      <c r="C1" s="8"/>
      <c r="D1" s="9"/>
    </row>
    <row r="3" spans="1:11" ht="30" customHeight="1" x14ac:dyDescent="0.25">
      <c r="A3" s="41" t="s">
        <v>126</v>
      </c>
      <c r="B3" s="6" t="s">
        <v>3</v>
      </c>
      <c r="C3" s="6" t="s">
        <v>11</v>
      </c>
      <c r="D3" s="6" t="s">
        <v>9</v>
      </c>
      <c r="E3" s="6" t="s">
        <v>10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18" t="s">
        <v>21</v>
      </c>
    </row>
    <row r="4" spans="1:11" ht="30" customHeight="1" x14ac:dyDescent="0.25">
      <c r="A4" s="21" t="s">
        <v>26</v>
      </c>
      <c r="B4" s="38">
        <f>'Q1-Peaches-AG'!B14+'S1-AG-SES'!B6</f>
        <v>3</v>
      </c>
      <c r="C4" s="38">
        <f>'Q1-Peaches-AG'!C14+'S1-AG-SES'!C6</f>
        <v>9</v>
      </c>
      <c r="D4" s="39">
        <f>B4/C4</f>
        <v>0.33333333333333331</v>
      </c>
      <c r="E4" s="38">
        <f>'Q1-Peaches-AG'!E14+'S1-AG-SES'!E6</f>
        <v>1</v>
      </c>
      <c r="F4" s="38">
        <f>'Q1-Peaches-AG'!F14+'S1-AG-SES'!F6</f>
        <v>4</v>
      </c>
      <c r="G4" s="38">
        <f>'Q1-Peaches-AG'!G14+'S1-AG-SES'!G6</f>
        <v>3</v>
      </c>
      <c r="H4" s="38">
        <f>'Q1-Peaches-AG'!H14+'S1-AG-SES'!H6</f>
        <v>1</v>
      </c>
      <c r="I4" s="38">
        <f>'Q1-Peaches-AG'!I14+'S1-AG-SES'!I6</f>
        <v>0</v>
      </c>
      <c r="J4" s="148">
        <f>'Q1-Peaches-AG'!J14+'S1-AG-SES'!J6</f>
        <v>0</v>
      </c>
      <c r="K4" s="150" t="e">
        <f>G4/J4</f>
        <v>#DIV/0!</v>
      </c>
    </row>
    <row r="5" spans="1:11" ht="30" customHeight="1" x14ac:dyDescent="0.25">
      <c r="A5" s="21" t="s">
        <v>28</v>
      </c>
      <c r="B5" s="38">
        <f>'Q1-Peaches-AG'!B15+'S1-AG-SES'!B7</f>
        <v>7</v>
      </c>
      <c r="C5" s="38">
        <f>'Q1-Peaches-AG'!C15+'S1-AG-SES'!C7</f>
        <v>11</v>
      </c>
      <c r="D5" s="39">
        <f t="shared" ref="D5:D7" si="0">B5/C5</f>
        <v>0.63636363636363635</v>
      </c>
      <c r="E5" s="38">
        <f>'Q1-Peaches-AG'!E15+'S1-AG-SES'!E7</f>
        <v>0</v>
      </c>
      <c r="F5" s="38">
        <f>'Q1-Peaches-AG'!F15+'S1-AG-SES'!F7</f>
        <v>6</v>
      </c>
      <c r="G5" s="38">
        <f>'Q1-Peaches-AG'!G15+'S1-AG-SES'!G7</f>
        <v>4</v>
      </c>
      <c r="H5" s="38">
        <f>'Q1-Peaches-AG'!H15+'S1-AG-SES'!H7</f>
        <v>0</v>
      </c>
      <c r="I5" s="38">
        <f>'Q1-Peaches-AG'!I15+'S1-AG-SES'!I7</f>
        <v>0</v>
      </c>
      <c r="J5" s="38">
        <f>'Q1-Peaches-AG'!J15+'S1-AG-SES'!J7</f>
        <v>2</v>
      </c>
      <c r="K5" s="40">
        <f>G5/J5</f>
        <v>2</v>
      </c>
    </row>
    <row r="6" spans="1:11" ht="30" customHeight="1" x14ac:dyDescent="0.25">
      <c r="A6" s="21" t="s">
        <v>125</v>
      </c>
      <c r="B6" s="38">
        <f>'Q1-Peaches-AG'!B16+'S1-AG-SES'!B8</f>
        <v>0</v>
      </c>
      <c r="C6" s="38">
        <f>'Q1-Peaches-AG'!C16+'S1-AG-SES'!C8</f>
        <v>5</v>
      </c>
      <c r="D6" s="39">
        <f t="shared" si="0"/>
        <v>0</v>
      </c>
      <c r="E6" s="38">
        <f>'Q1-Peaches-AG'!E16+'S1-AG-SES'!E8</f>
        <v>0</v>
      </c>
      <c r="F6" s="38">
        <f>'Q1-Peaches-AG'!F16+'S1-AG-SES'!F8</f>
        <v>1</v>
      </c>
      <c r="G6" s="38">
        <f>'Q1-Peaches-AG'!G16+'S1-AG-SES'!G8</f>
        <v>1</v>
      </c>
      <c r="H6" s="38">
        <f>'Q1-Peaches-AG'!H16+'S1-AG-SES'!H8</f>
        <v>0</v>
      </c>
      <c r="I6" s="38">
        <f>'Q1-Peaches-AG'!I16+'S1-AG-SES'!I8</f>
        <v>0</v>
      </c>
      <c r="J6" s="38">
        <f>'Q1-Peaches-AG'!J16+'S1-AG-SES'!J8</f>
        <v>1</v>
      </c>
      <c r="K6" s="40">
        <f>G6/J6</f>
        <v>1</v>
      </c>
    </row>
    <row r="7" spans="1:11" ht="30" customHeight="1" x14ac:dyDescent="0.25">
      <c r="A7" s="109" t="s">
        <v>127</v>
      </c>
      <c r="B7" s="38">
        <f>'Q1-Peaches-AG'!B17+'S1-AG-SES'!B9</f>
        <v>1</v>
      </c>
      <c r="C7" s="38">
        <f>'Q1-Peaches-AG'!C17+'S1-AG-SES'!C9</f>
        <v>3</v>
      </c>
      <c r="D7" s="39">
        <f t="shared" si="0"/>
        <v>0.33333333333333331</v>
      </c>
      <c r="E7" s="38">
        <f>'Q1-Peaches-AG'!E17+'S1-AG-SES'!E9</f>
        <v>0</v>
      </c>
      <c r="F7" s="38">
        <f>'Q1-Peaches-AG'!F17+'S1-AG-SES'!F9</f>
        <v>1</v>
      </c>
      <c r="G7" s="38">
        <f>'Q1-Peaches-AG'!G17+'S1-AG-SES'!G9</f>
        <v>0</v>
      </c>
      <c r="H7" s="38">
        <f>'Q1-Peaches-AG'!H17+'S1-AG-SES'!H9</f>
        <v>2</v>
      </c>
      <c r="I7" s="38">
        <f>'Q1-Peaches-AG'!I17+'S1-AG-SES'!I9</f>
        <v>0</v>
      </c>
      <c r="J7" s="148">
        <f>'Q1-Peaches-AG'!J17+'S1-AG-SES'!J9</f>
        <v>0</v>
      </c>
      <c r="K7" s="40" t="e">
        <f>G7/J7</f>
        <v>#DIV/0!</v>
      </c>
    </row>
    <row r="8" spans="1:11" x14ac:dyDescent="0.25">
      <c r="B8" s="91"/>
      <c r="C8" s="91"/>
      <c r="D8" s="139"/>
      <c r="E8" s="91"/>
      <c r="F8" s="91"/>
      <c r="G8" s="91"/>
      <c r="H8" s="91"/>
      <c r="I8" s="91"/>
      <c r="J8" s="91"/>
      <c r="K8" s="140"/>
    </row>
    <row r="9" spans="1:11" ht="30" customHeight="1" x14ac:dyDescent="0.25">
      <c r="A9" s="45" t="s">
        <v>128</v>
      </c>
      <c r="B9" s="18" t="s">
        <v>3</v>
      </c>
      <c r="C9" s="18" t="s">
        <v>11</v>
      </c>
      <c r="D9" s="141" t="s">
        <v>9</v>
      </c>
      <c r="E9" s="18" t="s">
        <v>10</v>
      </c>
      <c r="F9" s="18" t="s">
        <v>4</v>
      </c>
      <c r="G9" s="18" t="s">
        <v>5</v>
      </c>
      <c r="H9" s="18" t="s">
        <v>6</v>
      </c>
      <c r="I9" s="18" t="s">
        <v>7</v>
      </c>
      <c r="J9" s="18" t="s">
        <v>8</v>
      </c>
      <c r="K9" s="23" t="s">
        <v>21</v>
      </c>
    </row>
    <row r="10" spans="1:11" ht="30" customHeight="1" x14ac:dyDescent="0.25">
      <c r="A10" s="46" t="s">
        <v>122</v>
      </c>
      <c r="B10" s="38">
        <f>'S1-AG-SES'!B14+'Finals-XIX-SES'!B13</f>
        <v>7</v>
      </c>
      <c r="C10" s="38">
        <f>'S1-AG-SES'!C14+'Finals-XIX-SES'!C13</f>
        <v>7</v>
      </c>
      <c r="D10" s="149">
        <f>B10/C10</f>
        <v>1</v>
      </c>
      <c r="E10" s="148">
        <f>'S1-AG-SES'!E14+'Finals-XIX-SES'!E13</f>
        <v>2</v>
      </c>
      <c r="F10" s="38">
        <f>'S1-AG-SES'!F14+'Finals-XIX-SES'!F13</f>
        <v>6</v>
      </c>
      <c r="G10" s="38">
        <f>'S1-AG-SES'!G14+'Finals-XIX-SES'!G13</f>
        <v>1</v>
      </c>
      <c r="H10" s="38">
        <f>'S1-AG-SES'!H14+'Finals-XIX-SES'!H13</f>
        <v>2</v>
      </c>
      <c r="I10" s="38">
        <f>'S1-AG-SES'!I14+'Finals-XIX-SES'!I13</f>
        <v>0</v>
      </c>
      <c r="J10" s="38">
        <f>'S1-AG-SES'!J14+'Finals-XIX-SES'!J13</f>
        <v>2</v>
      </c>
      <c r="K10" s="40">
        <f>G10/J10</f>
        <v>0.5</v>
      </c>
    </row>
    <row r="11" spans="1:11" ht="30" customHeight="1" x14ac:dyDescent="0.25">
      <c r="A11" s="46" t="s">
        <v>24</v>
      </c>
      <c r="B11" s="38">
        <f>'S1-AG-SES'!B15+'Finals-XIX-SES'!B14</f>
        <v>5</v>
      </c>
      <c r="C11" s="38">
        <f>'S1-AG-SES'!C15+'Finals-XIX-SES'!C14</f>
        <v>15</v>
      </c>
      <c r="D11" s="39">
        <f t="shared" ref="D11:D12" si="1">B11/C11</f>
        <v>0.33333333333333331</v>
      </c>
      <c r="E11" s="38">
        <f>'S1-AG-SES'!E15+'Finals-XIX-SES'!E14</f>
        <v>0</v>
      </c>
      <c r="F11" s="38">
        <f>'S1-AG-SES'!F15+'Finals-XIX-SES'!F14</f>
        <v>6</v>
      </c>
      <c r="G11" s="38">
        <f>'S1-AG-SES'!G15+'Finals-XIX-SES'!G14</f>
        <v>0</v>
      </c>
      <c r="H11" s="38">
        <f>'S1-AG-SES'!H15+'Finals-XIX-SES'!H14</f>
        <v>1</v>
      </c>
      <c r="I11" s="38">
        <f>'S1-AG-SES'!I15+'Finals-XIX-SES'!I14</f>
        <v>1</v>
      </c>
      <c r="J11" s="38">
        <f>'S1-AG-SES'!J15+'Finals-XIX-SES'!J14</f>
        <v>2</v>
      </c>
      <c r="K11" s="40">
        <f>G11/J11</f>
        <v>0</v>
      </c>
    </row>
    <row r="12" spans="1:11" ht="30" customHeight="1" x14ac:dyDescent="0.25">
      <c r="A12" s="46" t="s">
        <v>78</v>
      </c>
      <c r="B12" s="38">
        <f>'S1-AG-SES'!B16+'Finals-XIX-SES'!B15</f>
        <v>1</v>
      </c>
      <c r="C12" s="38">
        <f>'S1-AG-SES'!C16+'Finals-XIX-SES'!C15</f>
        <v>2</v>
      </c>
      <c r="D12" s="39">
        <f t="shared" si="1"/>
        <v>0.5</v>
      </c>
      <c r="E12" s="38">
        <f>'S1-AG-SES'!E16+'Finals-XIX-SES'!E15</f>
        <v>1</v>
      </c>
      <c r="F12" s="38">
        <f>'S1-AG-SES'!F16+'Finals-XIX-SES'!F15</f>
        <v>4</v>
      </c>
      <c r="G12" s="38">
        <f>'S1-AG-SES'!G16+'Finals-XIX-SES'!G15</f>
        <v>0</v>
      </c>
      <c r="H12" s="38">
        <f>'S1-AG-SES'!H16+'Finals-XIX-SES'!H15</f>
        <v>1</v>
      </c>
      <c r="I12" s="38">
        <f>'S1-AG-SES'!I16+'Finals-XIX-SES'!I15</f>
        <v>1</v>
      </c>
      <c r="J12" s="38">
        <f>'S1-AG-SES'!J16+'Finals-XIX-SES'!J15</f>
        <v>1</v>
      </c>
      <c r="K12" s="40">
        <f>G12/J12</f>
        <v>0</v>
      </c>
    </row>
    <row r="13" spans="1:11" x14ac:dyDescent="0.25">
      <c r="B13" s="91"/>
      <c r="C13" s="91"/>
      <c r="D13" s="139"/>
      <c r="E13" s="91"/>
      <c r="F13" s="91"/>
      <c r="G13" s="91"/>
      <c r="H13" s="91"/>
      <c r="I13" s="91"/>
      <c r="J13" s="91"/>
      <c r="K13" s="140"/>
    </row>
    <row r="14" spans="1:11" ht="30" customHeight="1" x14ac:dyDescent="0.25">
      <c r="A14" s="133" t="s">
        <v>129</v>
      </c>
      <c r="B14" s="18" t="s">
        <v>3</v>
      </c>
      <c r="C14" s="18" t="s">
        <v>11</v>
      </c>
      <c r="D14" s="141" t="s">
        <v>9</v>
      </c>
      <c r="E14" s="18" t="s">
        <v>10</v>
      </c>
      <c r="F14" s="18" t="s">
        <v>4</v>
      </c>
      <c r="G14" s="18" t="s">
        <v>5</v>
      </c>
      <c r="H14" s="18" t="s">
        <v>6</v>
      </c>
      <c r="I14" s="18" t="s">
        <v>7</v>
      </c>
      <c r="J14" s="18" t="s">
        <v>8</v>
      </c>
      <c r="K14" s="23" t="s">
        <v>21</v>
      </c>
    </row>
    <row r="15" spans="1:11" ht="30" customHeight="1" x14ac:dyDescent="0.25">
      <c r="A15" s="131" t="s">
        <v>41</v>
      </c>
      <c r="B15" s="38">
        <f>'S2-XIX-WW'!B13</f>
        <v>3</v>
      </c>
      <c r="C15" s="38">
        <f>'S2-XIX-WW'!C13</f>
        <v>8</v>
      </c>
      <c r="D15" s="39">
        <f>B15/C15</f>
        <v>0.375</v>
      </c>
      <c r="E15" s="38">
        <f>'S2-XIX-WW'!E13</f>
        <v>0</v>
      </c>
      <c r="F15" s="38">
        <f>'S2-XIX-WW'!F13</f>
        <v>2</v>
      </c>
      <c r="G15" s="38">
        <f>'S2-XIX-WW'!G13</f>
        <v>1</v>
      </c>
      <c r="H15" s="38">
        <f>'S2-XIX-WW'!H13</f>
        <v>1</v>
      </c>
      <c r="I15" s="38">
        <f>'S2-XIX-WW'!I13</f>
        <v>0</v>
      </c>
      <c r="J15" s="38">
        <f>'S2-XIX-WW'!J13</f>
        <v>2</v>
      </c>
      <c r="K15" s="40">
        <f>G15/J15</f>
        <v>0.5</v>
      </c>
    </row>
    <row r="16" spans="1:11" ht="30" customHeight="1" x14ac:dyDescent="0.25">
      <c r="A16" s="131" t="s">
        <v>43</v>
      </c>
      <c r="B16" s="38">
        <f>'S2-XIX-WW'!B14</f>
        <v>0</v>
      </c>
      <c r="C16" s="38">
        <f>'S2-XIX-WW'!C14</f>
        <v>1</v>
      </c>
      <c r="D16" s="39">
        <f t="shared" ref="D16:D18" si="2">B16/C16</f>
        <v>0</v>
      </c>
      <c r="E16" s="38">
        <f>'S2-XIX-WW'!E14</f>
        <v>0</v>
      </c>
      <c r="F16" s="38">
        <f>'S2-XIX-WW'!F14</f>
        <v>2</v>
      </c>
      <c r="G16" s="38">
        <f>'S2-XIX-WW'!G14</f>
        <v>2</v>
      </c>
      <c r="H16" s="38">
        <f>'S2-XIX-WW'!H14</f>
        <v>0</v>
      </c>
      <c r="I16" s="38">
        <f>'S2-XIX-WW'!I14</f>
        <v>1</v>
      </c>
      <c r="J16" s="38">
        <f>'S2-XIX-WW'!J14</f>
        <v>1</v>
      </c>
      <c r="K16" s="40">
        <f>G16/J16</f>
        <v>2</v>
      </c>
    </row>
    <row r="17" spans="1:11" ht="30" customHeight="1" x14ac:dyDescent="0.25">
      <c r="A17" s="131" t="s">
        <v>42</v>
      </c>
      <c r="B17" s="38">
        <f>'S2-XIX-WW'!B15</f>
        <v>2</v>
      </c>
      <c r="C17" s="38">
        <f>'S2-XIX-WW'!C15</f>
        <v>4</v>
      </c>
      <c r="D17" s="39">
        <f t="shared" si="2"/>
        <v>0.5</v>
      </c>
      <c r="E17" s="38">
        <f>'S2-XIX-WW'!E15</f>
        <v>0</v>
      </c>
      <c r="F17" s="38">
        <f>'S2-XIX-WW'!F15</f>
        <v>0</v>
      </c>
      <c r="G17" s="38">
        <f>'S2-XIX-WW'!G15</f>
        <v>0</v>
      </c>
      <c r="H17" s="38">
        <f>'S2-XIX-WW'!H15</f>
        <v>0</v>
      </c>
      <c r="I17" s="38">
        <f>'S2-XIX-WW'!I15</f>
        <v>0</v>
      </c>
      <c r="J17" s="148">
        <f>'S2-XIX-WW'!J15</f>
        <v>0</v>
      </c>
      <c r="K17" s="40" t="e">
        <f>G17/J17</f>
        <v>#DIV/0!</v>
      </c>
    </row>
    <row r="18" spans="1:11" ht="30" customHeight="1" x14ac:dyDescent="0.25">
      <c r="A18" s="131" t="s">
        <v>124</v>
      </c>
      <c r="B18" s="38">
        <f>'S2-XIX-WW'!B16</f>
        <v>0</v>
      </c>
      <c r="C18" s="38">
        <f>'S2-XIX-WW'!C16</f>
        <v>1</v>
      </c>
      <c r="D18" s="39">
        <f t="shared" si="2"/>
        <v>0</v>
      </c>
      <c r="E18" s="38">
        <f>'S2-XIX-WW'!E16</f>
        <v>0</v>
      </c>
      <c r="F18" s="38">
        <f>'S2-XIX-WW'!F16</f>
        <v>1</v>
      </c>
      <c r="G18" s="38">
        <f>'S2-XIX-WW'!G16</f>
        <v>0</v>
      </c>
      <c r="H18" s="38">
        <f>'S2-XIX-WW'!H16</f>
        <v>0</v>
      </c>
      <c r="I18" s="38">
        <f>'S2-XIX-WW'!I16</f>
        <v>0</v>
      </c>
      <c r="J18" s="38">
        <f>'S2-XIX-WW'!J16</f>
        <v>1</v>
      </c>
      <c r="K18" s="40">
        <f>G18/J18</f>
        <v>0</v>
      </c>
    </row>
    <row r="19" spans="1:11" x14ac:dyDescent="0.25">
      <c r="A19" s="64"/>
      <c r="B19" s="95"/>
      <c r="C19" s="95"/>
      <c r="D19" s="142"/>
      <c r="E19" s="95"/>
      <c r="F19" s="95"/>
      <c r="G19" s="95"/>
      <c r="H19" s="95"/>
      <c r="I19" s="95"/>
      <c r="J19" s="95"/>
      <c r="K19" s="143"/>
    </row>
    <row r="20" spans="1:11" ht="30" customHeight="1" x14ac:dyDescent="0.25">
      <c r="A20" s="43" t="s">
        <v>132</v>
      </c>
      <c r="B20" s="18" t="s">
        <v>3</v>
      </c>
      <c r="C20" s="18" t="s">
        <v>11</v>
      </c>
      <c r="D20" s="141" t="s">
        <v>9</v>
      </c>
      <c r="E20" s="18" t="s">
        <v>10</v>
      </c>
      <c r="F20" s="18" t="s">
        <v>4</v>
      </c>
      <c r="G20" s="18" t="s">
        <v>5</v>
      </c>
      <c r="H20" s="18" t="s">
        <v>6</v>
      </c>
      <c r="I20" s="18" t="s">
        <v>7</v>
      </c>
      <c r="J20" s="18" t="s">
        <v>8</v>
      </c>
      <c r="K20" s="23" t="s">
        <v>21</v>
      </c>
    </row>
    <row r="21" spans="1:11" ht="30" customHeight="1" x14ac:dyDescent="0.25">
      <c r="A21" s="44" t="s">
        <v>22</v>
      </c>
      <c r="B21" s="38">
        <f>'Q2-XIX-MOS'!B13</f>
        <v>3</v>
      </c>
      <c r="C21" s="38">
        <f>'Q2-XIX-MOS'!C13</f>
        <v>5</v>
      </c>
      <c r="D21" s="39">
        <f>B21/C21</f>
        <v>0.6</v>
      </c>
      <c r="E21" s="38">
        <f>'Q2-XIX-MOS'!E13</f>
        <v>1</v>
      </c>
      <c r="F21" s="38">
        <f>'Q2-XIX-MOS'!F13</f>
        <v>7</v>
      </c>
      <c r="G21" s="38">
        <f>'Q2-XIX-MOS'!G13</f>
        <v>1</v>
      </c>
      <c r="H21" s="38">
        <f>'Q2-XIX-MOS'!H13</f>
        <v>0</v>
      </c>
      <c r="I21" s="38">
        <f>'Q2-XIX-MOS'!I13</f>
        <v>0</v>
      </c>
      <c r="J21" s="148">
        <f>'Q2-XIX-MOS'!J13</f>
        <v>0</v>
      </c>
      <c r="K21" s="40" t="e">
        <f>G21/J21</f>
        <v>#DIV/0!</v>
      </c>
    </row>
    <row r="22" spans="1:11" ht="30" customHeight="1" x14ac:dyDescent="0.25">
      <c r="A22" s="44" t="s">
        <v>79</v>
      </c>
      <c r="B22" s="38">
        <f>'Q2-XIX-MOS'!B14</f>
        <v>0</v>
      </c>
      <c r="C22" s="38">
        <f>'Q2-XIX-MOS'!C14</f>
        <v>4</v>
      </c>
      <c r="D22" s="39">
        <f t="shared" ref="D22:D24" si="3">B22/C22</f>
        <v>0</v>
      </c>
      <c r="E22" s="38">
        <f>'Q2-XIX-MOS'!E14</f>
        <v>0</v>
      </c>
      <c r="F22" s="38">
        <f>'Q2-XIX-MOS'!F14</f>
        <v>3</v>
      </c>
      <c r="G22" s="38">
        <f>'Q2-XIX-MOS'!G14</f>
        <v>0</v>
      </c>
      <c r="H22" s="38">
        <f>'Q2-XIX-MOS'!H14</f>
        <v>1</v>
      </c>
      <c r="I22" s="38">
        <f>'Q2-XIX-MOS'!I14</f>
        <v>0</v>
      </c>
      <c r="J22" s="38">
        <f>'Q2-XIX-MOS'!J14</f>
        <v>2</v>
      </c>
      <c r="K22" s="40">
        <f>G22/J22</f>
        <v>0</v>
      </c>
    </row>
    <row r="23" spans="1:11" ht="30" customHeight="1" x14ac:dyDescent="0.25">
      <c r="A23" s="44" t="s">
        <v>80</v>
      </c>
      <c r="B23" s="38">
        <f>'Q2-XIX-MOS'!B15</f>
        <v>2</v>
      </c>
      <c r="C23" s="38">
        <f>'Q2-XIX-MOS'!C15</f>
        <v>4</v>
      </c>
      <c r="D23" s="39">
        <f t="shared" si="3"/>
        <v>0.5</v>
      </c>
      <c r="E23" s="38">
        <f>'Q2-XIX-MOS'!E15</f>
        <v>0</v>
      </c>
      <c r="F23" s="38">
        <f>'Q2-XIX-MOS'!F15</f>
        <v>1</v>
      </c>
      <c r="G23" s="38">
        <f>'Q2-XIX-MOS'!G15</f>
        <v>0</v>
      </c>
      <c r="H23" s="38">
        <f>'Q2-XIX-MOS'!H15</f>
        <v>0</v>
      </c>
      <c r="I23" s="38">
        <f>'Q2-XIX-MOS'!I15</f>
        <v>0</v>
      </c>
      <c r="J23" s="38">
        <f>'Q2-XIX-MOS'!J15</f>
        <v>1</v>
      </c>
      <c r="K23" s="40">
        <f>G23/J23</f>
        <v>0</v>
      </c>
    </row>
    <row r="24" spans="1:11" ht="30" customHeight="1" x14ac:dyDescent="0.25">
      <c r="A24" s="44" t="s">
        <v>27</v>
      </c>
      <c r="B24" s="38">
        <f>'Q2-XIX-MOS'!B16</f>
        <v>0</v>
      </c>
      <c r="C24" s="38">
        <f>'Q2-XIX-MOS'!C16</f>
        <v>1</v>
      </c>
      <c r="D24" s="39">
        <f t="shared" si="3"/>
        <v>0</v>
      </c>
      <c r="E24" s="38">
        <f>'Q2-XIX-MOS'!E16</f>
        <v>0</v>
      </c>
      <c r="F24" s="38">
        <f>'Q2-XIX-MOS'!F16</f>
        <v>0</v>
      </c>
      <c r="G24" s="38">
        <f>'Q2-XIX-MOS'!G16</f>
        <v>1</v>
      </c>
      <c r="H24" s="38">
        <f>'Q2-XIX-MOS'!H16</f>
        <v>0</v>
      </c>
      <c r="I24" s="38">
        <f>'Q2-XIX-MOS'!I16</f>
        <v>1</v>
      </c>
      <c r="J24" s="38">
        <f>'Q2-XIX-MOS'!J16</f>
        <v>2</v>
      </c>
      <c r="K24" s="40">
        <f>G24/J24</f>
        <v>0.5</v>
      </c>
    </row>
    <row r="25" spans="1:11" x14ac:dyDescent="0.25">
      <c r="B25" s="91"/>
      <c r="C25" s="91"/>
      <c r="D25" s="139"/>
      <c r="E25" s="91"/>
      <c r="F25" s="91"/>
      <c r="G25" s="91"/>
      <c r="H25" s="91"/>
      <c r="I25" s="91"/>
      <c r="J25" s="91"/>
      <c r="K25" s="140"/>
    </row>
    <row r="26" spans="1:11" ht="30" customHeight="1" x14ac:dyDescent="0.25">
      <c r="A26" s="98" t="s">
        <v>130</v>
      </c>
      <c r="B26" s="18" t="s">
        <v>3</v>
      </c>
      <c r="C26" s="18" t="s">
        <v>11</v>
      </c>
      <c r="D26" s="141" t="s">
        <v>9</v>
      </c>
      <c r="E26" s="18" t="s">
        <v>10</v>
      </c>
      <c r="F26" s="18" t="s">
        <v>4</v>
      </c>
      <c r="G26" s="18" t="s">
        <v>5</v>
      </c>
      <c r="H26" s="18" t="s">
        <v>6</v>
      </c>
      <c r="I26" s="18" t="s">
        <v>7</v>
      </c>
      <c r="J26" s="18" t="s">
        <v>8</v>
      </c>
      <c r="K26" s="23" t="s">
        <v>21</v>
      </c>
    </row>
    <row r="27" spans="1:11" ht="30" customHeight="1" x14ac:dyDescent="0.25">
      <c r="A27" s="42" t="s">
        <v>46</v>
      </c>
      <c r="B27" s="148">
        <f>'Q2-XIX-MOS'!B6+'S2-XIX-WW'!B6+'Finals-XIX-SES'!B6</f>
        <v>9</v>
      </c>
      <c r="C27" s="148">
        <f>'Q2-XIX-MOS'!C6+'S2-XIX-WW'!C6+'Finals-XIX-SES'!C6</f>
        <v>18</v>
      </c>
      <c r="D27" s="39">
        <f>B27/C27</f>
        <v>0.5</v>
      </c>
      <c r="E27" s="38">
        <f>'Q2-XIX-MOS'!E6+'S2-XIX-WW'!E6+'Finals-XIX-SES'!E6</f>
        <v>0</v>
      </c>
      <c r="F27" s="38">
        <f>'Q2-XIX-MOS'!F6+'S2-XIX-WW'!F6+'Finals-XIX-SES'!F6</f>
        <v>10</v>
      </c>
      <c r="G27" s="148">
        <f>'Q2-XIX-MOS'!G6+'S2-XIX-WW'!G6+'Finals-XIX-SES'!G6</f>
        <v>5</v>
      </c>
      <c r="H27" s="38">
        <f>'Q2-XIX-MOS'!H6+'S2-XIX-WW'!H6+'Finals-XIX-SES'!H6</f>
        <v>3</v>
      </c>
      <c r="I27" s="38">
        <f>'Q2-XIX-MOS'!I6+'S2-XIX-WW'!I6+'Finals-XIX-SES'!I6</f>
        <v>0</v>
      </c>
      <c r="J27" s="38">
        <f>'Q2-XIX-MOS'!J6+'S2-XIX-WW'!J6+'Finals-XIX-SES'!J6</f>
        <v>2</v>
      </c>
      <c r="K27" s="40">
        <f>G27/J27</f>
        <v>2.5</v>
      </c>
    </row>
    <row r="28" spans="1:11" ht="30" customHeight="1" x14ac:dyDescent="0.25">
      <c r="A28" s="135" t="s">
        <v>76</v>
      </c>
      <c r="B28" s="38">
        <f>'Q2-XIX-MOS'!B7+'S2-XIX-WW'!B7+'Finals-XIX-SES'!B7</f>
        <v>5</v>
      </c>
      <c r="C28" s="38">
        <f>'Q2-XIX-MOS'!C7+'S2-XIX-WW'!C7+'Finals-XIX-SES'!C7</f>
        <v>22</v>
      </c>
      <c r="D28" s="39">
        <f t="shared" ref="D28:D29" si="4">B28/C28</f>
        <v>0.22727272727272727</v>
      </c>
      <c r="E28" s="148">
        <f>'Q2-XIX-MOS'!E7+'S2-XIX-WW'!E7+'Finals-XIX-SES'!E7</f>
        <v>2</v>
      </c>
      <c r="F28" s="38">
        <f>'Q2-XIX-MOS'!F7+'S2-XIX-WW'!F7+'Finals-XIX-SES'!F7</f>
        <v>8</v>
      </c>
      <c r="G28" s="38">
        <f>'Q2-XIX-MOS'!G7+'S2-XIX-WW'!G7+'Finals-XIX-SES'!G7</f>
        <v>3</v>
      </c>
      <c r="H28" s="38">
        <f>'Q2-XIX-MOS'!H7+'S2-XIX-WW'!H7+'Finals-XIX-SES'!H7</f>
        <v>3</v>
      </c>
      <c r="I28" s="38">
        <f>'Q2-XIX-MOS'!I7+'S2-XIX-WW'!I7+'Finals-XIX-SES'!I7</f>
        <v>0</v>
      </c>
      <c r="J28" s="38">
        <f>'Q2-XIX-MOS'!J7+'S2-XIX-WW'!J7+'Finals-XIX-SES'!J7</f>
        <v>2</v>
      </c>
      <c r="K28" s="40">
        <f>G28/J28</f>
        <v>1.5</v>
      </c>
    </row>
    <row r="29" spans="1:11" ht="30" customHeight="1" x14ac:dyDescent="0.25">
      <c r="A29" s="135" t="s">
        <v>25</v>
      </c>
      <c r="B29" s="38">
        <f>'Q2-XIX-MOS'!B8+'S2-XIX-WW'!B8+'Finals-XIX-SES'!B8</f>
        <v>3</v>
      </c>
      <c r="C29" s="38">
        <f>'Q2-XIX-MOS'!C8+'S2-XIX-WW'!C8+'Finals-XIX-SES'!C8</f>
        <v>14</v>
      </c>
      <c r="D29" s="39">
        <f t="shared" si="4"/>
        <v>0.21428571428571427</v>
      </c>
      <c r="E29" s="38">
        <f>'Q2-XIX-MOS'!E8+'S2-XIX-WW'!E8+'Finals-XIX-SES'!E8</f>
        <v>0</v>
      </c>
      <c r="F29" s="148">
        <f>'Q2-XIX-MOS'!F8+'S2-XIX-WW'!F8+'Finals-XIX-SES'!F8</f>
        <v>14</v>
      </c>
      <c r="G29" s="38">
        <f>'Q2-XIX-MOS'!G8+'S2-XIX-WW'!G8+'Finals-XIX-SES'!G8</f>
        <v>3</v>
      </c>
      <c r="H29" s="148">
        <f>'Q2-XIX-MOS'!H8+'S2-XIX-WW'!H8+'Finals-XIX-SES'!H8</f>
        <v>4</v>
      </c>
      <c r="I29" s="38">
        <f>'Q2-XIX-MOS'!I8+'S2-XIX-WW'!I8+'Finals-XIX-SES'!I8</f>
        <v>0</v>
      </c>
      <c r="J29" s="38">
        <f>'Q2-XIX-MOS'!J8+'S2-XIX-WW'!J8+'Finals-XIX-SES'!J8</f>
        <v>5</v>
      </c>
      <c r="K29" s="40">
        <f>G29/J29</f>
        <v>0.6</v>
      </c>
    </row>
    <row r="30" spans="1:11" x14ac:dyDescent="0.25">
      <c r="B30" s="91"/>
      <c r="C30" s="91"/>
      <c r="D30" s="139"/>
      <c r="E30" s="91"/>
      <c r="F30" s="91"/>
      <c r="G30" s="91"/>
      <c r="H30" s="91"/>
      <c r="I30" s="91"/>
      <c r="J30" s="91"/>
      <c r="K30" s="140"/>
    </row>
    <row r="31" spans="1:11" ht="30" customHeight="1" x14ac:dyDescent="0.25">
      <c r="A31" s="137" t="s">
        <v>131</v>
      </c>
      <c r="B31" s="18" t="s">
        <v>3</v>
      </c>
      <c r="C31" s="18" t="s">
        <v>11</v>
      </c>
      <c r="D31" s="141" t="s">
        <v>9</v>
      </c>
      <c r="E31" s="18" t="s">
        <v>10</v>
      </c>
      <c r="F31" s="18" t="s">
        <v>4</v>
      </c>
      <c r="G31" s="18" t="s">
        <v>5</v>
      </c>
      <c r="H31" s="18" t="s">
        <v>6</v>
      </c>
      <c r="I31" s="18" t="s">
        <v>7</v>
      </c>
      <c r="J31" s="18" t="s">
        <v>8</v>
      </c>
      <c r="K31" s="23" t="s">
        <v>21</v>
      </c>
    </row>
    <row r="32" spans="1:11" ht="30" customHeight="1" x14ac:dyDescent="0.25">
      <c r="A32" s="130" t="s">
        <v>172</v>
      </c>
      <c r="B32" s="38">
        <f>'Q1-Peaches-AG'!B6</f>
        <v>5</v>
      </c>
      <c r="C32" s="38">
        <f>'Q1-Peaches-AG'!C6</f>
        <v>9</v>
      </c>
      <c r="D32" s="39">
        <f>B32/C32</f>
        <v>0.55555555555555558</v>
      </c>
      <c r="E32" s="38">
        <f>'Q1-Peaches-AG'!E6</f>
        <v>1</v>
      </c>
      <c r="F32" s="38">
        <f>'Q1-Peaches-AG'!F6</f>
        <v>3</v>
      </c>
      <c r="G32" s="38">
        <f>'Q1-Peaches-AG'!G6</f>
        <v>1</v>
      </c>
      <c r="H32" s="38">
        <f>'Q1-Peaches-AG'!H6</f>
        <v>1</v>
      </c>
      <c r="I32" s="38">
        <f>'Q1-Peaches-AG'!I6</f>
        <v>0</v>
      </c>
      <c r="J32" s="148">
        <f>'Q1-Peaches-AG'!J6</f>
        <v>0</v>
      </c>
      <c r="K32" s="40" t="e">
        <f>G32/J32</f>
        <v>#DIV/0!</v>
      </c>
    </row>
    <row r="33" spans="1:11" ht="30" customHeight="1" x14ac:dyDescent="0.25">
      <c r="A33" s="130" t="s">
        <v>39</v>
      </c>
      <c r="B33" s="38">
        <f>'Q1-Peaches-AG'!B7</f>
        <v>1</v>
      </c>
      <c r="C33" s="38">
        <f>'Q1-Peaches-AG'!C7</f>
        <v>1</v>
      </c>
      <c r="D33" s="149">
        <f t="shared" ref="D33:D35" si="5">B33/C33</f>
        <v>1</v>
      </c>
      <c r="E33" s="38">
        <f>'Q1-Peaches-AG'!E7</f>
        <v>1</v>
      </c>
      <c r="F33" s="38">
        <f>'Q1-Peaches-AG'!F7</f>
        <v>0</v>
      </c>
      <c r="G33" s="38">
        <f>'Q1-Peaches-AG'!G7</f>
        <v>0</v>
      </c>
      <c r="H33" s="38">
        <f>'Q1-Peaches-AG'!H7</f>
        <v>0</v>
      </c>
      <c r="I33" s="38">
        <f>'Q1-Peaches-AG'!I7</f>
        <v>0</v>
      </c>
      <c r="J33" s="148">
        <f>'Q1-Peaches-AG'!J7</f>
        <v>0</v>
      </c>
      <c r="K33" s="40" t="e">
        <f>G33/J33</f>
        <v>#DIV/0!</v>
      </c>
    </row>
    <row r="34" spans="1:11" ht="30" customHeight="1" x14ac:dyDescent="0.25">
      <c r="A34" s="130" t="s">
        <v>23</v>
      </c>
      <c r="B34" s="38">
        <f>'Q1-Peaches-AG'!B8</f>
        <v>0</v>
      </c>
      <c r="C34" s="38">
        <f>'Q1-Peaches-AG'!C8</f>
        <v>3</v>
      </c>
      <c r="D34" s="39">
        <f t="shared" si="5"/>
        <v>0</v>
      </c>
      <c r="E34" s="38">
        <f>'Q1-Peaches-AG'!E8</f>
        <v>0</v>
      </c>
      <c r="F34" s="38">
        <f>'Q1-Peaches-AG'!F8</f>
        <v>0</v>
      </c>
      <c r="G34" s="38">
        <f>'Q1-Peaches-AG'!G8</f>
        <v>2</v>
      </c>
      <c r="H34" s="38">
        <f>'Q1-Peaches-AG'!H8</f>
        <v>0</v>
      </c>
      <c r="I34" s="38">
        <f>'Q1-Peaches-AG'!I8</f>
        <v>0</v>
      </c>
      <c r="J34" s="148">
        <f>'Q1-Peaches-AG'!J8</f>
        <v>0</v>
      </c>
      <c r="K34" s="40" t="e">
        <f>G34/J34</f>
        <v>#DIV/0!</v>
      </c>
    </row>
    <row r="35" spans="1:11" ht="30" customHeight="1" x14ac:dyDescent="0.25">
      <c r="A35" s="130" t="s">
        <v>123</v>
      </c>
      <c r="B35" s="38">
        <f>'Q1-Peaches-AG'!B9</f>
        <v>1</v>
      </c>
      <c r="C35" s="38">
        <f>'Q1-Peaches-AG'!C9</f>
        <v>2</v>
      </c>
      <c r="D35" s="39">
        <f t="shared" si="5"/>
        <v>0.5</v>
      </c>
      <c r="E35" s="38">
        <f>'Q1-Peaches-AG'!E9</f>
        <v>0</v>
      </c>
      <c r="F35" s="38">
        <f>'Q1-Peaches-AG'!F9</f>
        <v>1</v>
      </c>
      <c r="G35" s="38">
        <f>'Q1-Peaches-AG'!G9</f>
        <v>2</v>
      </c>
      <c r="H35" s="38">
        <f>'Q1-Peaches-AG'!H9</f>
        <v>1</v>
      </c>
      <c r="I35" s="148">
        <f>'Q1-Peaches-AG'!I9</f>
        <v>2</v>
      </c>
      <c r="J35" s="148">
        <f>'Q1-Peaches-AG'!J9</f>
        <v>0</v>
      </c>
      <c r="K35" s="40" t="e">
        <f>G35/J35</f>
        <v>#DIV/0!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showGridLines="0" topLeftCell="A13" zoomScale="115" zoomScaleNormal="115" zoomScalePageLayoutView="115" workbookViewId="0">
      <selection activeCell="A32" sqref="A32"/>
    </sheetView>
  </sheetViews>
  <sheetFormatPr defaultColWidth="8.85546875" defaultRowHeight="15" x14ac:dyDescent="0.25"/>
  <cols>
    <col min="1" max="1" width="20.42578125" customWidth="1"/>
    <col min="2" max="2" width="12.42578125" customWidth="1"/>
    <col min="3" max="3" width="14.42578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1" t="s">
        <v>35</v>
      </c>
      <c r="B1" s="7"/>
      <c r="C1" s="8"/>
      <c r="D1" s="9"/>
    </row>
    <row r="3" spans="1:11" ht="30" customHeight="1" x14ac:dyDescent="0.25">
      <c r="A3" s="41" t="s">
        <v>126</v>
      </c>
      <c r="B3" s="6" t="s">
        <v>3</v>
      </c>
      <c r="C3" s="6" t="s">
        <v>11</v>
      </c>
      <c r="D3" s="6" t="s">
        <v>9</v>
      </c>
      <c r="E3" s="6" t="s">
        <v>10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18" t="s">
        <v>21</v>
      </c>
    </row>
    <row r="4" spans="1:11" ht="30" customHeight="1" x14ac:dyDescent="0.25">
      <c r="A4" s="21" t="s">
        <v>26</v>
      </c>
      <c r="B4" s="49">
        <f>'Playoff - Totals'!B4/2</f>
        <v>1.5</v>
      </c>
      <c r="C4" s="49">
        <f>'Playoff - Totals'!C4/2</f>
        <v>4.5</v>
      </c>
      <c r="D4" s="39">
        <f>B4/C4</f>
        <v>0.33333333333333331</v>
      </c>
      <c r="E4" s="49">
        <f>'Playoff - Totals'!E4/2</f>
        <v>0.5</v>
      </c>
      <c r="F4" s="49">
        <f>'Playoff - Totals'!F4/2</f>
        <v>2</v>
      </c>
      <c r="G4" s="49">
        <f>'Playoff - Totals'!G4/2</f>
        <v>1.5</v>
      </c>
      <c r="H4" s="49">
        <f>'Playoff - Totals'!H4/2</f>
        <v>0.5</v>
      </c>
      <c r="I4" s="49">
        <f>'Playoff - Totals'!I4/2</f>
        <v>0</v>
      </c>
      <c r="J4" s="151">
        <f>'Playoff - Totals'!J4/2</f>
        <v>0</v>
      </c>
      <c r="K4" s="40" t="e">
        <f>G4/J4</f>
        <v>#DIV/0!</v>
      </c>
    </row>
    <row r="5" spans="1:11" ht="30" customHeight="1" x14ac:dyDescent="0.25">
      <c r="A5" s="21" t="s">
        <v>28</v>
      </c>
      <c r="B5" s="49">
        <f>'Playoff - Totals'!B5/2</f>
        <v>3.5</v>
      </c>
      <c r="C5" s="49">
        <f>'Playoff - Totals'!C5/2</f>
        <v>5.5</v>
      </c>
      <c r="D5" s="39">
        <f>B5/C5</f>
        <v>0.63636363636363635</v>
      </c>
      <c r="E5" s="49">
        <f>'Playoff - Totals'!E5/2</f>
        <v>0</v>
      </c>
      <c r="F5" s="49">
        <f>'Playoff - Totals'!F5/2</f>
        <v>3</v>
      </c>
      <c r="G5" s="151">
        <f>'Playoff - Totals'!G5/2</f>
        <v>2</v>
      </c>
      <c r="H5" s="49">
        <f>'Playoff - Totals'!H5/2</f>
        <v>0</v>
      </c>
      <c r="I5" s="49">
        <f>'Playoff - Totals'!I5/2</f>
        <v>0</v>
      </c>
      <c r="J5" s="49">
        <f>'Playoff - Totals'!J5/2</f>
        <v>1</v>
      </c>
      <c r="K5" s="40">
        <f>G5/J5</f>
        <v>2</v>
      </c>
    </row>
    <row r="6" spans="1:11" ht="30" customHeight="1" x14ac:dyDescent="0.25">
      <c r="A6" s="21" t="s">
        <v>125</v>
      </c>
      <c r="B6" s="49">
        <f>'Playoff - Totals'!B6/2</f>
        <v>0</v>
      </c>
      <c r="C6" s="49">
        <f>'Playoff - Totals'!C6/2</f>
        <v>2.5</v>
      </c>
      <c r="D6" s="39">
        <f>B6/C6</f>
        <v>0</v>
      </c>
      <c r="E6" s="49">
        <f>'Playoff - Totals'!E6/2</f>
        <v>0</v>
      </c>
      <c r="F6" s="49">
        <f>'Playoff - Totals'!F6/2</f>
        <v>0.5</v>
      </c>
      <c r="G6" s="49">
        <f>'Playoff - Totals'!G6/2</f>
        <v>0.5</v>
      </c>
      <c r="H6" s="49">
        <f>'Playoff - Totals'!H6/2</f>
        <v>0</v>
      </c>
      <c r="I6" s="49">
        <f>'Playoff - Totals'!I6/2</f>
        <v>0</v>
      </c>
      <c r="J6" s="49">
        <f>'Playoff - Totals'!J6/2</f>
        <v>0.5</v>
      </c>
      <c r="K6" s="40">
        <f>G6/J6</f>
        <v>1</v>
      </c>
    </row>
    <row r="7" spans="1:11" ht="30" customHeight="1" x14ac:dyDescent="0.25">
      <c r="A7" s="109" t="s">
        <v>127</v>
      </c>
      <c r="B7" s="49">
        <f>'Playoff - Totals'!B7/2</f>
        <v>0.5</v>
      </c>
      <c r="C7" s="49">
        <f>'Playoff - Totals'!C7/2</f>
        <v>1.5</v>
      </c>
      <c r="D7" s="39">
        <f>B7/C7</f>
        <v>0.33333333333333331</v>
      </c>
      <c r="E7" s="49">
        <f>'Playoff - Totals'!E7/2</f>
        <v>0</v>
      </c>
      <c r="F7" s="49">
        <f>'Playoff - Totals'!F7/2</f>
        <v>0.5</v>
      </c>
      <c r="G7" s="49">
        <f>'Playoff - Totals'!G7/2</f>
        <v>0</v>
      </c>
      <c r="H7" s="49">
        <f>'Playoff - Totals'!H7/2</f>
        <v>1</v>
      </c>
      <c r="I7" s="49">
        <f>'Playoff - Totals'!I7/2</f>
        <v>0</v>
      </c>
      <c r="J7" s="151">
        <f>'Playoff - Totals'!J7/2</f>
        <v>0</v>
      </c>
      <c r="K7" s="40" t="e">
        <f>G7/J7</f>
        <v>#DIV/0!</v>
      </c>
    </row>
    <row r="8" spans="1:11" x14ac:dyDescent="0.25">
      <c r="B8" s="91"/>
      <c r="C8" s="91"/>
      <c r="D8" s="139"/>
      <c r="E8" s="91"/>
      <c r="F8" s="91"/>
      <c r="G8" s="91"/>
      <c r="H8" s="91"/>
      <c r="I8" s="91"/>
      <c r="J8" s="91"/>
      <c r="K8" s="140"/>
    </row>
    <row r="9" spans="1:11" ht="30" customHeight="1" x14ac:dyDescent="0.25">
      <c r="A9" s="45" t="s">
        <v>128</v>
      </c>
      <c r="B9" s="18" t="s">
        <v>3</v>
      </c>
      <c r="C9" s="18" t="s">
        <v>11</v>
      </c>
      <c r="D9" s="141" t="s">
        <v>9</v>
      </c>
      <c r="E9" s="18" t="s">
        <v>10</v>
      </c>
      <c r="F9" s="18" t="s">
        <v>4</v>
      </c>
      <c r="G9" s="18" t="s">
        <v>5</v>
      </c>
      <c r="H9" s="18" t="s">
        <v>6</v>
      </c>
      <c r="I9" s="18" t="s">
        <v>7</v>
      </c>
      <c r="J9" s="18" t="s">
        <v>8</v>
      </c>
      <c r="K9" s="23" t="s">
        <v>21</v>
      </c>
    </row>
    <row r="10" spans="1:11" ht="30" customHeight="1" x14ac:dyDescent="0.25">
      <c r="A10" s="46" t="s">
        <v>122</v>
      </c>
      <c r="B10" s="49">
        <f>'Playoff - Totals'!B10/2</f>
        <v>3.5</v>
      </c>
      <c r="C10" s="49">
        <f>'Playoff - Totals'!C10/2</f>
        <v>3.5</v>
      </c>
      <c r="D10" s="149">
        <f>B10/C10</f>
        <v>1</v>
      </c>
      <c r="E10" s="151">
        <f>'Playoff - Totals'!E10/2</f>
        <v>1</v>
      </c>
      <c r="F10" s="49">
        <f>'Playoff - Totals'!F10/2</f>
        <v>3</v>
      </c>
      <c r="G10" s="49">
        <f>'Playoff - Totals'!G10/2</f>
        <v>0.5</v>
      </c>
      <c r="H10" s="49">
        <f>'Playoff - Totals'!H10/2</f>
        <v>1</v>
      </c>
      <c r="I10" s="49">
        <f>'Playoff - Totals'!I10/2</f>
        <v>0</v>
      </c>
      <c r="J10" s="49">
        <f>'Playoff - Totals'!J10/2</f>
        <v>1</v>
      </c>
      <c r="K10" s="40">
        <f>G10/J10</f>
        <v>0.5</v>
      </c>
    </row>
    <row r="11" spans="1:11" ht="30" customHeight="1" x14ac:dyDescent="0.25">
      <c r="A11" s="46" t="s">
        <v>24</v>
      </c>
      <c r="B11" s="49">
        <f>'Playoff - Totals'!B11/2</f>
        <v>2.5</v>
      </c>
      <c r="C11" s="49">
        <f>'Playoff - Totals'!C11/2</f>
        <v>7.5</v>
      </c>
      <c r="D11" s="39">
        <f>B11/C11</f>
        <v>0.33333333333333331</v>
      </c>
      <c r="E11" s="49">
        <f>'Playoff - Totals'!E11/2</f>
        <v>0</v>
      </c>
      <c r="F11" s="49">
        <f>'Playoff - Totals'!F11/2</f>
        <v>3</v>
      </c>
      <c r="G11" s="49">
        <f>'Playoff - Totals'!G11/2</f>
        <v>0</v>
      </c>
      <c r="H11" s="49">
        <f>'Playoff - Totals'!H11/2</f>
        <v>0.5</v>
      </c>
      <c r="I11" s="49">
        <f>'Playoff - Totals'!I11/2</f>
        <v>0.5</v>
      </c>
      <c r="J11" s="49">
        <f>'Playoff - Totals'!J11/2</f>
        <v>1</v>
      </c>
      <c r="K11" s="40">
        <f>G11/J11</f>
        <v>0</v>
      </c>
    </row>
    <row r="12" spans="1:11" ht="30" customHeight="1" x14ac:dyDescent="0.25">
      <c r="A12" s="46" t="s">
        <v>78</v>
      </c>
      <c r="B12" s="49">
        <f>'Playoff - Totals'!B12/2</f>
        <v>0.5</v>
      </c>
      <c r="C12" s="49">
        <f>'Playoff - Totals'!C12/2</f>
        <v>1</v>
      </c>
      <c r="D12" s="39">
        <f>B12/C12</f>
        <v>0.5</v>
      </c>
      <c r="E12" s="49">
        <f>'Playoff - Totals'!E12/2</f>
        <v>0.5</v>
      </c>
      <c r="F12" s="49">
        <f>'Playoff - Totals'!F12/2</f>
        <v>2</v>
      </c>
      <c r="G12" s="49">
        <f>'Playoff - Totals'!G12/2</f>
        <v>0</v>
      </c>
      <c r="H12" s="49">
        <f>'Playoff - Totals'!H12/2</f>
        <v>0.5</v>
      </c>
      <c r="I12" s="49">
        <f>'Playoff - Totals'!I12/2</f>
        <v>0.5</v>
      </c>
      <c r="J12" s="49">
        <f>'Playoff - Totals'!J12/2</f>
        <v>0.5</v>
      </c>
      <c r="K12" s="40">
        <f>G12/J12</f>
        <v>0</v>
      </c>
    </row>
    <row r="13" spans="1:11" x14ac:dyDescent="0.25">
      <c r="B13" s="91"/>
      <c r="C13" s="91"/>
      <c r="D13" s="139"/>
      <c r="E13" s="91"/>
      <c r="F13" s="91"/>
      <c r="G13" s="91"/>
      <c r="H13" s="91"/>
      <c r="I13" s="91"/>
      <c r="J13" s="91"/>
      <c r="K13" s="140"/>
    </row>
    <row r="14" spans="1:11" ht="30" customHeight="1" x14ac:dyDescent="0.25">
      <c r="A14" s="133" t="s">
        <v>129</v>
      </c>
      <c r="B14" s="18" t="s">
        <v>3</v>
      </c>
      <c r="C14" s="18" t="s">
        <v>11</v>
      </c>
      <c r="D14" s="141" t="s">
        <v>9</v>
      </c>
      <c r="E14" s="18" t="s">
        <v>10</v>
      </c>
      <c r="F14" s="18" t="s">
        <v>4</v>
      </c>
      <c r="G14" s="18" t="s">
        <v>5</v>
      </c>
      <c r="H14" s="18" t="s">
        <v>6</v>
      </c>
      <c r="I14" s="18" t="s">
        <v>7</v>
      </c>
      <c r="J14" s="18" t="s">
        <v>8</v>
      </c>
      <c r="K14" s="23" t="s">
        <v>21</v>
      </c>
    </row>
    <row r="15" spans="1:11" ht="30" customHeight="1" x14ac:dyDescent="0.25">
      <c r="A15" s="131" t="s">
        <v>41</v>
      </c>
      <c r="B15" s="49">
        <f>'Playoff - Totals'!B15/1</f>
        <v>3</v>
      </c>
      <c r="C15" s="49">
        <f>'Playoff - Totals'!C15/1</f>
        <v>8</v>
      </c>
      <c r="D15" s="39">
        <f>B15/C15</f>
        <v>0.375</v>
      </c>
      <c r="E15" s="49">
        <f>'Playoff - Totals'!E15/1</f>
        <v>0</v>
      </c>
      <c r="F15" s="49">
        <f>'Playoff - Totals'!F15/1</f>
        <v>2</v>
      </c>
      <c r="G15" s="49">
        <f>'Playoff - Totals'!G15/1</f>
        <v>1</v>
      </c>
      <c r="H15" s="49">
        <f>'Playoff - Totals'!H15/1</f>
        <v>1</v>
      </c>
      <c r="I15" s="49">
        <f>'Playoff - Totals'!I15/1</f>
        <v>0</v>
      </c>
      <c r="J15" s="49">
        <f>'Playoff - Totals'!J15/1</f>
        <v>2</v>
      </c>
      <c r="K15" s="40">
        <f>G15/J15</f>
        <v>0.5</v>
      </c>
    </row>
    <row r="16" spans="1:11" ht="30" customHeight="1" x14ac:dyDescent="0.25">
      <c r="A16" s="131" t="s">
        <v>43</v>
      </c>
      <c r="B16" s="49">
        <f>'Playoff - Totals'!B16/1</f>
        <v>0</v>
      </c>
      <c r="C16" s="49">
        <f>'Playoff - Totals'!C16/1</f>
        <v>1</v>
      </c>
      <c r="D16" s="39">
        <f t="shared" ref="D16:D18" si="0">B16/C16</f>
        <v>0</v>
      </c>
      <c r="E16" s="49">
        <f>'Playoff - Totals'!E16/1</f>
        <v>0</v>
      </c>
      <c r="F16" s="49">
        <f>'Playoff - Totals'!F16/1</f>
        <v>2</v>
      </c>
      <c r="G16" s="151">
        <f>'Playoff - Totals'!G16/1</f>
        <v>2</v>
      </c>
      <c r="H16" s="49">
        <f>'Playoff - Totals'!H16/1</f>
        <v>0</v>
      </c>
      <c r="I16" s="49">
        <f>'Playoff - Totals'!I16/1</f>
        <v>1</v>
      </c>
      <c r="J16" s="49">
        <f>'Playoff - Totals'!J16/1</f>
        <v>1</v>
      </c>
      <c r="K16" s="40">
        <f>G16/J16</f>
        <v>2</v>
      </c>
    </row>
    <row r="17" spans="1:11" ht="30" customHeight="1" x14ac:dyDescent="0.25">
      <c r="A17" s="131" t="s">
        <v>42</v>
      </c>
      <c r="B17" s="49">
        <f>'Playoff - Totals'!B17/1</f>
        <v>2</v>
      </c>
      <c r="C17" s="49">
        <f>'Playoff - Totals'!C17/1</f>
        <v>4</v>
      </c>
      <c r="D17" s="39">
        <f t="shared" si="0"/>
        <v>0.5</v>
      </c>
      <c r="E17" s="49">
        <f>'Playoff - Totals'!E17/1</f>
        <v>0</v>
      </c>
      <c r="F17" s="49">
        <f>'Playoff - Totals'!F17/1</f>
        <v>0</v>
      </c>
      <c r="G17" s="49">
        <f>'Playoff - Totals'!G17/1</f>
        <v>0</v>
      </c>
      <c r="H17" s="49">
        <f>'Playoff - Totals'!H17/1</f>
        <v>0</v>
      </c>
      <c r="I17" s="49">
        <f>'Playoff - Totals'!I17/1</f>
        <v>0</v>
      </c>
      <c r="J17" s="151">
        <f>'Playoff - Totals'!J17/1</f>
        <v>0</v>
      </c>
      <c r="K17" s="40" t="e">
        <f>G17/J17</f>
        <v>#DIV/0!</v>
      </c>
    </row>
    <row r="18" spans="1:11" ht="30" customHeight="1" x14ac:dyDescent="0.25">
      <c r="A18" s="131" t="s">
        <v>124</v>
      </c>
      <c r="B18" s="49">
        <f>'Playoff - Totals'!B18/1</f>
        <v>0</v>
      </c>
      <c r="C18" s="49">
        <f>'Playoff - Totals'!C18/1</f>
        <v>1</v>
      </c>
      <c r="D18" s="39">
        <f t="shared" si="0"/>
        <v>0</v>
      </c>
      <c r="E18" s="49">
        <f>'Playoff - Totals'!E18/1</f>
        <v>0</v>
      </c>
      <c r="F18" s="49">
        <f>'Playoff - Totals'!F18/1</f>
        <v>1</v>
      </c>
      <c r="G18" s="49">
        <f>'Playoff - Totals'!G18/1</f>
        <v>0</v>
      </c>
      <c r="H18" s="49">
        <f>'Playoff - Totals'!H18/1</f>
        <v>0</v>
      </c>
      <c r="I18" s="49">
        <f>'Playoff - Totals'!I18/1</f>
        <v>0</v>
      </c>
      <c r="J18" s="49">
        <f>'Playoff - Totals'!J18/1</f>
        <v>1</v>
      </c>
      <c r="K18" s="40">
        <f>G18/J18</f>
        <v>0</v>
      </c>
    </row>
    <row r="19" spans="1:11" x14ac:dyDescent="0.25">
      <c r="A19" s="64"/>
      <c r="B19" s="95"/>
      <c r="C19" s="95"/>
      <c r="D19" s="142"/>
      <c r="E19" s="95"/>
      <c r="F19" s="95"/>
      <c r="G19" s="95"/>
      <c r="H19" s="95"/>
      <c r="I19" s="95"/>
      <c r="J19" s="95"/>
      <c r="K19" s="143"/>
    </row>
    <row r="20" spans="1:11" ht="30" customHeight="1" x14ac:dyDescent="0.25">
      <c r="A20" s="43" t="s">
        <v>132</v>
      </c>
      <c r="B20" s="18" t="s">
        <v>3</v>
      </c>
      <c r="C20" s="18" t="s">
        <v>11</v>
      </c>
      <c r="D20" s="141" t="s">
        <v>9</v>
      </c>
      <c r="E20" s="18" t="s">
        <v>10</v>
      </c>
      <c r="F20" s="18" t="s">
        <v>4</v>
      </c>
      <c r="G20" s="18" t="s">
        <v>5</v>
      </c>
      <c r="H20" s="18" t="s">
        <v>6</v>
      </c>
      <c r="I20" s="18" t="s">
        <v>7</v>
      </c>
      <c r="J20" s="18" t="s">
        <v>8</v>
      </c>
      <c r="K20" s="23" t="s">
        <v>21</v>
      </c>
    </row>
    <row r="21" spans="1:11" ht="30" customHeight="1" x14ac:dyDescent="0.25">
      <c r="A21" s="44" t="s">
        <v>22</v>
      </c>
      <c r="B21" s="49">
        <f>'Playoff - Totals'!B21/1</f>
        <v>3</v>
      </c>
      <c r="C21" s="49">
        <f>'Playoff - Totals'!C21/1</f>
        <v>5</v>
      </c>
      <c r="D21" s="39">
        <f>B21/C21</f>
        <v>0.6</v>
      </c>
      <c r="E21" s="151">
        <f>'Playoff - Totals'!E21/1</f>
        <v>1</v>
      </c>
      <c r="F21" s="151">
        <f>'Playoff - Totals'!F21/1</f>
        <v>7</v>
      </c>
      <c r="G21" s="49">
        <f>'Playoff - Totals'!G21/1</f>
        <v>1</v>
      </c>
      <c r="H21" s="49">
        <f>'Playoff - Totals'!H21/1</f>
        <v>0</v>
      </c>
      <c r="I21" s="49">
        <f>'Playoff - Totals'!I21/1</f>
        <v>0</v>
      </c>
      <c r="J21" s="151">
        <f>'Playoff - Totals'!J21/1</f>
        <v>0</v>
      </c>
      <c r="K21" s="40" t="e">
        <f>G21/J21</f>
        <v>#DIV/0!</v>
      </c>
    </row>
    <row r="22" spans="1:11" ht="30" customHeight="1" x14ac:dyDescent="0.25">
      <c r="A22" s="44" t="s">
        <v>79</v>
      </c>
      <c r="B22" s="49">
        <f>'Playoff - Totals'!B22/1</f>
        <v>0</v>
      </c>
      <c r="C22" s="49">
        <f>'Playoff - Totals'!C22/1</f>
        <v>4</v>
      </c>
      <c r="D22" s="39">
        <f t="shared" ref="D22:D24" si="1">B22/C22</f>
        <v>0</v>
      </c>
      <c r="E22" s="49">
        <f>'Playoff - Totals'!E22/1</f>
        <v>0</v>
      </c>
      <c r="F22" s="49">
        <f>'Playoff - Totals'!F22/1</f>
        <v>3</v>
      </c>
      <c r="G22" s="49">
        <f>'Playoff - Totals'!G22/1</f>
        <v>0</v>
      </c>
      <c r="H22" s="49">
        <f>'Playoff - Totals'!H22/1</f>
        <v>1</v>
      </c>
      <c r="I22" s="49">
        <f>'Playoff - Totals'!I22/1</f>
        <v>0</v>
      </c>
      <c r="J22" s="49">
        <f>'Playoff - Totals'!J22/1</f>
        <v>2</v>
      </c>
      <c r="K22" s="40">
        <f>G22/J22</f>
        <v>0</v>
      </c>
    </row>
    <row r="23" spans="1:11" ht="30" customHeight="1" x14ac:dyDescent="0.25">
      <c r="A23" s="44" t="s">
        <v>80</v>
      </c>
      <c r="B23" s="49">
        <f>'Playoff - Totals'!B23/1</f>
        <v>2</v>
      </c>
      <c r="C23" s="49">
        <f>'Playoff - Totals'!C23/1</f>
        <v>4</v>
      </c>
      <c r="D23" s="39">
        <f t="shared" si="1"/>
        <v>0.5</v>
      </c>
      <c r="E23" s="49">
        <f>'Playoff - Totals'!E23/1</f>
        <v>0</v>
      </c>
      <c r="F23" s="49">
        <f>'Playoff - Totals'!F23/1</f>
        <v>1</v>
      </c>
      <c r="G23" s="49">
        <f>'Playoff - Totals'!G23/1</f>
        <v>0</v>
      </c>
      <c r="H23" s="49">
        <f>'Playoff - Totals'!H23/1</f>
        <v>0</v>
      </c>
      <c r="I23" s="49">
        <f>'Playoff - Totals'!I23/1</f>
        <v>0</v>
      </c>
      <c r="J23" s="49">
        <f>'Playoff - Totals'!J23/1</f>
        <v>1</v>
      </c>
      <c r="K23" s="40">
        <f>G23/J23</f>
        <v>0</v>
      </c>
    </row>
    <row r="24" spans="1:11" ht="30" customHeight="1" x14ac:dyDescent="0.25">
      <c r="A24" s="44" t="s">
        <v>27</v>
      </c>
      <c r="B24" s="49">
        <f>'Playoff - Totals'!B24/1</f>
        <v>0</v>
      </c>
      <c r="C24" s="49">
        <f>'Playoff - Totals'!C24/1</f>
        <v>1</v>
      </c>
      <c r="D24" s="39">
        <f t="shared" si="1"/>
        <v>0</v>
      </c>
      <c r="E24" s="49">
        <f>'Playoff - Totals'!E24/1</f>
        <v>0</v>
      </c>
      <c r="F24" s="49">
        <f>'Playoff - Totals'!F24/1</f>
        <v>0</v>
      </c>
      <c r="G24" s="49">
        <f>'Playoff - Totals'!G24/1</f>
        <v>1</v>
      </c>
      <c r="H24" s="49">
        <f>'Playoff - Totals'!H24/1</f>
        <v>0</v>
      </c>
      <c r="I24" s="49">
        <f>'Playoff - Totals'!I24/1</f>
        <v>1</v>
      </c>
      <c r="J24" s="49">
        <f>'Playoff - Totals'!J24/1</f>
        <v>2</v>
      </c>
      <c r="K24" s="40">
        <f>G24/J24</f>
        <v>0.5</v>
      </c>
    </row>
    <row r="25" spans="1:11" x14ac:dyDescent="0.25">
      <c r="B25" s="91"/>
      <c r="C25" s="91"/>
      <c r="D25" s="139"/>
      <c r="E25" s="91"/>
      <c r="F25" s="91"/>
      <c r="G25" s="91"/>
      <c r="H25" s="91"/>
      <c r="I25" s="91"/>
      <c r="J25" s="91"/>
      <c r="K25" s="140"/>
    </row>
    <row r="26" spans="1:11" ht="30" customHeight="1" x14ac:dyDescent="0.25">
      <c r="A26" s="98" t="s">
        <v>130</v>
      </c>
      <c r="B26" s="18" t="s">
        <v>3</v>
      </c>
      <c r="C26" s="18" t="s">
        <v>11</v>
      </c>
      <c r="D26" s="141" t="s">
        <v>9</v>
      </c>
      <c r="E26" s="18" t="s">
        <v>10</v>
      </c>
      <c r="F26" s="18" t="s">
        <v>4</v>
      </c>
      <c r="G26" s="18" t="s">
        <v>5</v>
      </c>
      <c r="H26" s="18" t="s">
        <v>6</v>
      </c>
      <c r="I26" s="18" t="s">
        <v>7</v>
      </c>
      <c r="J26" s="18" t="s">
        <v>8</v>
      </c>
      <c r="K26" s="23" t="s">
        <v>21</v>
      </c>
    </row>
    <row r="27" spans="1:11" ht="30" customHeight="1" x14ac:dyDescent="0.25">
      <c r="A27" s="42" t="s">
        <v>46</v>
      </c>
      <c r="B27" s="49">
        <f>'Playoff - Totals'!B27/3</f>
        <v>3</v>
      </c>
      <c r="C27" s="49">
        <f>'Playoff - Totals'!C27/3</f>
        <v>6</v>
      </c>
      <c r="D27" s="39">
        <f>B27/C27</f>
        <v>0.5</v>
      </c>
      <c r="E27" s="49">
        <f>'Playoff - Totals'!E27/3</f>
        <v>0</v>
      </c>
      <c r="F27" s="49">
        <f>'Playoff - Totals'!F27/3</f>
        <v>3.3333333333333335</v>
      </c>
      <c r="G27" s="49">
        <f>'Playoff - Totals'!G27/3</f>
        <v>1.6666666666666667</v>
      </c>
      <c r="H27" s="49">
        <f>'Playoff - Totals'!H27/3</f>
        <v>1</v>
      </c>
      <c r="I27" s="49">
        <f>'Playoff - Totals'!I27/3</f>
        <v>0</v>
      </c>
      <c r="J27" s="49">
        <f>'Playoff - Totals'!J27/3</f>
        <v>0.66666666666666663</v>
      </c>
      <c r="K27" s="40">
        <f>G27/J27</f>
        <v>2.5000000000000004</v>
      </c>
    </row>
    <row r="28" spans="1:11" ht="30" customHeight="1" x14ac:dyDescent="0.25">
      <c r="A28" s="135" t="s">
        <v>76</v>
      </c>
      <c r="B28" s="49">
        <f>'Playoff - Totals'!B28/3</f>
        <v>1.6666666666666667</v>
      </c>
      <c r="C28" s="49">
        <f>'Playoff - Totals'!C28/3</f>
        <v>7.333333333333333</v>
      </c>
      <c r="D28" s="39">
        <f t="shared" ref="D28:D29" si="2">B28/C28</f>
        <v>0.22727272727272729</v>
      </c>
      <c r="E28" s="49">
        <f>'Playoff - Totals'!E28/3</f>
        <v>0.66666666666666663</v>
      </c>
      <c r="F28" s="49">
        <f>'Playoff - Totals'!F28/3</f>
        <v>2.6666666666666665</v>
      </c>
      <c r="G28" s="49">
        <f>'Playoff - Totals'!G28/3</f>
        <v>1</v>
      </c>
      <c r="H28" s="49">
        <f>'Playoff - Totals'!H28/3</f>
        <v>1</v>
      </c>
      <c r="I28" s="49">
        <f>'Playoff - Totals'!I28/3</f>
        <v>0</v>
      </c>
      <c r="J28" s="49">
        <f>'Playoff - Totals'!J28/3</f>
        <v>0.66666666666666663</v>
      </c>
      <c r="K28" s="40">
        <f>G28/J28</f>
        <v>1.5</v>
      </c>
    </row>
    <row r="29" spans="1:11" ht="30" customHeight="1" x14ac:dyDescent="0.25">
      <c r="A29" s="135" t="s">
        <v>25</v>
      </c>
      <c r="B29" s="49">
        <f>'Playoff - Totals'!B29/3</f>
        <v>1</v>
      </c>
      <c r="C29" s="49">
        <f>'Playoff - Totals'!C29/3</f>
        <v>4.666666666666667</v>
      </c>
      <c r="D29" s="39">
        <f t="shared" si="2"/>
        <v>0.21428571428571427</v>
      </c>
      <c r="E29" s="49">
        <f>'Playoff - Totals'!E29/3</f>
        <v>0</v>
      </c>
      <c r="F29" s="49">
        <f>'Playoff - Totals'!F29/3</f>
        <v>4.666666666666667</v>
      </c>
      <c r="G29" s="49">
        <f>'Playoff - Totals'!G29/3</f>
        <v>1</v>
      </c>
      <c r="H29" s="151">
        <f>'Playoff - Totals'!H29/3</f>
        <v>1.3333333333333333</v>
      </c>
      <c r="I29" s="49">
        <f>'Playoff - Totals'!I29/3</f>
        <v>0</v>
      </c>
      <c r="J29" s="49">
        <f>'Playoff - Totals'!J29/3</f>
        <v>1.6666666666666667</v>
      </c>
      <c r="K29" s="40">
        <f>G29/J29</f>
        <v>0.6</v>
      </c>
    </row>
    <row r="30" spans="1:11" x14ac:dyDescent="0.25">
      <c r="B30" s="91"/>
      <c r="C30" s="91"/>
      <c r="D30" s="139"/>
      <c r="E30" s="91"/>
      <c r="F30" s="91"/>
      <c r="G30" s="91"/>
      <c r="H30" s="91"/>
      <c r="I30" s="91"/>
      <c r="J30" s="91"/>
      <c r="K30" s="140"/>
    </row>
    <row r="31" spans="1:11" ht="30" customHeight="1" x14ac:dyDescent="0.25">
      <c r="A31" s="137" t="s">
        <v>131</v>
      </c>
      <c r="B31" s="18" t="s">
        <v>3</v>
      </c>
      <c r="C31" s="18" t="s">
        <v>11</v>
      </c>
      <c r="D31" s="141" t="s">
        <v>9</v>
      </c>
      <c r="E31" s="18" t="s">
        <v>10</v>
      </c>
      <c r="F31" s="18" t="s">
        <v>4</v>
      </c>
      <c r="G31" s="18" t="s">
        <v>5</v>
      </c>
      <c r="H31" s="18" t="s">
        <v>6</v>
      </c>
      <c r="I31" s="18" t="s">
        <v>7</v>
      </c>
      <c r="J31" s="18" t="s">
        <v>8</v>
      </c>
      <c r="K31" s="23" t="s">
        <v>21</v>
      </c>
    </row>
    <row r="32" spans="1:11" ht="30" customHeight="1" x14ac:dyDescent="0.25">
      <c r="A32" s="130" t="s">
        <v>172</v>
      </c>
      <c r="B32" s="151">
        <f>'Playoff - Totals'!B32/1</f>
        <v>5</v>
      </c>
      <c r="C32" s="151">
        <f>'Playoff - Totals'!C32/1</f>
        <v>9</v>
      </c>
      <c r="D32" s="39">
        <f>B32/C32</f>
        <v>0.55555555555555558</v>
      </c>
      <c r="E32" s="151">
        <f>'Playoff - Totals'!E32/1</f>
        <v>1</v>
      </c>
      <c r="F32" s="49">
        <f>'Playoff - Totals'!F32/1</f>
        <v>3</v>
      </c>
      <c r="G32" s="49">
        <f>'Playoff - Totals'!G32/1</f>
        <v>1</v>
      </c>
      <c r="H32" s="49">
        <f>'Playoff - Totals'!H32/1</f>
        <v>1</v>
      </c>
      <c r="I32" s="49">
        <f>'Playoff - Totals'!I32/1</f>
        <v>0</v>
      </c>
      <c r="J32" s="151">
        <f>'Playoff - Totals'!J32/1</f>
        <v>0</v>
      </c>
      <c r="K32" s="40" t="e">
        <f>G32/J32</f>
        <v>#DIV/0!</v>
      </c>
    </row>
    <row r="33" spans="1:11" ht="30" customHeight="1" x14ac:dyDescent="0.25">
      <c r="A33" s="130" t="s">
        <v>39</v>
      </c>
      <c r="B33" s="49">
        <f>'Playoff - Totals'!B33/1</f>
        <v>1</v>
      </c>
      <c r="C33" s="49">
        <f>'Playoff - Totals'!C33/1</f>
        <v>1</v>
      </c>
      <c r="D33" s="149">
        <f>B33/C33</f>
        <v>1</v>
      </c>
      <c r="E33" s="151">
        <f>'Playoff - Totals'!E33/1</f>
        <v>1</v>
      </c>
      <c r="F33" s="49">
        <f>'Playoff - Totals'!F33/1</f>
        <v>0</v>
      </c>
      <c r="G33" s="49">
        <f>'Playoff - Totals'!G33/1</f>
        <v>0</v>
      </c>
      <c r="H33" s="49">
        <f>'Playoff - Totals'!H33/1</f>
        <v>0</v>
      </c>
      <c r="I33" s="49">
        <f>'Playoff - Totals'!I33/1</f>
        <v>0</v>
      </c>
      <c r="J33" s="151">
        <f>'Playoff - Totals'!J33/1</f>
        <v>0</v>
      </c>
      <c r="K33" s="40" t="e">
        <f>G33/J33</f>
        <v>#DIV/0!</v>
      </c>
    </row>
    <row r="34" spans="1:11" ht="30" customHeight="1" x14ac:dyDescent="0.25">
      <c r="A34" s="130" t="s">
        <v>23</v>
      </c>
      <c r="B34" s="49">
        <f>'Playoff - Totals'!B34/1</f>
        <v>0</v>
      </c>
      <c r="C34" s="49">
        <f>'Playoff - Totals'!C34/1</f>
        <v>3</v>
      </c>
      <c r="D34" s="39">
        <f>B34/C34</f>
        <v>0</v>
      </c>
      <c r="E34" s="49">
        <f>'Playoff - Totals'!E34/1</f>
        <v>0</v>
      </c>
      <c r="F34" s="49">
        <f>'Playoff - Totals'!F34/1</f>
        <v>0</v>
      </c>
      <c r="G34" s="151">
        <f>'Playoff - Totals'!G34/1</f>
        <v>2</v>
      </c>
      <c r="H34" s="49">
        <f>'Playoff - Totals'!H34/1</f>
        <v>0</v>
      </c>
      <c r="I34" s="49">
        <f>'Playoff - Totals'!I34/1</f>
        <v>0</v>
      </c>
      <c r="J34" s="151">
        <f>'Playoff - Totals'!J34/1</f>
        <v>0</v>
      </c>
      <c r="K34" s="150" t="e">
        <f>G34/J34</f>
        <v>#DIV/0!</v>
      </c>
    </row>
    <row r="35" spans="1:11" ht="30" customHeight="1" x14ac:dyDescent="0.25">
      <c r="A35" s="130" t="s">
        <v>123</v>
      </c>
      <c r="B35" s="49">
        <f>'Playoff - Totals'!B35/1</f>
        <v>1</v>
      </c>
      <c r="C35" s="49">
        <f>'Playoff - Totals'!C35/1</f>
        <v>2</v>
      </c>
      <c r="D35" s="39">
        <f>B35/C35</f>
        <v>0.5</v>
      </c>
      <c r="E35" s="49">
        <f>'Playoff - Totals'!E35/1</f>
        <v>0</v>
      </c>
      <c r="F35" s="49">
        <f>'Playoff - Totals'!F35/1</f>
        <v>1</v>
      </c>
      <c r="G35" s="151">
        <f>'Playoff - Totals'!G35/1</f>
        <v>2</v>
      </c>
      <c r="H35" s="49">
        <f>'Playoff - Totals'!H35/1</f>
        <v>1</v>
      </c>
      <c r="I35" s="151">
        <f>'Playoff - Totals'!I35/1</f>
        <v>2</v>
      </c>
      <c r="J35" s="151">
        <f>'Playoff - Totals'!J35/1</f>
        <v>0</v>
      </c>
      <c r="K35" s="150" t="e">
        <f>G35/J35</f>
        <v>#DIV/0!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showGridLines="0" workbookViewId="0">
      <selection activeCell="Q13" sqref="Q13"/>
    </sheetView>
  </sheetViews>
  <sheetFormatPr defaultColWidth="8.85546875" defaultRowHeight="15" x14ac:dyDescent="0.25"/>
  <cols>
    <col min="1" max="1" width="20.42578125" customWidth="1"/>
    <col min="2" max="2" width="12.42578125" customWidth="1"/>
    <col min="3" max="3" width="14.42578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4" ht="30" customHeight="1" thickBot="1" x14ac:dyDescent="0.3">
      <c r="A1" s="11" t="s">
        <v>31</v>
      </c>
      <c r="B1" s="7"/>
      <c r="C1" s="8"/>
      <c r="D1" s="9"/>
    </row>
    <row r="3" spans="1:14" ht="30" customHeight="1" x14ac:dyDescent="0.25">
      <c r="A3" s="41" t="str">
        <f>'Overall - Avgs'!A3</f>
        <v>AMERICAN GLADIATORS</v>
      </c>
      <c r="B3" s="6" t="s">
        <v>3</v>
      </c>
      <c r="C3" s="6" t="s">
        <v>11</v>
      </c>
      <c r="D3" s="6" t="s">
        <v>9</v>
      </c>
      <c r="E3" s="6" t="s">
        <v>10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18" t="s">
        <v>21</v>
      </c>
      <c r="L3" s="18" t="s">
        <v>82</v>
      </c>
      <c r="M3" s="18" t="s">
        <v>83</v>
      </c>
      <c r="N3" s="18" t="s">
        <v>84</v>
      </c>
    </row>
    <row r="4" spans="1:14" ht="30" customHeight="1" x14ac:dyDescent="0.25">
      <c r="A4" s="24" t="s">
        <v>12</v>
      </c>
      <c r="B4" s="38">
        <f>'Playoff - Totals'!B4+'Playoff - Totals'!B5+'Playoff - Totals'!B7</f>
        <v>11</v>
      </c>
      <c r="C4" s="38">
        <f>'Playoff - Totals'!C4+'Playoff - Totals'!C5+'Playoff - Totals'!C6+'Playoff - Totals'!C7</f>
        <v>28</v>
      </c>
      <c r="D4" s="47">
        <f>B4/C4</f>
        <v>0.39285714285714285</v>
      </c>
      <c r="E4" s="38">
        <f>'Playoff - Totals'!E4+'Playoff - Totals'!E5+'Playoff - Totals'!E7</f>
        <v>1</v>
      </c>
      <c r="F4" s="38">
        <f>'Playoff - Totals'!F4+'Playoff - Totals'!F5+'Playoff - Totals'!F7</f>
        <v>11</v>
      </c>
      <c r="G4" s="38">
        <f>'Playoff - Totals'!G4+'Playoff - Totals'!G5+'Playoff - Totals'!G7</f>
        <v>7</v>
      </c>
      <c r="H4" s="38">
        <f>'Playoff - Totals'!H4+'Playoff - Totals'!H5+'Playoff - Totals'!H7</f>
        <v>3</v>
      </c>
      <c r="I4" s="38">
        <f>'Playoff - Totals'!I4+'Playoff - Totals'!I5+'Playoff - Totals'!I7</f>
        <v>0</v>
      </c>
      <c r="J4" s="38">
        <f>'Playoff - Totals'!J4+'Playoff - Totals'!J5+'Playoff - Totals'!J7</f>
        <v>2</v>
      </c>
      <c r="K4" s="48">
        <f>G4/J4</f>
        <v>3.5</v>
      </c>
      <c r="L4" s="38">
        <f>'Q1-Peaches-AG'!B10+'S1-AG-SES'!B17</f>
        <v>15</v>
      </c>
      <c r="M4" s="38">
        <f>'Q1-Peaches-AG'!C10+'S1-AG-SES'!C17</f>
        <v>24</v>
      </c>
      <c r="N4" s="47">
        <f>L4/M4</f>
        <v>0.625</v>
      </c>
    </row>
    <row r="5" spans="1:14" ht="30" customHeight="1" x14ac:dyDescent="0.25">
      <c r="A5" s="24" t="s">
        <v>34</v>
      </c>
      <c r="B5" s="49">
        <f>B4/2</f>
        <v>5.5</v>
      </c>
      <c r="C5" s="49">
        <f>C4/2</f>
        <v>14</v>
      </c>
      <c r="D5" s="47">
        <f>B5/C5</f>
        <v>0.39285714285714285</v>
      </c>
      <c r="E5" s="49">
        <f t="shared" ref="E5:J5" si="0">E4/2</f>
        <v>0.5</v>
      </c>
      <c r="F5" s="49">
        <f t="shared" si="0"/>
        <v>5.5</v>
      </c>
      <c r="G5" s="49">
        <f t="shared" si="0"/>
        <v>3.5</v>
      </c>
      <c r="H5" s="49">
        <f t="shared" si="0"/>
        <v>1.5</v>
      </c>
      <c r="I5" s="49">
        <f t="shared" si="0"/>
        <v>0</v>
      </c>
      <c r="J5" s="49">
        <f t="shared" si="0"/>
        <v>1</v>
      </c>
      <c r="K5" s="48">
        <f>G5/J5</f>
        <v>3.5</v>
      </c>
      <c r="L5" s="49">
        <f>L4/2</f>
        <v>7.5</v>
      </c>
      <c r="M5" s="151">
        <f>M4/2</f>
        <v>12</v>
      </c>
      <c r="N5" s="47">
        <f>L5/M5</f>
        <v>0.625</v>
      </c>
    </row>
    <row r="6" spans="1:14" x14ac:dyDescent="0.25">
      <c r="B6" s="91"/>
      <c r="C6" s="91"/>
      <c r="D6" s="92"/>
      <c r="E6" s="91"/>
      <c r="F6" s="91"/>
      <c r="G6" s="91"/>
      <c r="H6" s="91"/>
      <c r="I6" s="91"/>
      <c r="J6" s="91"/>
      <c r="K6" s="93"/>
      <c r="L6" s="1"/>
      <c r="M6" s="1"/>
      <c r="N6" s="1"/>
    </row>
    <row r="7" spans="1:14" ht="30" customHeight="1" x14ac:dyDescent="0.25">
      <c r="A7" s="45" t="str">
        <f>'Overall - Avgs'!A9</f>
        <v>SHARKS EAT SHEEP</v>
      </c>
      <c r="B7" s="18" t="s">
        <v>3</v>
      </c>
      <c r="C7" s="18" t="s">
        <v>11</v>
      </c>
      <c r="D7" s="94" t="s">
        <v>9</v>
      </c>
      <c r="E7" s="18" t="s">
        <v>10</v>
      </c>
      <c r="F7" s="18" t="s">
        <v>4</v>
      </c>
      <c r="G7" s="18" t="s">
        <v>5</v>
      </c>
      <c r="H7" s="18" t="s">
        <v>6</v>
      </c>
      <c r="I7" s="18" t="s">
        <v>7</v>
      </c>
      <c r="J7" s="18" t="s">
        <v>8</v>
      </c>
      <c r="K7" s="22" t="s">
        <v>21</v>
      </c>
      <c r="L7" s="18" t="s">
        <v>82</v>
      </c>
      <c r="M7" s="18" t="s">
        <v>83</v>
      </c>
      <c r="N7" s="18" t="s">
        <v>84</v>
      </c>
    </row>
    <row r="8" spans="1:14" ht="30" customHeight="1" x14ac:dyDescent="0.25">
      <c r="A8" s="50" t="s">
        <v>12</v>
      </c>
      <c r="B8" s="38">
        <f>'Playoff - Totals'!B10+'Playoff - Totals'!B11+'Playoff - Totals'!B12</f>
        <v>13</v>
      </c>
      <c r="C8" s="38">
        <f>'Playoff - Totals'!C10+'Playoff - Totals'!C11+'Playoff - Totals'!C12</f>
        <v>24</v>
      </c>
      <c r="D8" s="152">
        <f>B8/C8</f>
        <v>0.54166666666666663</v>
      </c>
      <c r="E8" s="148">
        <f>'Playoff - Totals'!E10+'Playoff - Totals'!E11+'Playoff - Totals'!E12</f>
        <v>3</v>
      </c>
      <c r="F8" s="38">
        <f>'Playoff - Totals'!F10+'Playoff - Totals'!F11+'Playoff - Totals'!F12</f>
        <v>16</v>
      </c>
      <c r="G8" s="38">
        <f>'Playoff - Totals'!G10+'Playoff - Totals'!G11+'Playoff - Totals'!G12</f>
        <v>1</v>
      </c>
      <c r="H8" s="38">
        <f>'Playoff - Totals'!H10+'Playoff - Totals'!H11+'Playoff - Totals'!H12</f>
        <v>4</v>
      </c>
      <c r="I8" s="148">
        <f>'Playoff - Totals'!I10+'Playoff - Totals'!I11+'Playoff - Totals'!I12</f>
        <v>2</v>
      </c>
      <c r="J8" s="38">
        <f>'Playoff - Totals'!J10+'Playoff - Totals'!J11+'Playoff - Totals'!J12</f>
        <v>5</v>
      </c>
      <c r="K8" s="48">
        <f>G8/J8</f>
        <v>0.2</v>
      </c>
      <c r="L8" s="148">
        <f>'S1-AG-SES'!B10+'Finals-XIX-SES'!B9</f>
        <v>6</v>
      </c>
      <c r="M8" s="38">
        <f>'S1-AG-SES'!C10+'Finals-XIX-SES'!C9</f>
        <v>37</v>
      </c>
      <c r="N8" s="152">
        <f>L8/M8</f>
        <v>0.16216216216216217</v>
      </c>
    </row>
    <row r="9" spans="1:14" ht="30" customHeight="1" x14ac:dyDescent="0.25">
      <c r="A9" s="50" t="s">
        <v>34</v>
      </c>
      <c r="B9" s="49">
        <f>B8/2</f>
        <v>6.5</v>
      </c>
      <c r="C9" s="49">
        <f>C8/2</f>
        <v>12</v>
      </c>
      <c r="D9" s="152">
        <f>B9/C9</f>
        <v>0.54166666666666663</v>
      </c>
      <c r="E9" s="151">
        <f t="shared" ref="E9:J9" si="1">E8/2</f>
        <v>1.5</v>
      </c>
      <c r="F9" s="49">
        <f t="shared" si="1"/>
        <v>8</v>
      </c>
      <c r="G9" s="49">
        <f t="shared" si="1"/>
        <v>0.5</v>
      </c>
      <c r="H9" s="49">
        <f t="shared" si="1"/>
        <v>2</v>
      </c>
      <c r="I9" s="49">
        <f t="shared" si="1"/>
        <v>1</v>
      </c>
      <c r="J9" s="49">
        <f t="shared" si="1"/>
        <v>2.5</v>
      </c>
      <c r="K9" s="48">
        <f>G9/J9</f>
        <v>0.2</v>
      </c>
      <c r="L9" s="151">
        <f>L8/2</f>
        <v>3</v>
      </c>
      <c r="M9" s="49">
        <f>M8/2</f>
        <v>18.5</v>
      </c>
      <c r="N9" s="152">
        <f>L9/M9</f>
        <v>0.16216216216216217</v>
      </c>
    </row>
    <row r="10" spans="1:14" x14ac:dyDescent="0.25">
      <c r="B10" s="91"/>
      <c r="C10" s="91"/>
      <c r="D10" s="92"/>
      <c r="E10" s="91"/>
      <c r="F10" s="91"/>
      <c r="G10" s="91"/>
      <c r="H10" s="91"/>
      <c r="I10" s="91"/>
      <c r="J10" s="91"/>
      <c r="K10" s="93"/>
      <c r="L10" s="1"/>
      <c r="M10" s="1"/>
      <c r="N10" s="1"/>
    </row>
    <row r="11" spans="1:14" ht="30" customHeight="1" x14ac:dyDescent="0.25">
      <c r="A11" s="133" t="str">
        <f>'Overall - Avgs'!A14</f>
        <v>WHITE WALKERS</v>
      </c>
      <c r="B11" s="18" t="s">
        <v>3</v>
      </c>
      <c r="C11" s="18" t="s">
        <v>11</v>
      </c>
      <c r="D11" s="94" t="s">
        <v>9</v>
      </c>
      <c r="E11" s="18" t="s">
        <v>10</v>
      </c>
      <c r="F11" s="18" t="s">
        <v>4</v>
      </c>
      <c r="G11" s="18" t="s">
        <v>5</v>
      </c>
      <c r="H11" s="18" t="s">
        <v>6</v>
      </c>
      <c r="I11" s="18" t="s">
        <v>7</v>
      </c>
      <c r="J11" s="18" t="s">
        <v>8</v>
      </c>
      <c r="K11" s="22" t="s">
        <v>21</v>
      </c>
      <c r="L11" s="18" t="s">
        <v>82</v>
      </c>
      <c r="M11" s="18" t="s">
        <v>83</v>
      </c>
      <c r="N11" s="18" t="s">
        <v>84</v>
      </c>
    </row>
    <row r="12" spans="1:14" ht="30" customHeight="1" x14ac:dyDescent="0.25">
      <c r="A12" s="144" t="s">
        <v>12</v>
      </c>
      <c r="B12" s="38">
        <f>'Playoff - Totals'!B15+'Playoff - Totals'!B16+'Playoff - Totals'!B17+'Playoff - Totals'!B18</f>
        <v>5</v>
      </c>
      <c r="C12" s="38">
        <f>'Playoff - Totals'!C15+'Playoff - Totals'!C16+'Playoff - Totals'!C17+'Playoff - Totals'!C18</f>
        <v>14</v>
      </c>
      <c r="D12" s="47">
        <f>B12/C12</f>
        <v>0.35714285714285715</v>
      </c>
      <c r="E12" s="38">
        <f>'Playoff - Totals'!E15+'Playoff - Totals'!E16+'Playoff - Totals'!E17+'Playoff - Totals'!E18</f>
        <v>0</v>
      </c>
      <c r="F12" s="38">
        <f>'Playoff - Totals'!F15+'Playoff - Totals'!F16+'Playoff - Totals'!F17+'Playoff - Totals'!F18</f>
        <v>5</v>
      </c>
      <c r="G12" s="38">
        <f>'Playoff - Totals'!G15+'Playoff - Totals'!G16+'Playoff - Totals'!G17+'Playoff - Totals'!G18</f>
        <v>3</v>
      </c>
      <c r="H12" s="38">
        <f>'Playoff - Totals'!H15+'Playoff - Totals'!H16+'Playoff - Totals'!H17+'Playoff - Totals'!H18</f>
        <v>1</v>
      </c>
      <c r="I12" s="38">
        <f>'Playoff - Totals'!I15+'Playoff - Totals'!I16+'Playoff - Totals'!I17+'Playoff - Totals'!I18</f>
        <v>1</v>
      </c>
      <c r="J12" s="38">
        <f>'Playoff - Totals'!J15+'Playoff - Totals'!J16+'Playoff - Totals'!J17+'Playoff - Totals'!J18</f>
        <v>4</v>
      </c>
      <c r="K12" s="48">
        <f>G12/J12</f>
        <v>0.75</v>
      </c>
      <c r="L12" s="38">
        <f>'S2-XIX-WW'!B9</f>
        <v>7</v>
      </c>
      <c r="M12" s="38">
        <f>'S2-XIX-WW'!C9</f>
        <v>14</v>
      </c>
      <c r="N12" s="47">
        <f>L12/M12</f>
        <v>0.5</v>
      </c>
    </row>
    <row r="13" spans="1:14" ht="30" customHeight="1" x14ac:dyDescent="0.25">
      <c r="A13" s="144" t="s">
        <v>34</v>
      </c>
      <c r="B13" s="49">
        <f>B12/1</f>
        <v>5</v>
      </c>
      <c r="C13" s="49">
        <f>C12/1</f>
        <v>14</v>
      </c>
      <c r="D13" s="47">
        <f>B13/C13</f>
        <v>0.35714285714285715</v>
      </c>
      <c r="E13" s="49">
        <f>E12/1</f>
        <v>0</v>
      </c>
      <c r="F13" s="49">
        <f t="shared" ref="F13:J13" si="2">F12/1</f>
        <v>5</v>
      </c>
      <c r="G13" s="49">
        <f t="shared" si="2"/>
        <v>3</v>
      </c>
      <c r="H13" s="49">
        <f t="shared" si="2"/>
        <v>1</v>
      </c>
      <c r="I13" s="49">
        <f t="shared" si="2"/>
        <v>1</v>
      </c>
      <c r="J13" s="49">
        <f t="shared" si="2"/>
        <v>4</v>
      </c>
      <c r="K13" s="48">
        <f>G13/J13</f>
        <v>0.75</v>
      </c>
      <c r="L13" s="49">
        <f>L12/1</f>
        <v>7</v>
      </c>
      <c r="M13" s="49">
        <f>M12/1</f>
        <v>14</v>
      </c>
      <c r="N13" s="47">
        <f>L13/M13</f>
        <v>0.5</v>
      </c>
    </row>
    <row r="14" spans="1:14" x14ac:dyDescent="0.25">
      <c r="A14" s="64"/>
      <c r="B14" s="95"/>
      <c r="C14" s="95"/>
      <c r="D14" s="96"/>
      <c r="E14" s="95"/>
      <c r="F14" s="95"/>
      <c r="G14" s="95"/>
      <c r="H14" s="95"/>
      <c r="I14" s="95"/>
      <c r="J14" s="95"/>
      <c r="K14" s="97"/>
      <c r="L14" s="1"/>
      <c r="M14" s="1"/>
      <c r="N14" s="1"/>
    </row>
    <row r="15" spans="1:14" ht="30" customHeight="1" x14ac:dyDescent="0.25">
      <c r="A15" s="43" t="str">
        <f>'Overall - Avgs'!A20</f>
        <v>MEN OF STEEL</v>
      </c>
      <c r="B15" s="18" t="s">
        <v>3</v>
      </c>
      <c r="C15" s="18" t="s">
        <v>11</v>
      </c>
      <c r="D15" s="94" t="s">
        <v>9</v>
      </c>
      <c r="E15" s="18" t="s">
        <v>10</v>
      </c>
      <c r="F15" s="18" t="s">
        <v>4</v>
      </c>
      <c r="G15" s="18" t="s">
        <v>5</v>
      </c>
      <c r="H15" s="18" t="s">
        <v>6</v>
      </c>
      <c r="I15" s="18" t="s">
        <v>7</v>
      </c>
      <c r="J15" s="18" t="s">
        <v>8</v>
      </c>
      <c r="K15" s="22" t="s">
        <v>21</v>
      </c>
      <c r="L15" s="18" t="s">
        <v>82</v>
      </c>
      <c r="M15" s="18" t="s">
        <v>83</v>
      </c>
      <c r="N15" s="18" t="s">
        <v>84</v>
      </c>
    </row>
    <row r="16" spans="1:14" ht="30" customHeight="1" x14ac:dyDescent="0.25">
      <c r="A16" s="51" t="s">
        <v>12</v>
      </c>
      <c r="B16" s="38">
        <f>'Playoff - Totals'!B21+'Playoff - Totals'!B22+'Playoff - Totals'!B23+'Playoff - Totals'!B24</f>
        <v>5</v>
      </c>
      <c r="C16" s="38">
        <f>'Playoff - Totals'!C21+'Playoff - Totals'!C22+'Playoff - Totals'!C23+'Playoff - Totals'!C24</f>
        <v>14</v>
      </c>
      <c r="D16" s="47">
        <f>B16/C16</f>
        <v>0.35714285714285715</v>
      </c>
      <c r="E16" s="38">
        <f>'Playoff - Totals'!E21+'Playoff - Totals'!E22+'Playoff - Totals'!E23+'Playoff - Totals'!E24</f>
        <v>1</v>
      </c>
      <c r="F16" s="38">
        <f>'Playoff - Totals'!F21+'Playoff - Totals'!F22+'Playoff - Totals'!F23+'Playoff - Totals'!F24</f>
        <v>11</v>
      </c>
      <c r="G16" s="38">
        <f>'Playoff - Totals'!G21+'Playoff - Totals'!G22+'Playoff - Totals'!G23+'Playoff - Totals'!G24</f>
        <v>2</v>
      </c>
      <c r="H16" s="38">
        <f>'Playoff - Totals'!H21+'Playoff - Totals'!H22+'Playoff - Totals'!H23+'Playoff - Totals'!H24</f>
        <v>1</v>
      </c>
      <c r="I16" s="38">
        <f>'Playoff - Totals'!I21+'Playoff - Totals'!I22+'Playoff - Totals'!I23+'Playoff - Totals'!I24</f>
        <v>1</v>
      </c>
      <c r="J16" s="38">
        <f>'Playoff - Totals'!J21+'Playoff - Totals'!J22+'Playoff - Totals'!J23+'Playoff - Totals'!J24</f>
        <v>5</v>
      </c>
      <c r="K16" s="48">
        <f>G16/J16</f>
        <v>0.4</v>
      </c>
      <c r="L16" s="148">
        <f>'Q2-XIX-MOS'!B9</f>
        <v>6</v>
      </c>
      <c r="M16" s="38">
        <f>'Q2-XIX-MOS'!C9</f>
        <v>18</v>
      </c>
      <c r="N16" s="47">
        <f>L16/M16</f>
        <v>0.33333333333333331</v>
      </c>
    </row>
    <row r="17" spans="1:14" ht="30" customHeight="1" x14ac:dyDescent="0.25">
      <c r="A17" s="51" t="s">
        <v>34</v>
      </c>
      <c r="B17" s="49">
        <f>B16/1</f>
        <v>5</v>
      </c>
      <c r="C17" s="49">
        <f>C16/1</f>
        <v>14</v>
      </c>
      <c r="D17" s="47">
        <f>B17/C17</f>
        <v>0.35714285714285715</v>
      </c>
      <c r="E17" s="49">
        <f>E16/1</f>
        <v>1</v>
      </c>
      <c r="F17" s="151">
        <f t="shared" ref="F17" si="3">F16/1</f>
        <v>11</v>
      </c>
      <c r="G17" s="49">
        <f t="shared" ref="G17" si="4">G16/1</f>
        <v>2</v>
      </c>
      <c r="H17" s="49">
        <f t="shared" ref="H17" si="5">H16/1</f>
        <v>1</v>
      </c>
      <c r="I17" s="49">
        <f t="shared" ref="I17" si="6">I16/1</f>
        <v>1</v>
      </c>
      <c r="J17" s="155">
        <f t="shared" ref="J17" si="7">J16/1</f>
        <v>5</v>
      </c>
      <c r="K17" s="48">
        <f>G17/J17</f>
        <v>0.4</v>
      </c>
      <c r="L17" s="49">
        <f>L16/1</f>
        <v>6</v>
      </c>
      <c r="M17" s="49">
        <f>M16/1</f>
        <v>18</v>
      </c>
      <c r="N17" s="47">
        <f>L17/M17</f>
        <v>0.33333333333333331</v>
      </c>
    </row>
    <row r="18" spans="1:14" x14ac:dyDescent="0.25">
      <c r="B18" s="91"/>
      <c r="C18" s="91"/>
      <c r="D18" s="92"/>
      <c r="E18" s="91"/>
      <c r="F18" s="91"/>
      <c r="G18" s="91"/>
      <c r="H18" s="91"/>
      <c r="I18" s="91"/>
      <c r="J18" s="91"/>
      <c r="K18" s="93"/>
      <c r="L18" s="1"/>
      <c r="M18" s="1"/>
      <c r="N18" s="1"/>
    </row>
    <row r="19" spans="1:14" ht="30" customHeight="1" x14ac:dyDescent="0.25">
      <c r="A19" s="146" t="str">
        <f>'Overall - Avgs'!A26</f>
        <v>XAVIER INSTITUTE X-MEN</v>
      </c>
      <c r="B19" s="18" t="s">
        <v>3</v>
      </c>
      <c r="C19" s="18" t="s">
        <v>11</v>
      </c>
      <c r="D19" s="94" t="s">
        <v>9</v>
      </c>
      <c r="E19" s="18" t="s">
        <v>10</v>
      </c>
      <c r="F19" s="18" t="s">
        <v>4</v>
      </c>
      <c r="G19" s="18" t="s">
        <v>5</v>
      </c>
      <c r="H19" s="18" t="s">
        <v>6</v>
      </c>
      <c r="I19" s="18" t="s">
        <v>7</v>
      </c>
      <c r="J19" s="18" t="s">
        <v>8</v>
      </c>
      <c r="K19" s="22" t="s">
        <v>21</v>
      </c>
      <c r="L19" s="18" t="s">
        <v>82</v>
      </c>
      <c r="M19" s="18" t="s">
        <v>83</v>
      </c>
      <c r="N19" s="18" t="s">
        <v>84</v>
      </c>
    </row>
    <row r="20" spans="1:14" ht="30" customHeight="1" x14ac:dyDescent="0.25">
      <c r="A20" s="145" t="s">
        <v>12</v>
      </c>
      <c r="B20" s="148">
        <f>'Playoff - Totals'!B27+'Playoff - Totals'!B28+'Playoff - Totals'!B29</f>
        <v>17</v>
      </c>
      <c r="C20" s="148">
        <f>'Playoff - Totals'!C27+'Playoff - Totals'!C28+'Playoff - Totals'!C29</f>
        <v>54</v>
      </c>
      <c r="D20" s="47">
        <f>B20/C20</f>
        <v>0.31481481481481483</v>
      </c>
      <c r="E20" s="38">
        <f>'Playoff - Totals'!E27+'Playoff - Totals'!E28+'Playoff - Totals'!E29</f>
        <v>2</v>
      </c>
      <c r="F20" s="148">
        <f>'Playoff - Totals'!F27+'Playoff - Totals'!F28+'Playoff - Totals'!F29</f>
        <v>32</v>
      </c>
      <c r="G20" s="148">
        <f>'Playoff - Totals'!G27+'Playoff - Totals'!G28+'Playoff - Totals'!G29</f>
        <v>11</v>
      </c>
      <c r="H20" s="148">
        <f>'Playoff - Totals'!H27+'Playoff - Totals'!H28+'Playoff - Totals'!H29</f>
        <v>10</v>
      </c>
      <c r="I20" s="38">
        <f>'Playoff - Totals'!I27+'Playoff - Totals'!I28+'Playoff - Totals'!I29</f>
        <v>0</v>
      </c>
      <c r="J20" s="154">
        <f>'Playoff - Totals'!J27+'Playoff - Totals'!J28+'Playoff - Totals'!J29</f>
        <v>9</v>
      </c>
      <c r="K20" s="48">
        <f>G20/J20</f>
        <v>1.2222222222222223</v>
      </c>
      <c r="L20" s="38">
        <f>'Q2-XIX-MOS'!B17+'S2-XIX-WW'!B17+'Finals-XIX-SES'!B16</f>
        <v>15</v>
      </c>
      <c r="M20" s="38">
        <f>'Q2-XIX-MOS'!C17+'S2-XIX-WW'!C17+'Finals-XIX-SES'!C16</f>
        <v>43</v>
      </c>
      <c r="N20" s="47">
        <f>L20/M20</f>
        <v>0.34883720930232559</v>
      </c>
    </row>
    <row r="21" spans="1:14" ht="30" customHeight="1" x14ac:dyDescent="0.25">
      <c r="A21" s="145" t="s">
        <v>34</v>
      </c>
      <c r="B21" s="49">
        <f>B20/3</f>
        <v>5.666666666666667</v>
      </c>
      <c r="C21" s="151">
        <f>C20/3</f>
        <v>18</v>
      </c>
      <c r="D21" s="47">
        <f>B21/C21</f>
        <v>0.31481481481481483</v>
      </c>
      <c r="E21" s="49">
        <f>E20/3</f>
        <v>0.66666666666666663</v>
      </c>
      <c r="F21" s="49">
        <f t="shared" ref="F21:J21" si="8">F20/3</f>
        <v>10.666666666666666</v>
      </c>
      <c r="G21" s="49">
        <f t="shared" si="8"/>
        <v>3.6666666666666665</v>
      </c>
      <c r="H21" s="151">
        <f t="shared" si="8"/>
        <v>3.3333333333333335</v>
      </c>
      <c r="I21" s="49">
        <f t="shared" si="8"/>
        <v>0</v>
      </c>
      <c r="J21" s="49">
        <f t="shared" si="8"/>
        <v>3</v>
      </c>
      <c r="K21" s="48">
        <f>G21/J21</f>
        <v>1.2222222222222221</v>
      </c>
      <c r="L21" s="49">
        <f>L20/3</f>
        <v>5</v>
      </c>
      <c r="M21" s="49">
        <f>M20/3</f>
        <v>14.333333333333334</v>
      </c>
      <c r="N21" s="47">
        <f>L21/M21</f>
        <v>0.34883720930232559</v>
      </c>
    </row>
    <row r="22" spans="1:14" x14ac:dyDescent="0.25">
      <c r="B22" s="91"/>
      <c r="C22" s="91"/>
      <c r="D22" s="92"/>
      <c r="E22" s="91"/>
      <c r="F22" s="91"/>
      <c r="G22" s="91"/>
      <c r="H22" s="91"/>
      <c r="I22" s="91"/>
      <c r="J22" s="91"/>
      <c r="K22" s="93"/>
      <c r="L22" s="1"/>
      <c r="M22" s="1"/>
      <c r="N22" s="1"/>
    </row>
    <row r="23" spans="1:14" ht="30" customHeight="1" x14ac:dyDescent="0.25">
      <c r="A23" s="137" t="str">
        <f>'Overall - Avgs'!A31</f>
        <v>THE PEACHES</v>
      </c>
      <c r="B23" s="18" t="s">
        <v>3</v>
      </c>
      <c r="C23" s="18" t="s">
        <v>11</v>
      </c>
      <c r="D23" s="94" t="s">
        <v>9</v>
      </c>
      <c r="E23" s="18" t="s">
        <v>10</v>
      </c>
      <c r="F23" s="18" t="s">
        <v>4</v>
      </c>
      <c r="G23" s="18" t="s">
        <v>5</v>
      </c>
      <c r="H23" s="18" t="s">
        <v>6</v>
      </c>
      <c r="I23" s="18" t="s">
        <v>7</v>
      </c>
      <c r="J23" s="18" t="s">
        <v>8</v>
      </c>
      <c r="K23" s="22" t="s">
        <v>21</v>
      </c>
      <c r="L23" s="18" t="s">
        <v>82</v>
      </c>
      <c r="M23" s="18" t="s">
        <v>83</v>
      </c>
      <c r="N23" s="18" t="s">
        <v>84</v>
      </c>
    </row>
    <row r="24" spans="1:14" ht="30" customHeight="1" x14ac:dyDescent="0.25">
      <c r="A24" s="147" t="s">
        <v>12</v>
      </c>
      <c r="B24" s="38">
        <f>'Playoff - Totals'!B32+'Playoff - Totals'!B33+'Playoff - Totals'!B34+'Playoff - Totals'!B35</f>
        <v>7</v>
      </c>
      <c r="C24" s="38">
        <f>'Playoff - Totals'!C32+'Playoff - Totals'!C33+'Playoff - Totals'!C34+'Playoff - Totals'!C35</f>
        <v>15</v>
      </c>
      <c r="D24" s="47">
        <f>B24/C24</f>
        <v>0.46666666666666667</v>
      </c>
      <c r="E24" s="38">
        <f>'Playoff - Totals'!E32+'Playoff - Totals'!E33+'Playoff - Totals'!E34+'Playoff - Totals'!E35</f>
        <v>2</v>
      </c>
      <c r="F24" s="38">
        <f>'Playoff - Totals'!F32+'Playoff - Totals'!F33+'Playoff - Totals'!F34+'Playoff - Totals'!F35</f>
        <v>4</v>
      </c>
      <c r="G24" s="38">
        <f>'Playoff - Totals'!G32+'Playoff - Totals'!G33+'Playoff - Totals'!G34+'Playoff - Totals'!G35</f>
        <v>5</v>
      </c>
      <c r="H24" s="38">
        <f>'Playoff - Totals'!H32+'Playoff - Totals'!H33+'Playoff - Totals'!H34+'Playoff - Totals'!H35</f>
        <v>2</v>
      </c>
      <c r="I24" s="148">
        <f>'Playoff - Totals'!I32+'Playoff - Totals'!I33+'Playoff - Totals'!I34+'Playoff - Totals'!I35</f>
        <v>2</v>
      </c>
      <c r="J24" s="148">
        <f>'Playoff - Totals'!J32+'Playoff - Totals'!J33+'Playoff - Totals'!J34+'Playoff - Totals'!J35</f>
        <v>0</v>
      </c>
      <c r="K24" s="153" t="e">
        <f>G24/J24</f>
        <v>#DIV/0!</v>
      </c>
      <c r="L24" s="38">
        <f>'Q1-Peaches-AG'!B18</f>
        <v>9</v>
      </c>
      <c r="M24" s="148">
        <f>'Q1-Peaches-AG'!C18</f>
        <v>13</v>
      </c>
      <c r="N24" s="47">
        <f>L24/M24</f>
        <v>0.69230769230769229</v>
      </c>
    </row>
    <row r="25" spans="1:14" ht="30" customHeight="1" x14ac:dyDescent="0.25">
      <c r="A25" s="147" t="s">
        <v>34</v>
      </c>
      <c r="B25" s="151">
        <f>B24/1</f>
        <v>7</v>
      </c>
      <c r="C25" s="49">
        <f>C24/1</f>
        <v>15</v>
      </c>
      <c r="D25" s="47">
        <f>B25/C25</f>
        <v>0.46666666666666667</v>
      </c>
      <c r="E25" s="49">
        <f t="shared" ref="E25:J25" si="9">E24/1</f>
        <v>2</v>
      </c>
      <c r="F25" s="49">
        <f t="shared" si="9"/>
        <v>4</v>
      </c>
      <c r="G25" s="151">
        <f t="shared" si="9"/>
        <v>5</v>
      </c>
      <c r="H25" s="49">
        <f t="shared" si="9"/>
        <v>2</v>
      </c>
      <c r="I25" s="151">
        <f t="shared" si="9"/>
        <v>2</v>
      </c>
      <c r="J25" s="151">
        <f t="shared" si="9"/>
        <v>0</v>
      </c>
      <c r="K25" s="153" t="e">
        <f>G25/J25</f>
        <v>#DIV/0!</v>
      </c>
      <c r="L25" s="49">
        <f>L24/1</f>
        <v>9</v>
      </c>
      <c r="M25" s="49">
        <f>M24/1</f>
        <v>13</v>
      </c>
      <c r="N25" s="47">
        <f>L25/M25</f>
        <v>0.69230769230769229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>
      <selection activeCell="A13" sqref="A13"/>
    </sheetView>
  </sheetViews>
  <sheetFormatPr defaultColWidth="8.85546875" defaultRowHeight="15" x14ac:dyDescent="0.25"/>
  <cols>
    <col min="1" max="1" width="22.28515625" customWidth="1"/>
    <col min="2" max="2" width="12.42578125" customWidth="1"/>
    <col min="3" max="3" width="14.42578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1" t="s">
        <v>134</v>
      </c>
      <c r="B1" s="7"/>
      <c r="C1" s="8"/>
      <c r="D1" s="9"/>
    </row>
    <row r="4" spans="1:11" x14ac:dyDescent="0.25">
      <c r="A4" s="4" t="s">
        <v>12</v>
      </c>
    </row>
    <row r="5" spans="1:11" ht="30" customHeight="1" x14ac:dyDescent="0.25">
      <c r="A5" s="98" t="s">
        <v>130</v>
      </c>
      <c r="B5" s="6" t="s">
        <v>3</v>
      </c>
      <c r="C5" s="6" t="s">
        <v>11</v>
      </c>
      <c r="D5" s="6" t="s">
        <v>9</v>
      </c>
      <c r="E5" s="6" t="s">
        <v>10</v>
      </c>
      <c r="F5" s="6" t="s">
        <v>4</v>
      </c>
      <c r="G5" s="6" t="s">
        <v>5</v>
      </c>
      <c r="H5" s="6" t="s">
        <v>6</v>
      </c>
      <c r="I5" s="6" t="s">
        <v>7</v>
      </c>
      <c r="J5" s="6" t="s">
        <v>8</v>
      </c>
      <c r="K5" s="18" t="s">
        <v>21</v>
      </c>
    </row>
    <row r="6" spans="1:11" ht="30" customHeight="1" x14ac:dyDescent="0.25">
      <c r="A6" s="42" t="s">
        <v>46</v>
      </c>
      <c r="B6" s="27">
        <v>4</v>
      </c>
      <c r="C6" s="29">
        <v>14</v>
      </c>
      <c r="D6" s="56">
        <f>SUM(B6/C6)</f>
        <v>0.2857142857142857</v>
      </c>
      <c r="E6" s="29">
        <v>0</v>
      </c>
      <c r="F6" s="29">
        <v>6</v>
      </c>
      <c r="G6" s="29">
        <v>3</v>
      </c>
      <c r="H6" s="29">
        <v>1</v>
      </c>
      <c r="I6" s="29">
        <v>0</v>
      </c>
      <c r="J6" s="29">
        <v>2</v>
      </c>
      <c r="K6" s="57">
        <f>SUM(G6/J6)</f>
        <v>1.5</v>
      </c>
    </row>
    <row r="7" spans="1:11" ht="30" customHeight="1" x14ac:dyDescent="0.25">
      <c r="A7" s="135" t="s">
        <v>76</v>
      </c>
      <c r="B7" s="27">
        <v>4</v>
      </c>
      <c r="C7" s="29">
        <v>7</v>
      </c>
      <c r="D7" s="56">
        <f>SUM(B7/C7)</f>
        <v>0.5714285714285714</v>
      </c>
      <c r="E7" s="29">
        <v>1</v>
      </c>
      <c r="F7" s="29">
        <v>2</v>
      </c>
      <c r="G7" s="29">
        <v>1</v>
      </c>
      <c r="H7" s="29">
        <v>2</v>
      </c>
      <c r="I7" s="29">
        <v>3</v>
      </c>
      <c r="J7" s="29">
        <v>0</v>
      </c>
      <c r="K7" s="57" t="e">
        <f>SUM(G7/J7)</f>
        <v>#DIV/0!</v>
      </c>
    </row>
    <row r="8" spans="1:11" ht="30" customHeight="1" thickBot="1" x14ac:dyDescent="0.3">
      <c r="A8" s="135" t="s">
        <v>25</v>
      </c>
      <c r="B8" s="27">
        <v>2</v>
      </c>
      <c r="C8" s="29">
        <v>2</v>
      </c>
      <c r="D8" s="56">
        <f>SUM(B8/C8)</f>
        <v>1</v>
      </c>
      <c r="E8" s="29">
        <v>0</v>
      </c>
      <c r="F8" s="29">
        <v>3</v>
      </c>
      <c r="G8" s="29">
        <v>2</v>
      </c>
      <c r="H8" s="29">
        <v>1</v>
      </c>
      <c r="I8" s="29">
        <v>1</v>
      </c>
      <c r="J8" s="29">
        <v>1</v>
      </c>
      <c r="K8" s="57">
        <f>SUM(G8/J8)</f>
        <v>2</v>
      </c>
    </row>
    <row r="9" spans="1:11" ht="30" customHeight="1" thickBot="1" x14ac:dyDescent="0.3">
      <c r="A9" s="16" t="s">
        <v>20</v>
      </c>
      <c r="B9" s="34">
        <f>SUM(B6:B8)</f>
        <v>10</v>
      </c>
      <c r="C9" s="34">
        <f>SUM(C6:C8)</f>
        <v>23</v>
      </c>
      <c r="D9" s="35">
        <f>SUM(B9/C9)</f>
        <v>0.43478260869565216</v>
      </c>
      <c r="E9" s="34">
        <f t="shared" ref="E9:J9" si="0">SUM(E6:E8)</f>
        <v>1</v>
      </c>
      <c r="F9" s="34">
        <f t="shared" si="0"/>
        <v>11</v>
      </c>
      <c r="G9" s="34">
        <f t="shared" si="0"/>
        <v>6</v>
      </c>
      <c r="H9" s="34">
        <f t="shared" si="0"/>
        <v>4</v>
      </c>
      <c r="I9" s="34">
        <f t="shared" si="0"/>
        <v>4</v>
      </c>
      <c r="J9" s="34">
        <f t="shared" si="0"/>
        <v>3</v>
      </c>
      <c r="K9" s="36">
        <f>SUM(G9/J9)</f>
        <v>2</v>
      </c>
    </row>
    <row r="10" spans="1:11" x14ac:dyDescent="0.25"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1" x14ac:dyDescent="0.25">
      <c r="A11" s="4" t="s">
        <v>12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ht="30" customHeight="1" x14ac:dyDescent="0.25">
      <c r="A12" s="137" t="s">
        <v>131</v>
      </c>
      <c r="B12" s="6" t="s">
        <v>3</v>
      </c>
      <c r="C12" s="6" t="s">
        <v>11</v>
      </c>
      <c r="D12" s="6" t="s">
        <v>9</v>
      </c>
      <c r="E12" s="6" t="s">
        <v>10</v>
      </c>
      <c r="F12" s="6" t="s">
        <v>4</v>
      </c>
      <c r="G12" s="6" t="s">
        <v>5</v>
      </c>
      <c r="H12" s="6" t="s">
        <v>6</v>
      </c>
      <c r="I12" s="6" t="s">
        <v>7</v>
      </c>
      <c r="J12" s="6" t="s">
        <v>8</v>
      </c>
      <c r="K12" s="18" t="s">
        <v>21</v>
      </c>
    </row>
    <row r="13" spans="1:11" ht="30" customHeight="1" x14ac:dyDescent="0.25">
      <c r="A13" s="130" t="s">
        <v>172</v>
      </c>
      <c r="B13" s="27">
        <v>6</v>
      </c>
      <c r="C13" s="29">
        <v>14</v>
      </c>
      <c r="D13" s="56">
        <f>SUM(B13/C13)</f>
        <v>0.42857142857142855</v>
      </c>
      <c r="E13" s="29">
        <v>1</v>
      </c>
      <c r="F13" s="29">
        <v>1</v>
      </c>
      <c r="G13" s="29">
        <v>0</v>
      </c>
      <c r="H13" s="29">
        <v>1</v>
      </c>
      <c r="I13" s="29">
        <v>1</v>
      </c>
      <c r="J13" s="29">
        <v>2</v>
      </c>
      <c r="K13" s="57">
        <f>SUM(G13/J13)</f>
        <v>0</v>
      </c>
    </row>
    <row r="14" spans="1:11" ht="30" customHeight="1" x14ac:dyDescent="0.25">
      <c r="A14" s="130" t="s">
        <v>39</v>
      </c>
      <c r="B14" s="27">
        <v>0</v>
      </c>
      <c r="C14" s="29">
        <v>1</v>
      </c>
      <c r="D14" s="56">
        <f>SUM(B14/C14)</f>
        <v>0</v>
      </c>
      <c r="E14" s="29">
        <v>1</v>
      </c>
      <c r="F14" s="29">
        <v>4</v>
      </c>
      <c r="G14" s="29">
        <v>1</v>
      </c>
      <c r="H14" s="29">
        <v>0</v>
      </c>
      <c r="I14" s="29">
        <v>2</v>
      </c>
      <c r="J14" s="29">
        <v>2</v>
      </c>
      <c r="K14" s="57">
        <f>SUM(G14/J14)</f>
        <v>0.5</v>
      </c>
    </row>
    <row r="15" spans="1:11" ht="30" customHeight="1" x14ac:dyDescent="0.25">
      <c r="A15" s="130" t="s">
        <v>23</v>
      </c>
      <c r="B15" s="27">
        <v>2</v>
      </c>
      <c r="C15" s="29">
        <v>5</v>
      </c>
      <c r="D15" s="56">
        <f>SUM(B15/C15)</f>
        <v>0.4</v>
      </c>
      <c r="E15" s="29">
        <v>0</v>
      </c>
      <c r="F15" s="29">
        <v>2</v>
      </c>
      <c r="G15" s="29">
        <v>2</v>
      </c>
      <c r="H15" s="29">
        <v>0</v>
      </c>
      <c r="I15" s="29">
        <v>0</v>
      </c>
      <c r="J15" s="29">
        <v>0</v>
      </c>
      <c r="K15" s="57" t="e">
        <f>SUM(G15/J15)</f>
        <v>#DIV/0!</v>
      </c>
    </row>
    <row r="16" spans="1:11" ht="30" customHeight="1" thickBot="1" x14ac:dyDescent="0.3">
      <c r="A16" s="130" t="s">
        <v>123</v>
      </c>
      <c r="B16" s="32">
        <v>1</v>
      </c>
      <c r="C16" s="53">
        <v>3</v>
      </c>
      <c r="D16" s="54">
        <f>SUM(B16/C16)</f>
        <v>0.33333333333333331</v>
      </c>
      <c r="E16" s="53">
        <v>0</v>
      </c>
      <c r="F16" s="53">
        <v>3</v>
      </c>
      <c r="G16" s="53">
        <v>0</v>
      </c>
      <c r="H16" s="53">
        <v>1</v>
      </c>
      <c r="I16" s="53">
        <v>0</v>
      </c>
      <c r="J16" s="53">
        <v>0</v>
      </c>
      <c r="K16" s="55" t="e">
        <f>SUM(G16/J16)</f>
        <v>#DIV/0!</v>
      </c>
    </row>
    <row r="17" spans="1:11" ht="30" customHeight="1" thickBot="1" x14ac:dyDescent="0.3">
      <c r="A17" s="16" t="s">
        <v>20</v>
      </c>
      <c r="B17" s="34">
        <f>SUM(B13:B16)</f>
        <v>9</v>
      </c>
      <c r="C17" s="34">
        <f>SUM(C13:C16)</f>
        <v>23</v>
      </c>
      <c r="D17" s="35">
        <f>SUM(B17/C17)</f>
        <v>0.39130434782608697</v>
      </c>
      <c r="E17" s="34">
        <f t="shared" ref="E17:J17" si="1">SUM(E13:E16)</f>
        <v>2</v>
      </c>
      <c r="F17" s="34">
        <f t="shared" si="1"/>
        <v>10</v>
      </c>
      <c r="G17" s="34">
        <f t="shared" si="1"/>
        <v>3</v>
      </c>
      <c r="H17" s="34">
        <f t="shared" si="1"/>
        <v>2</v>
      </c>
      <c r="I17" s="34">
        <f t="shared" si="1"/>
        <v>3</v>
      </c>
      <c r="J17" s="34">
        <f t="shared" si="1"/>
        <v>4</v>
      </c>
      <c r="K17" s="36">
        <f>SUM(G17/J17)</f>
        <v>0.75</v>
      </c>
    </row>
    <row r="20" spans="1:11" x14ac:dyDescent="0.25">
      <c r="A20" t="s">
        <v>89</v>
      </c>
    </row>
    <row r="21" spans="1:11" x14ac:dyDescent="0.25">
      <c r="A21" t="s">
        <v>136</v>
      </c>
    </row>
  </sheetData>
  <pageMargins left="0.7" right="0.7" top="0.75" bottom="0.75" header="0.3" footer="0.3"/>
  <pageSetup scale="95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>
      <selection activeCell="A22" sqref="A22"/>
    </sheetView>
  </sheetViews>
  <sheetFormatPr defaultColWidth="8.85546875" defaultRowHeight="15" x14ac:dyDescent="0.25"/>
  <cols>
    <col min="1" max="1" width="22.28515625" customWidth="1"/>
    <col min="2" max="2" width="12.42578125" customWidth="1"/>
    <col min="3" max="3" width="14.42578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1" t="s">
        <v>133</v>
      </c>
      <c r="B1" s="7"/>
      <c r="C1" s="8"/>
      <c r="D1" s="9"/>
    </row>
    <row r="4" spans="1:11" x14ac:dyDescent="0.25">
      <c r="A4" s="4" t="s">
        <v>12</v>
      </c>
    </row>
    <row r="5" spans="1:11" ht="30" customHeight="1" x14ac:dyDescent="0.25">
      <c r="A5" s="43" t="s">
        <v>132</v>
      </c>
      <c r="B5" s="6" t="s">
        <v>3</v>
      </c>
      <c r="C5" s="6" t="s">
        <v>11</v>
      </c>
      <c r="D5" s="6" t="s">
        <v>9</v>
      </c>
      <c r="E5" s="6" t="s">
        <v>10</v>
      </c>
      <c r="F5" s="6" t="s">
        <v>4</v>
      </c>
      <c r="G5" s="6" t="s">
        <v>5</v>
      </c>
      <c r="H5" s="6" t="s">
        <v>6</v>
      </c>
      <c r="I5" s="6" t="s">
        <v>7</v>
      </c>
      <c r="J5" s="6" t="s">
        <v>8</v>
      </c>
      <c r="K5" s="18" t="s">
        <v>21</v>
      </c>
    </row>
    <row r="6" spans="1:11" ht="30" customHeight="1" x14ac:dyDescent="0.25">
      <c r="A6" s="44" t="s">
        <v>22</v>
      </c>
      <c r="B6" s="27">
        <v>2</v>
      </c>
      <c r="C6" s="29">
        <v>4</v>
      </c>
      <c r="D6" s="56">
        <f>SUM(B6/C6)</f>
        <v>0.5</v>
      </c>
      <c r="E6" s="29">
        <v>1</v>
      </c>
      <c r="F6" s="29">
        <v>2</v>
      </c>
      <c r="G6" s="29">
        <v>0</v>
      </c>
      <c r="H6" s="29">
        <v>0</v>
      </c>
      <c r="I6" s="29">
        <v>1</v>
      </c>
      <c r="J6" s="29">
        <v>0</v>
      </c>
      <c r="K6" s="57" t="e">
        <f>SUM(G6/J6)</f>
        <v>#DIV/0!</v>
      </c>
    </row>
    <row r="7" spans="1:11" ht="30" customHeight="1" x14ac:dyDescent="0.25">
      <c r="A7" s="44" t="s">
        <v>40</v>
      </c>
      <c r="B7" s="27">
        <v>2</v>
      </c>
      <c r="C7" s="29">
        <v>4</v>
      </c>
      <c r="D7" s="56">
        <f>SUM(B7/C7)</f>
        <v>0.5</v>
      </c>
      <c r="E7" s="29">
        <v>0</v>
      </c>
      <c r="F7" s="29">
        <v>1</v>
      </c>
      <c r="G7" s="29">
        <v>0</v>
      </c>
      <c r="H7" s="29">
        <v>0</v>
      </c>
      <c r="I7" s="29">
        <v>0</v>
      </c>
      <c r="J7" s="29">
        <v>1</v>
      </c>
      <c r="K7" s="57">
        <f>SUM(G7/J7)</f>
        <v>0</v>
      </c>
    </row>
    <row r="8" spans="1:11" ht="30" customHeight="1" x14ac:dyDescent="0.25">
      <c r="A8" s="44" t="s">
        <v>80</v>
      </c>
      <c r="B8" s="27">
        <v>1</v>
      </c>
      <c r="C8" s="29">
        <v>5</v>
      </c>
      <c r="D8" s="56">
        <f>SUM(B8/C8)</f>
        <v>0.2</v>
      </c>
      <c r="E8" s="29">
        <v>0</v>
      </c>
      <c r="F8" s="29">
        <v>1</v>
      </c>
      <c r="G8" s="29">
        <v>1</v>
      </c>
      <c r="H8" s="29">
        <v>0</v>
      </c>
      <c r="I8" s="29">
        <v>0</v>
      </c>
      <c r="J8" s="29">
        <v>0</v>
      </c>
      <c r="K8" s="57" t="e">
        <f>SUM(G8/J8)</f>
        <v>#DIV/0!</v>
      </c>
    </row>
    <row r="9" spans="1:11" ht="30" customHeight="1" thickBot="1" x14ac:dyDescent="0.3">
      <c r="A9" s="44" t="s">
        <v>27</v>
      </c>
      <c r="B9" s="32">
        <v>0</v>
      </c>
      <c r="C9" s="53">
        <v>3</v>
      </c>
      <c r="D9" s="54">
        <f>SUM(B9/C9)</f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5" t="e">
        <f>SUM(G9/J9)</f>
        <v>#DIV/0!</v>
      </c>
    </row>
    <row r="10" spans="1:11" ht="30" customHeight="1" thickBot="1" x14ac:dyDescent="0.3">
      <c r="A10" s="16" t="s">
        <v>20</v>
      </c>
      <c r="B10" s="34">
        <f>SUM(B6:B9)</f>
        <v>5</v>
      </c>
      <c r="C10" s="34">
        <f>SUM(C6:C9)</f>
        <v>16</v>
      </c>
      <c r="D10" s="35">
        <f>SUM(B10/C10)</f>
        <v>0.3125</v>
      </c>
      <c r="E10" s="34">
        <f t="shared" ref="E10:J10" si="0">SUM(E6:E9)</f>
        <v>1</v>
      </c>
      <c r="F10" s="34">
        <f t="shared" si="0"/>
        <v>4</v>
      </c>
      <c r="G10" s="34">
        <f t="shared" si="0"/>
        <v>1</v>
      </c>
      <c r="H10" s="34">
        <f t="shared" si="0"/>
        <v>0</v>
      </c>
      <c r="I10" s="34">
        <f t="shared" si="0"/>
        <v>1</v>
      </c>
      <c r="J10" s="34">
        <f t="shared" si="0"/>
        <v>1</v>
      </c>
      <c r="K10" s="36">
        <f>SUM(G10/J10)</f>
        <v>1</v>
      </c>
    </row>
    <row r="11" spans="1:11" x14ac:dyDescent="0.25"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x14ac:dyDescent="0.25">
      <c r="A12" s="4" t="s">
        <v>12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3" spans="1:11" ht="30" customHeight="1" x14ac:dyDescent="0.25">
      <c r="A13" s="45" t="s">
        <v>128</v>
      </c>
      <c r="B13" s="6" t="s">
        <v>3</v>
      </c>
      <c r="C13" s="6" t="s">
        <v>11</v>
      </c>
      <c r="D13" s="6" t="s">
        <v>9</v>
      </c>
      <c r="E13" s="6" t="s">
        <v>10</v>
      </c>
      <c r="F13" s="6" t="s">
        <v>4</v>
      </c>
      <c r="G13" s="6" t="s">
        <v>5</v>
      </c>
      <c r="H13" s="6" t="s">
        <v>6</v>
      </c>
      <c r="I13" s="6" t="s">
        <v>7</v>
      </c>
      <c r="J13" s="6" t="s">
        <v>8</v>
      </c>
      <c r="K13" s="18" t="s">
        <v>21</v>
      </c>
    </row>
    <row r="14" spans="1:11" ht="30" customHeight="1" x14ac:dyDescent="0.25">
      <c r="A14" s="46" t="s">
        <v>122</v>
      </c>
      <c r="B14" s="27">
        <v>4</v>
      </c>
      <c r="C14" s="29">
        <v>6</v>
      </c>
      <c r="D14" s="56">
        <f>SUM(B14/C14)</f>
        <v>0.66666666666666663</v>
      </c>
      <c r="E14" s="29">
        <v>4</v>
      </c>
      <c r="F14" s="29">
        <v>5</v>
      </c>
      <c r="G14" s="29">
        <v>4</v>
      </c>
      <c r="H14" s="29">
        <v>1</v>
      </c>
      <c r="I14" s="29">
        <v>0</v>
      </c>
      <c r="J14" s="29">
        <v>0</v>
      </c>
      <c r="K14" s="57" t="e">
        <f>SUM(G14/J14)</f>
        <v>#DIV/0!</v>
      </c>
    </row>
    <row r="15" spans="1:11" ht="30" customHeight="1" x14ac:dyDescent="0.25">
      <c r="A15" s="46" t="s">
        <v>24</v>
      </c>
      <c r="B15" s="27">
        <v>2</v>
      </c>
      <c r="C15" s="29">
        <v>4</v>
      </c>
      <c r="D15" s="56">
        <f>SUM(B15/C15)</f>
        <v>0.5</v>
      </c>
      <c r="E15" s="29">
        <v>0</v>
      </c>
      <c r="F15" s="29">
        <v>1</v>
      </c>
      <c r="G15" s="29">
        <v>2</v>
      </c>
      <c r="H15" s="29">
        <v>0</v>
      </c>
      <c r="I15" s="29">
        <v>0</v>
      </c>
      <c r="J15" s="29">
        <v>0</v>
      </c>
      <c r="K15" s="57" t="e">
        <f>SUM(G15/J15)</f>
        <v>#DIV/0!</v>
      </c>
    </row>
    <row r="16" spans="1:11" ht="30" customHeight="1" thickBot="1" x14ac:dyDescent="0.3">
      <c r="A16" s="46" t="s">
        <v>78</v>
      </c>
      <c r="B16" s="32">
        <v>4</v>
      </c>
      <c r="C16" s="53">
        <v>5</v>
      </c>
      <c r="D16" s="54">
        <f>SUM(B16/C16)</f>
        <v>0.8</v>
      </c>
      <c r="E16" s="53">
        <v>0</v>
      </c>
      <c r="F16" s="53">
        <v>1</v>
      </c>
      <c r="G16" s="53">
        <v>0</v>
      </c>
      <c r="H16" s="53">
        <v>0</v>
      </c>
      <c r="I16" s="53">
        <v>0</v>
      </c>
      <c r="J16" s="53">
        <v>1</v>
      </c>
      <c r="K16" s="55">
        <f>SUM(G16/J16)</f>
        <v>0</v>
      </c>
    </row>
    <row r="17" spans="1:11" ht="30" customHeight="1" thickBot="1" x14ac:dyDescent="0.3">
      <c r="A17" s="16" t="s">
        <v>20</v>
      </c>
      <c r="B17" s="34">
        <f>SUM(B14:B16)</f>
        <v>10</v>
      </c>
      <c r="C17" s="34">
        <f>SUM(C14:C16)</f>
        <v>15</v>
      </c>
      <c r="D17" s="35">
        <f>SUM(B17/C17)</f>
        <v>0.66666666666666663</v>
      </c>
      <c r="E17" s="34">
        <f t="shared" ref="E17:J17" si="1">SUM(E14:E16)</f>
        <v>4</v>
      </c>
      <c r="F17" s="34">
        <f t="shared" si="1"/>
        <v>7</v>
      </c>
      <c r="G17" s="34">
        <f t="shared" si="1"/>
        <v>6</v>
      </c>
      <c r="H17" s="34">
        <f t="shared" si="1"/>
        <v>1</v>
      </c>
      <c r="I17" s="34">
        <f t="shared" si="1"/>
        <v>0</v>
      </c>
      <c r="J17" s="34">
        <f t="shared" si="1"/>
        <v>1</v>
      </c>
      <c r="K17" s="36">
        <f>SUM(G17/J17)</f>
        <v>6</v>
      </c>
    </row>
    <row r="21" spans="1:11" x14ac:dyDescent="0.25">
      <c r="A21" t="s">
        <v>135</v>
      </c>
    </row>
  </sheetData>
  <pageMargins left="0.7" right="0.7" top="0.75" bottom="0.75" header="0.3" footer="0.3"/>
  <pageSetup scale="95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>
      <selection activeCell="A6" sqref="A6"/>
    </sheetView>
  </sheetViews>
  <sheetFormatPr defaultColWidth="8.85546875" defaultRowHeight="15" x14ac:dyDescent="0.25"/>
  <cols>
    <col min="1" max="1" width="22.28515625" customWidth="1"/>
    <col min="2" max="2" width="12.42578125" customWidth="1"/>
    <col min="3" max="3" width="14.42578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1" t="s">
        <v>137</v>
      </c>
      <c r="B1" s="7"/>
      <c r="C1" s="8"/>
      <c r="D1" s="9"/>
    </row>
    <row r="4" spans="1:11" x14ac:dyDescent="0.25">
      <c r="A4" s="4" t="s">
        <v>12</v>
      </c>
    </row>
    <row r="5" spans="1:11" ht="30" customHeight="1" x14ac:dyDescent="0.25">
      <c r="A5" s="137" t="s">
        <v>131</v>
      </c>
      <c r="B5" s="6" t="s">
        <v>3</v>
      </c>
      <c r="C5" s="6" t="s">
        <v>11</v>
      </c>
      <c r="D5" s="6" t="s">
        <v>9</v>
      </c>
      <c r="E5" s="6" t="s">
        <v>10</v>
      </c>
      <c r="F5" s="6" t="s">
        <v>4</v>
      </c>
      <c r="G5" s="6" t="s">
        <v>5</v>
      </c>
      <c r="H5" s="6" t="s">
        <v>6</v>
      </c>
      <c r="I5" s="6" t="s">
        <v>7</v>
      </c>
      <c r="J5" s="6" t="s">
        <v>8</v>
      </c>
      <c r="K5" s="18" t="s">
        <v>21</v>
      </c>
    </row>
    <row r="6" spans="1:11" ht="30" customHeight="1" x14ac:dyDescent="0.25">
      <c r="A6" s="130" t="s">
        <v>172</v>
      </c>
      <c r="B6" s="27">
        <v>4</v>
      </c>
      <c r="C6" s="29">
        <v>6</v>
      </c>
      <c r="D6" s="56">
        <f>SUM(B6/C6)</f>
        <v>0.66666666666666663</v>
      </c>
      <c r="E6" s="29">
        <v>0</v>
      </c>
      <c r="F6" s="29">
        <v>2</v>
      </c>
      <c r="G6" s="29">
        <v>2</v>
      </c>
      <c r="H6" s="29">
        <v>1</v>
      </c>
      <c r="I6" s="29">
        <v>0</v>
      </c>
      <c r="J6" s="29">
        <v>0</v>
      </c>
      <c r="K6" s="57" t="e">
        <f>SUM(G6/J6)</f>
        <v>#DIV/0!</v>
      </c>
    </row>
    <row r="7" spans="1:11" ht="30" customHeight="1" x14ac:dyDescent="0.25">
      <c r="A7" s="130" t="s">
        <v>39</v>
      </c>
      <c r="B7" s="27">
        <v>1</v>
      </c>
      <c r="C7" s="29">
        <v>2</v>
      </c>
      <c r="D7" s="56">
        <f>SUM(B7/C7)</f>
        <v>0.5</v>
      </c>
      <c r="E7" s="29">
        <v>1</v>
      </c>
      <c r="F7" s="29">
        <v>1</v>
      </c>
      <c r="G7" s="29">
        <v>1</v>
      </c>
      <c r="H7" s="29">
        <v>0</v>
      </c>
      <c r="I7" s="29">
        <v>1</v>
      </c>
      <c r="J7" s="29">
        <v>2</v>
      </c>
      <c r="K7" s="57">
        <f>SUM(G7/J7)</f>
        <v>0.5</v>
      </c>
    </row>
    <row r="8" spans="1:11" ht="30" customHeight="1" x14ac:dyDescent="0.25">
      <c r="A8" s="130" t="s">
        <v>23</v>
      </c>
      <c r="B8" s="27">
        <v>1</v>
      </c>
      <c r="C8" s="29">
        <v>4</v>
      </c>
      <c r="D8" s="56">
        <f>SUM(B8/C8)</f>
        <v>0.25</v>
      </c>
      <c r="E8" s="29">
        <v>0</v>
      </c>
      <c r="F8" s="29">
        <v>1</v>
      </c>
      <c r="G8" s="29">
        <v>0</v>
      </c>
      <c r="H8" s="29">
        <v>1</v>
      </c>
      <c r="I8" s="29">
        <v>0</v>
      </c>
      <c r="J8" s="29">
        <v>0</v>
      </c>
      <c r="K8" s="57" t="e">
        <f>SUM(G8/J8)</f>
        <v>#DIV/0!</v>
      </c>
    </row>
    <row r="9" spans="1:11" ht="30" customHeight="1" thickBot="1" x14ac:dyDescent="0.3">
      <c r="A9" s="130" t="s">
        <v>123</v>
      </c>
      <c r="B9" s="32">
        <v>0</v>
      </c>
      <c r="C9" s="53">
        <v>0</v>
      </c>
      <c r="D9" s="54" t="e">
        <f>SUM(B9/C9)</f>
        <v>#DIV/0!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5" t="e">
        <f>SUM(G9/J9)</f>
        <v>#DIV/0!</v>
      </c>
    </row>
    <row r="10" spans="1:11" ht="30" customHeight="1" thickBot="1" x14ac:dyDescent="0.3">
      <c r="A10" s="16" t="s">
        <v>20</v>
      </c>
      <c r="B10" s="34">
        <f>SUM(B6:B9)</f>
        <v>6</v>
      </c>
      <c r="C10" s="34">
        <f>SUM(C6:C9)</f>
        <v>12</v>
      </c>
      <c r="D10" s="35">
        <f>SUM(B10/C10)</f>
        <v>0.5</v>
      </c>
      <c r="E10" s="34">
        <f t="shared" ref="E10:J10" si="0">SUM(E6:E9)</f>
        <v>1</v>
      </c>
      <c r="F10" s="34">
        <f>SUM(F6:F9)</f>
        <v>4</v>
      </c>
      <c r="G10" s="34">
        <f t="shared" si="0"/>
        <v>3</v>
      </c>
      <c r="H10" s="34">
        <f t="shared" si="0"/>
        <v>2</v>
      </c>
      <c r="I10" s="34">
        <f t="shared" si="0"/>
        <v>1</v>
      </c>
      <c r="J10" s="34">
        <f t="shared" si="0"/>
        <v>2</v>
      </c>
      <c r="K10" s="36">
        <f>SUM(G10/J10)</f>
        <v>1.5</v>
      </c>
    </row>
    <row r="11" spans="1:11" x14ac:dyDescent="0.25"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x14ac:dyDescent="0.25">
      <c r="A12" s="4" t="s">
        <v>12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3" spans="1:11" ht="30" customHeight="1" x14ac:dyDescent="0.25">
      <c r="A13" s="133" t="s">
        <v>129</v>
      </c>
      <c r="B13" s="6" t="s">
        <v>3</v>
      </c>
      <c r="C13" s="6" t="s">
        <v>11</v>
      </c>
      <c r="D13" s="6" t="s">
        <v>9</v>
      </c>
      <c r="E13" s="6" t="s">
        <v>10</v>
      </c>
      <c r="F13" s="6" t="s">
        <v>4</v>
      </c>
      <c r="G13" s="6" t="s">
        <v>5</v>
      </c>
      <c r="H13" s="6" t="s">
        <v>6</v>
      </c>
      <c r="I13" s="6" t="s">
        <v>7</v>
      </c>
      <c r="J13" s="6" t="s">
        <v>8</v>
      </c>
      <c r="K13" s="18" t="s">
        <v>21</v>
      </c>
    </row>
    <row r="14" spans="1:11" ht="30" customHeight="1" x14ac:dyDescent="0.25">
      <c r="A14" s="131" t="s">
        <v>41</v>
      </c>
      <c r="B14" s="27">
        <v>3</v>
      </c>
      <c r="C14" s="29">
        <v>5</v>
      </c>
      <c r="D14" s="56">
        <f>SUM(B14/C14)</f>
        <v>0.6</v>
      </c>
      <c r="E14" s="29">
        <v>2</v>
      </c>
      <c r="F14" s="29">
        <v>5</v>
      </c>
      <c r="G14" s="29">
        <v>3</v>
      </c>
      <c r="H14" s="29">
        <v>0</v>
      </c>
      <c r="I14" s="29">
        <v>1</v>
      </c>
      <c r="J14" s="29">
        <v>1</v>
      </c>
      <c r="K14" s="57">
        <f>SUM(G14/J14)</f>
        <v>3</v>
      </c>
    </row>
    <row r="15" spans="1:11" ht="30" customHeight="1" x14ac:dyDescent="0.25">
      <c r="A15" s="131" t="s">
        <v>43</v>
      </c>
      <c r="B15" s="27">
        <v>4</v>
      </c>
      <c r="C15" s="29">
        <v>5</v>
      </c>
      <c r="D15" s="56">
        <f>SUM(B15/C15)</f>
        <v>0.8</v>
      </c>
      <c r="E15" s="29">
        <v>0</v>
      </c>
      <c r="F15" s="29">
        <v>2</v>
      </c>
      <c r="G15" s="29">
        <v>1</v>
      </c>
      <c r="H15" s="29">
        <v>1</v>
      </c>
      <c r="I15" s="29">
        <v>0</v>
      </c>
      <c r="J15" s="29">
        <v>1</v>
      </c>
      <c r="K15" s="57">
        <f>SUM(G15/J15)</f>
        <v>1</v>
      </c>
    </row>
    <row r="16" spans="1:11" ht="30" customHeight="1" x14ac:dyDescent="0.25">
      <c r="A16" s="131" t="s">
        <v>42</v>
      </c>
      <c r="B16" s="27">
        <v>1</v>
      </c>
      <c r="C16" s="29">
        <v>5</v>
      </c>
      <c r="D16" s="56">
        <f>SUM(B16/C16)</f>
        <v>0.2</v>
      </c>
      <c r="E16" s="29">
        <v>0</v>
      </c>
      <c r="F16" s="29">
        <v>2</v>
      </c>
      <c r="G16" s="29">
        <v>1</v>
      </c>
      <c r="H16" s="29">
        <v>0</v>
      </c>
      <c r="I16" s="29">
        <v>0</v>
      </c>
      <c r="J16" s="29">
        <v>0</v>
      </c>
      <c r="K16" s="57" t="e">
        <f>SUM(G16/J16)</f>
        <v>#DIV/0!</v>
      </c>
    </row>
    <row r="17" spans="1:11" ht="30" customHeight="1" thickBot="1" x14ac:dyDescent="0.3">
      <c r="A17" s="131" t="s">
        <v>124</v>
      </c>
      <c r="B17" s="52">
        <v>0</v>
      </c>
      <c r="C17" s="53">
        <v>1</v>
      </c>
      <c r="D17" s="54">
        <f>SUM(B17/C17)</f>
        <v>0</v>
      </c>
      <c r="E17" s="53">
        <v>0</v>
      </c>
      <c r="F17" s="53">
        <v>1</v>
      </c>
      <c r="G17" s="53">
        <v>0</v>
      </c>
      <c r="H17" s="53">
        <v>0</v>
      </c>
      <c r="I17" s="53">
        <v>0</v>
      </c>
      <c r="J17" s="53">
        <v>0</v>
      </c>
      <c r="K17" s="55" t="e">
        <f>SUM(G17/J17)</f>
        <v>#DIV/0!</v>
      </c>
    </row>
    <row r="18" spans="1:11" ht="30" customHeight="1" thickBot="1" x14ac:dyDescent="0.3">
      <c r="A18" s="16" t="s">
        <v>20</v>
      </c>
      <c r="B18" s="34">
        <f>SUM(B14:B17)</f>
        <v>8</v>
      </c>
      <c r="C18" s="34">
        <f>SUM(C14:C17)</f>
        <v>16</v>
      </c>
      <c r="D18" s="35">
        <f>SUM(B18/C18)</f>
        <v>0.5</v>
      </c>
      <c r="E18" s="34">
        <f t="shared" ref="E18:J18" si="1">SUM(E14:E17)</f>
        <v>2</v>
      </c>
      <c r="F18" s="34">
        <f t="shared" si="1"/>
        <v>10</v>
      </c>
      <c r="G18" s="34">
        <f t="shared" si="1"/>
        <v>5</v>
      </c>
      <c r="H18" s="34">
        <f t="shared" si="1"/>
        <v>1</v>
      </c>
      <c r="I18" s="34">
        <f t="shared" si="1"/>
        <v>1</v>
      </c>
      <c r="J18" s="34">
        <f t="shared" si="1"/>
        <v>2</v>
      </c>
      <c r="K18" s="36">
        <f>SUM(G18/J18)</f>
        <v>2.5</v>
      </c>
    </row>
    <row r="21" spans="1:11" x14ac:dyDescent="0.25">
      <c r="A21" t="s">
        <v>139</v>
      </c>
    </row>
  </sheetData>
  <pageMargins left="0.7" right="0.7" top="0.75" bottom="0.75" header="0.3" footer="0.3"/>
  <pageSetup scale="95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showGridLines="0" workbookViewId="0">
      <selection activeCell="J17" sqref="J17"/>
    </sheetView>
  </sheetViews>
  <sheetFormatPr defaultColWidth="8.85546875" defaultRowHeight="15" x14ac:dyDescent="0.25"/>
  <cols>
    <col min="1" max="1" width="22.28515625" customWidth="1"/>
    <col min="2" max="2" width="12.42578125" customWidth="1"/>
    <col min="3" max="3" width="14.42578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1" t="s">
        <v>138</v>
      </c>
      <c r="B1" s="7"/>
      <c r="C1" s="8"/>
      <c r="D1" s="7"/>
      <c r="E1" s="7"/>
      <c r="F1" s="9"/>
    </row>
    <row r="4" spans="1:11" x14ac:dyDescent="0.25">
      <c r="A4" s="4" t="s">
        <v>12</v>
      </c>
    </row>
    <row r="5" spans="1:11" ht="30" customHeight="1" x14ac:dyDescent="0.25">
      <c r="A5" s="41" t="s">
        <v>126</v>
      </c>
      <c r="B5" s="6" t="s">
        <v>3</v>
      </c>
      <c r="C5" s="6" t="s">
        <v>11</v>
      </c>
      <c r="D5" s="58" t="s">
        <v>9</v>
      </c>
      <c r="E5" s="58" t="s">
        <v>10</v>
      </c>
      <c r="F5" s="58" t="s">
        <v>4</v>
      </c>
      <c r="G5" s="58" t="s">
        <v>5</v>
      </c>
      <c r="H5" s="58" t="s">
        <v>6</v>
      </c>
      <c r="I5" s="58" t="s">
        <v>7</v>
      </c>
      <c r="J5" s="58" t="s">
        <v>8</v>
      </c>
      <c r="K5" s="59" t="s">
        <v>21</v>
      </c>
    </row>
    <row r="6" spans="1:11" ht="30" customHeight="1" x14ac:dyDescent="0.25">
      <c r="A6" s="21" t="s">
        <v>26</v>
      </c>
      <c r="B6" s="27">
        <v>1</v>
      </c>
      <c r="C6" s="29">
        <v>2</v>
      </c>
      <c r="D6" s="56">
        <f>SUM(B6/C6)</f>
        <v>0.5</v>
      </c>
      <c r="E6" s="29">
        <v>0</v>
      </c>
      <c r="F6" s="29">
        <v>3</v>
      </c>
      <c r="G6" s="29">
        <v>0</v>
      </c>
      <c r="H6" s="29">
        <v>1</v>
      </c>
      <c r="I6" s="29">
        <v>0</v>
      </c>
      <c r="J6" s="29">
        <v>3</v>
      </c>
      <c r="K6" s="57">
        <f>SUM(G6/J6)</f>
        <v>0</v>
      </c>
    </row>
    <row r="7" spans="1:11" ht="30" customHeight="1" x14ac:dyDescent="0.25">
      <c r="A7" s="21" t="s">
        <v>28</v>
      </c>
      <c r="B7" s="27">
        <v>2</v>
      </c>
      <c r="C7" s="29">
        <v>6</v>
      </c>
      <c r="D7" s="56">
        <f>SUM(B7/C7)</f>
        <v>0.33333333333333331</v>
      </c>
      <c r="E7" s="29">
        <v>0</v>
      </c>
      <c r="F7" s="29">
        <v>1</v>
      </c>
      <c r="G7" s="29">
        <v>1</v>
      </c>
      <c r="H7" s="29">
        <v>2</v>
      </c>
      <c r="I7" s="29">
        <v>1</v>
      </c>
      <c r="J7" s="29">
        <v>0</v>
      </c>
      <c r="K7" s="57" t="e">
        <f>SUM(G7/J7)</f>
        <v>#DIV/0!</v>
      </c>
    </row>
    <row r="8" spans="1:11" ht="30" customHeight="1" x14ac:dyDescent="0.25">
      <c r="A8" s="21" t="s">
        <v>125</v>
      </c>
      <c r="B8" s="27">
        <v>2</v>
      </c>
      <c r="C8" s="29">
        <v>5</v>
      </c>
      <c r="D8" s="56">
        <f>SUM(B8/C8)</f>
        <v>0.4</v>
      </c>
      <c r="E8" s="29">
        <v>1</v>
      </c>
      <c r="F8" s="29">
        <v>1</v>
      </c>
      <c r="G8" s="29">
        <v>0</v>
      </c>
      <c r="H8" s="29">
        <v>0</v>
      </c>
      <c r="I8" s="29">
        <v>0</v>
      </c>
      <c r="J8" s="29">
        <v>2</v>
      </c>
      <c r="K8" s="57">
        <f>SUM(G8/J8)</f>
        <v>0</v>
      </c>
    </row>
    <row r="9" spans="1:11" ht="30" customHeight="1" thickBot="1" x14ac:dyDescent="0.3">
      <c r="A9" s="109" t="s">
        <v>127</v>
      </c>
      <c r="B9" s="32">
        <v>0</v>
      </c>
      <c r="C9" s="33">
        <v>1</v>
      </c>
      <c r="D9" s="54">
        <f>SUM(B9/C9)</f>
        <v>0</v>
      </c>
      <c r="E9" s="53">
        <v>0</v>
      </c>
      <c r="F9" s="53">
        <v>1</v>
      </c>
      <c r="G9" s="53">
        <v>2</v>
      </c>
      <c r="H9" s="53">
        <v>0</v>
      </c>
      <c r="I9" s="53">
        <v>0</v>
      </c>
      <c r="J9" s="53">
        <v>0</v>
      </c>
      <c r="K9" s="55" t="e">
        <f>SUM(G9/J9)</f>
        <v>#DIV/0!</v>
      </c>
    </row>
    <row r="10" spans="1:11" ht="30" customHeight="1" thickBot="1" x14ac:dyDescent="0.3">
      <c r="A10" s="16" t="s">
        <v>20</v>
      </c>
      <c r="B10" s="34">
        <f>SUM(B6:B9)</f>
        <v>5</v>
      </c>
      <c r="C10" s="34">
        <f>SUM(C6:C9)</f>
        <v>14</v>
      </c>
      <c r="D10" s="35">
        <f>SUM(B10/C10)</f>
        <v>0.35714285714285715</v>
      </c>
      <c r="E10" s="34">
        <f t="shared" ref="E10:J10" si="0">SUM(E6:E9)</f>
        <v>1</v>
      </c>
      <c r="F10" s="34">
        <f t="shared" si="0"/>
        <v>6</v>
      </c>
      <c r="G10" s="34">
        <f t="shared" si="0"/>
        <v>3</v>
      </c>
      <c r="H10" s="34">
        <f t="shared" si="0"/>
        <v>3</v>
      </c>
      <c r="I10" s="34">
        <f t="shared" si="0"/>
        <v>1</v>
      </c>
      <c r="J10" s="34">
        <f t="shared" si="0"/>
        <v>5</v>
      </c>
      <c r="K10" s="36">
        <f>SUM(G10/J10)</f>
        <v>0.6</v>
      </c>
    </row>
    <row r="11" spans="1:11" x14ac:dyDescent="0.25"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x14ac:dyDescent="0.25">
      <c r="A12" s="4" t="s">
        <v>12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3" spans="1:11" ht="30" customHeight="1" x14ac:dyDescent="0.25">
      <c r="A13" s="98" t="s">
        <v>130</v>
      </c>
      <c r="B13" s="6" t="s">
        <v>3</v>
      </c>
      <c r="C13" s="6" t="s">
        <v>11</v>
      </c>
      <c r="D13" s="58" t="s">
        <v>9</v>
      </c>
      <c r="E13" s="58" t="s">
        <v>10</v>
      </c>
      <c r="F13" s="58" t="s">
        <v>4</v>
      </c>
      <c r="G13" s="58" t="s">
        <v>5</v>
      </c>
      <c r="H13" s="58" t="s">
        <v>6</v>
      </c>
      <c r="I13" s="58" t="s">
        <v>7</v>
      </c>
      <c r="J13" s="58" t="s">
        <v>8</v>
      </c>
      <c r="K13" s="59" t="s">
        <v>21</v>
      </c>
    </row>
    <row r="14" spans="1:11" ht="30" customHeight="1" x14ac:dyDescent="0.25">
      <c r="A14" s="42" t="s">
        <v>46</v>
      </c>
      <c r="B14" s="27">
        <v>1</v>
      </c>
      <c r="C14" s="29">
        <v>4</v>
      </c>
      <c r="D14" s="56">
        <f>SUM(B14/C14)</f>
        <v>0.25</v>
      </c>
      <c r="E14" s="29">
        <v>0</v>
      </c>
      <c r="F14" s="29">
        <v>1</v>
      </c>
      <c r="G14" s="29">
        <v>3</v>
      </c>
      <c r="H14" s="29">
        <v>2</v>
      </c>
      <c r="I14" s="29">
        <v>1</v>
      </c>
      <c r="J14" s="29">
        <v>1</v>
      </c>
      <c r="K14" s="57">
        <f>SUM(G14/J14)</f>
        <v>3</v>
      </c>
    </row>
    <row r="15" spans="1:11" ht="30" customHeight="1" x14ac:dyDescent="0.25">
      <c r="A15" s="135" t="s">
        <v>76</v>
      </c>
      <c r="B15" s="27">
        <v>2</v>
      </c>
      <c r="C15" s="29">
        <v>5</v>
      </c>
      <c r="D15" s="56">
        <f>SUM(B15/C15)</f>
        <v>0.4</v>
      </c>
      <c r="E15" s="29">
        <v>1</v>
      </c>
      <c r="F15" s="29">
        <v>4</v>
      </c>
      <c r="G15" s="29">
        <v>1</v>
      </c>
      <c r="H15" s="29">
        <v>2</v>
      </c>
      <c r="I15" s="29">
        <v>1</v>
      </c>
      <c r="J15" s="29">
        <v>2</v>
      </c>
      <c r="K15" s="57">
        <f>SUM(G15/J15)</f>
        <v>0.5</v>
      </c>
    </row>
    <row r="16" spans="1:11" ht="30" customHeight="1" thickBot="1" x14ac:dyDescent="0.3">
      <c r="A16" s="135" t="s">
        <v>25</v>
      </c>
      <c r="B16" s="27">
        <v>3</v>
      </c>
      <c r="C16" s="29">
        <v>6</v>
      </c>
      <c r="D16" s="56">
        <f>SUM(B16/C16)</f>
        <v>0.5</v>
      </c>
      <c r="E16" s="29">
        <v>0</v>
      </c>
      <c r="F16" s="29">
        <v>2</v>
      </c>
      <c r="G16" s="29">
        <v>1</v>
      </c>
      <c r="H16" s="29">
        <v>1</v>
      </c>
      <c r="I16" s="29">
        <v>0</v>
      </c>
      <c r="J16" s="29">
        <v>1</v>
      </c>
      <c r="K16" s="57">
        <f>SUM(G16/J16)</f>
        <v>1</v>
      </c>
    </row>
    <row r="17" spans="1:11" ht="30" customHeight="1" thickBot="1" x14ac:dyDescent="0.3">
      <c r="A17" s="16" t="s">
        <v>20</v>
      </c>
      <c r="B17" s="34">
        <f>SUM(B14:B16)</f>
        <v>6</v>
      </c>
      <c r="C17" s="34">
        <f>SUM(C14:C16)</f>
        <v>15</v>
      </c>
      <c r="D17" s="35">
        <f>SUM(B17/C17)</f>
        <v>0.4</v>
      </c>
      <c r="E17" s="34">
        <f t="shared" ref="E17:J17" si="1">SUM(E14:E16)</f>
        <v>1</v>
      </c>
      <c r="F17" s="34">
        <f t="shared" si="1"/>
        <v>7</v>
      </c>
      <c r="G17" s="34">
        <f t="shared" si="1"/>
        <v>5</v>
      </c>
      <c r="H17" s="34">
        <f t="shared" si="1"/>
        <v>5</v>
      </c>
      <c r="I17" s="34">
        <f t="shared" si="1"/>
        <v>2</v>
      </c>
      <c r="J17" s="34">
        <f t="shared" si="1"/>
        <v>4</v>
      </c>
      <c r="K17" s="36">
        <f>SUM(G17/J17)</f>
        <v>1.25</v>
      </c>
    </row>
  </sheetData>
  <pageMargins left="0.7" right="0.7" top="0.75" bottom="0.75" header="0.3" footer="0.3"/>
  <pageSetup scale="95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showGridLines="0" workbookViewId="0">
      <selection activeCell="J17" sqref="J17"/>
    </sheetView>
  </sheetViews>
  <sheetFormatPr defaultColWidth="8.85546875" defaultRowHeight="15" x14ac:dyDescent="0.25"/>
  <cols>
    <col min="1" max="1" width="22.28515625" customWidth="1"/>
    <col min="2" max="2" width="12.42578125" customWidth="1"/>
    <col min="3" max="3" width="14.42578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1" t="s">
        <v>140</v>
      </c>
      <c r="B1" s="7"/>
      <c r="C1" s="8"/>
      <c r="D1" s="9"/>
    </row>
    <row r="4" spans="1:11" x14ac:dyDescent="0.25">
      <c r="A4" s="4" t="s">
        <v>12</v>
      </c>
    </row>
    <row r="5" spans="1:11" ht="30" customHeight="1" x14ac:dyDescent="0.25">
      <c r="A5" s="133" t="s">
        <v>129</v>
      </c>
      <c r="B5" s="6" t="s">
        <v>3</v>
      </c>
      <c r="C5" s="6" t="s">
        <v>11</v>
      </c>
      <c r="D5" s="6" t="s">
        <v>9</v>
      </c>
      <c r="E5" s="6" t="s">
        <v>10</v>
      </c>
      <c r="F5" s="6" t="s">
        <v>4</v>
      </c>
      <c r="G5" s="6" t="s">
        <v>5</v>
      </c>
      <c r="H5" s="6" t="s">
        <v>6</v>
      </c>
      <c r="I5" s="6" t="s">
        <v>7</v>
      </c>
      <c r="J5" s="6" t="s">
        <v>8</v>
      </c>
      <c r="K5" s="18" t="s">
        <v>21</v>
      </c>
    </row>
    <row r="6" spans="1:11" ht="30" customHeight="1" x14ac:dyDescent="0.25">
      <c r="A6" s="131" t="s">
        <v>41</v>
      </c>
      <c r="B6" s="27">
        <v>2</v>
      </c>
      <c r="C6" s="29">
        <v>4</v>
      </c>
      <c r="D6" s="56">
        <f>SUM(B6/C6)</f>
        <v>0.5</v>
      </c>
      <c r="E6" s="29">
        <v>0</v>
      </c>
      <c r="F6" s="29">
        <v>2</v>
      </c>
      <c r="G6" s="29">
        <v>3</v>
      </c>
      <c r="H6" s="29">
        <v>0</v>
      </c>
      <c r="I6" s="29">
        <v>0</v>
      </c>
      <c r="J6" s="29">
        <v>0</v>
      </c>
      <c r="K6" s="57" t="e">
        <f>SUM(G6/J6)</f>
        <v>#DIV/0!</v>
      </c>
    </row>
    <row r="7" spans="1:11" ht="30" customHeight="1" x14ac:dyDescent="0.25">
      <c r="A7" s="131" t="s">
        <v>43</v>
      </c>
      <c r="B7" s="27">
        <v>4</v>
      </c>
      <c r="C7" s="29">
        <v>5</v>
      </c>
      <c r="D7" s="56">
        <f>SUM(B7/C7)</f>
        <v>0.8</v>
      </c>
      <c r="E7" s="29">
        <v>0</v>
      </c>
      <c r="F7" s="29">
        <v>2</v>
      </c>
      <c r="G7" s="29">
        <v>0</v>
      </c>
      <c r="H7" s="29">
        <v>0</v>
      </c>
      <c r="I7" s="29">
        <v>0</v>
      </c>
      <c r="J7" s="29">
        <v>1</v>
      </c>
      <c r="K7" s="57">
        <f>SUM(G7/J7)</f>
        <v>0</v>
      </c>
    </row>
    <row r="8" spans="1:11" ht="30" customHeight="1" x14ac:dyDescent="0.25">
      <c r="A8" s="131" t="s">
        <v>42</v>
      </c>
      <c r="B8" s="27">
        <v>2</v>
      </c>
      <c r="C8" s="29">
        <v>4</v>
      </c>
      <c r="D8" s="56">
        <f>SUM(B8/C8)</f>
        <v>0.5</v>
      </c>
      <c r="E8" s="29">
        <v>0</v>
      </c>
      <c r="F8" s="29">
        <v>1</v>
      </c>
      <c r="G8" s="29">
        <v>0</v>
      </c>
      <c r="H8" s="29">
        <v>0</v>
      </c>
      <c r="I8" s="29">
        <v>0</v>
      </c>
      <c r="J8" s="29">
        <v>1</v>
      </c>
      <c r="K8" s="57">
        <f>SUM(G8/J8)</f>
        <v>0</v>
      </c>
    </row>
    <row r="9" spans="1:11" ht="30" customHeight="1" thickBot="1" x14ac:dyDescent="0.3">
      <c r="A9" s="131" t="s">
        <v>124</v>
      </c>
      <c r="B9" s="52">
        <v>0</v>
      </c>
      <c r="C9" s="53">
        <v>0</v>
      </c>
      <c r="D9" s="54" t="e">
        <f>SUM(B9/C9)</f>
        <v>#DIV/0!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5" t="e">
        <f>SUM(G9/J9)</f>
        <v>#DIV/0!</v>
      </c>
    </row>
    <row r="10" spans="1:11" ht="30" customHeight="1" thickBot="1" x14ac:dyDescent="0.3">
      <c r="A10" s="16" t="s">
        <v>20</v>
      </c>
      <c r="B10" s="34">
        <f>SUM(B6:B9)</f>
        <v>8</v>
      </c>
      <c r="C10" s="34">
        <f>SUM(C6:C9)</f>
        <v>13</v>
      </c>
      <c r="D10" s="35">
        <f>SUM(B10/C10)</f>
        <v>0.61538461538461542</v>
      </c>
      <c r="E10" s="34">
        <f t="shared" ref="E10:J10" si="0">SUM(E6:E9)</f>
        <v>0</v>
      </c>
      <c r="F10" s="34">
        <f t="shared" si="0"/>
        <v>5</v>
      </c>
      <c r="G10" s="34">
        <f t="shared" si="0"/>
        <v>3</v>
      </c>
      <c r="H10" s="34">
        <f t="shared" si="0"/>
        <v>0</v>
      </c>
      <c r="I10" s="34">
        <f t="shared" si="0"/>
        <v>0</v>
      </c>
      <c r="J10" s="34">
        <f t="shared" si="0"/>
        <v>2</v>
      </c>
      <c r="K10" s="36">
        <f>SUM(G10/J10)</f>
        <v>1.5</v>
      </c>
    </row>
    <row r="11" spans="1:11" x14ac:dyDescent="0.25"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x14ac:dyDescent="0.25">
      <c r="A12" s="4" t="s">
        <v>12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3" spans="1:11" ht="30" customHeight="1" x14ac:dyDescent="0.25">
      <c r="A13" s="45" t="s">
        <v>128</v>
      </c>
      <c r="B13" s="6" t="s">
        <v>3</v>
      </c>
      <c r="C13" s="6" t="s">
        <v>11</v>
      </c>
      <c r="D13" s="6" t="s">
        <v>9</v>
      </c>
      <c r="E13" s="6" t="s">
        <v>10</v>
      </c>
      <c r="F13" s="6" t="s">
        <v>4</v>
      </c>
      <c r="G13" s="6" t="s">
        <v>5</v>
      </c>
      <c r="H13" s="6" t="s">
        <v>6</v>
      </c>
      <c r="I13" s="6" t="s">
        <v>7</v>
      </c>
      <c r="J13" s="6" t="s">
        <v>8</v>
      </c>
      <c r="K13" s="18" t="s">
        <v>21</v>
      </c>
    </row>
    <row r="14" spans="1:11" ht="30" customHeight="1" x14ac:dyDescent="0.25">
      <c r="A14" s="46" t="s">
        <v>122</v>
      </c>
      <c r="B14" s="27">
        <v>3</v>
      </c>
      <c r="C14" s="29">
        <v>3</v>
      </c>
      <c r="D14" s="56">
        <f>SUM(B14/C14)</f>
        <v>1</v>
      </c>
      <c r="E14" s="29">
        <v>3</v>
      </c>
      <c r="F14" s="29">
        <v>3</v>
      </c>
      <c r="G14" s="29">
        <v>1</v>
      </c>
      <c r="H14" s="29">
        <v>0</v>
      </c>
      <c r="I14" s="29">
        <v>0</v>
      </c>
      <c r="J14" s="29">
        <v>0</v>
      </c>
      <c r="K14" s="57" t="e">
        <f>SUM(G14/J14)</f>
        <v>#DIV/0!</v>
      </c>
    </row>
    <row r="15" spans="1:11" ht="30" customHeight="1" x14ac:dyDescent="0.25">
      <c r="A15" s="46" t="s">
        <v>24</v>
      </c>
      <c r="B15" s="27">
        <v>4</v>
      </c>
      <c r="C15" s="29">
        <v>9</v>
      </c>
      <c r="D15" s="56">
        <f>SUM(B15/C15)</f>
        <v>0.44444444444444442</v>
      </c>
      <c r="E15" s="29">
        <v>0</v>
      </c>
      <c r="F15" s="29">
        <v>1</v>
      </c>
      <c r="G15" s="29">
        <v>2</v>
      </c>
      <c r="H15" s="29">
        <v>0</v>
      </c>
      <c r="I15" s="29">
        <v>0</v>
      </c>
      <c r="J15" s="29">
        <v>0</v>
      </c>
      <c r="K15" s="57" t="e">
        <f>SUM(G15/J15)</f>
        <v>#DIV/0!</v>
      </c>
    </row>
    <row r="16" spans="1:11" ht="30" customHeight="1" thickBot="1" x14ac:dyDescent="0.3">
      <c r="A16" s="46" t="s">
        <v>78</v>
      </c>
      <c r="B16" s="32">
        <v>2</v>
      </c>
      <c r="C16" s="53">
        <v>5</v>
      </c>
      <c r="D16" s="54">
        <f>SUM(B16/C16)</f>
        <v>0.4</v>
      </c>
      <c r="E16" s="53">
        <v>1</v>
      </c>
      <c r="F16" s="53">
        <v>2</v>
      </c>
      <c r="G16" s="53">
        <v>1</v>
      </c>
      <c r="H16" s="53">
        <v>1</v>
      </c>
      <c r="I16" s="53">
        <v>0</v>
      </c>
      <c r="J16" s="53">
        <v>0</v>
      </c>
      <c r="K16" s="55" t="e">
        <f>SUM(G16/J16)</f>
        <v>#DIV/0!</v>
      </c>
    </row>
    <row r="17" spans="1:11" ht="30" customHeight="1" thickBot="1" x14ac:dyDescent="0.3">
      <c r="A17" s="16" t="s">
        <v>20</v>
      </c>
      <c r="B17" s="34">
        <f>SUM(B14:B16)</f>
        <v>9</v>
      </c>
      <c r="C17" s="34">
        <f>SUM(C14:C16)</f>
        <v>17</v>
      </c>
      <c r="D17" s="35">
        <f>SUM(B17/C17)</f>
        <v>0.52941176470588236</v>
      </c>
      <c r="E17" s="34">
        <f t="shared" ref="E17:J17" si="1">SUM(E14:E16)</f>
        <v>4</v>
      </c>
      <c r="F17" s="34">
        <f t="shared" si="1"/>
        <v>6</v>
      </c>
      <c r="G17" s="34">
        <f t="shared" si="1"/>
        <v>4</v>
      </c>
      <c r="H17" s="34">
        <f t="shared" si="1"/>
        <v>1</v>
      </c>
      <c r="I17" s="34">
        <f t="shared" si="1"/>
        <v>0</v>
      </c>
      <c r="J17" s="34">
        <f t="shared" si="1"/>
        <v>0</v>
      </c>
      <c r="K17" s="36" t="e">
        <f>SUM(G17/J17)</f>
        <v>#DIV/0!</v>
      </c>
    </row>
    <row r="20" spans="1:11" x14ac:dyDescent="0.25">
      <c r="A20" t="s">
        <v>141</v>
      </c>
    </row>
  </sheetData>
  <pageMargins left="0.7" right="0.7" top="0.75" bottom="0.75" header="0.3" footer="0.3"/>
  <pageSetup scale="95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showGridLines="0" workbookViewId="0">
      <selection activeCell="J18" sqref="J18"/>
    </sheetView>
  </sheetViews>
  <sheetFormatPr defaultColWidth="8.85546875" defaultRowHeight="15" x14ac:dyDescent="0.25"/>
  <cols>
    <col min="1" max="1" width="22.28515625" customWidth="1"/>
    <col min="2" max="2" width="12.42578125" customWidth="1"/>
    <col min="3" max="3" width="14.42578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1" t="s">
        <v>142</v>
      </c>
      <c r="B1" s="7"/>
      <c r="C1" s="8"/>
      <c r="D1" s="7"/>
      <c r="E1" s="7"/>
      <c r="F1" s="9"/>
    </row>
    <row r="4" spans="1:11" x14ac:dyDescent="0.25">
      <c r="A4" s="4" t="s">
        <v>12</v>
      </c>
    </row>
    <row r="5" spans="1:11" ht="30" customHeight="1" x14ac:dyDescent="0.25">
      <c r="A5" s="43" t="s">
        <v>132</v>
      </c>
      <c r="B5" s="6" t="s">
        <v>3</v>
      </c>
      <c r="C5" s="6" t="s">
        <v>11</v>
      </c>
      <c r="D5" s="6" t="s">
        <v>9</v>
      </c>
      <c r="E5" s="6" t="s">
        <v>10</v>
      </c>
      <c r="F5" s="6" t="s">
        <v>4</v>
      </c>
      <c r="G5" s="6" t="s">
        <v>5</v>
      </c>
      <c r="H5" s="6" t="s">
        <v>6</v>
      </c>
      <c r="I5" s="6" t="s">
        <v>7</v>
      </c>
      <c r="J5" s="6" t="s">
        <v>8</v>
      </c>
      <c r="K5" s="18" t="s">
        <v>21</v>
      </c>
    </row>
    <row r="6" spans="1:11" ht="30" customHeight="1" x14ac:dyDescent="0.25">
      <c r="A6" s="44" t="s">
        <v>22</v>
      </c>
      <c r="B6" s="27">
        <v>4</v>
      </c>
      <c r="C6" s="29">
        <v>7</v>
      </c>
      <c r="D6" s="56">
        <f>SUM(B6/C6)</f>
        <v>0.5714285714285714</v>
      </c>
      <c r="E6" s="29">
        <v>0</v>
      </c>
      <c r="F6" s="29">
        <v>4</v>
      </c>
      <c r="G6" s="29">
        <v>1</v>
      </c>
      <c r="H6" s="29">
        <v>3</v>
      </c>
      <c r="I6" s="29">
        <v>1</v>
      </c>
      <c r="J6" s="29">
        <v>1</v>
      </c>
      <c r="K6" s="57">
        <f>SUM(G6/J6)</f>
        <v>1</v>
      </c>
    </row>
    <row r="7" spans="1:11" ht="30" customHeight="1" x14ac:dyDescent="0.25">
      <c r="A7" s="44" t="s">
        <v>40</v>
      </c>
      <c r="B7" s="27">
        <v>1</v>
      </c>
      <c r="C7" s="29">
        <v>3</v>
      </c>
      <c r="D7" s="56">
        <f>SUM(B7/C7)</f>
        <v>0.33333333333333331</v>
      </c>
      <c r="E7" s="29">
        <v>0</v>
      </c>
      <c r="F7" s="29">
        <v>0</v>
      </c>
      <c r="G7" s="29">
        <v>0</v>
      </c>
      <c r="H7" s="29">
        <v>1</v>
      </c>
      <c r="I7" s="29">
        <v>1</v>
      </c>
      <c r="J7" s="29">
        <v>2</v>
      </c>
      <c r="K7" s="57">
        <f>SUM(G7/J7)</f>
        <v>0</v>
      </c>
    </row>
    <row r="8" spans="1:11" ht="30" customHeight="1" x14ac:dyDescent="0.25">
      <c r="A8" s="44" t="s">
        <v>80</v>
      </c>
      <c r="B8" s="27">
        <v>1</v>
      </c>
      <c r="C8" s="29">
        <v>1</v>
      </c>
      <c r="D8" s="56">
        <f>SUM(B8/C8)</f>
        <v>1</v>
      </c>
      <c r="E8" s="29">
        <v>0</v>
      </c>
      <c r="F8" s="29">
        <v>1</v>
      </c>
      <c r="G8" s="29">
        <v>0</v>
      </c>
      <c r="H8" s="29">
        <v>0</v>
      </c>
      <c r="I8" s="29">
        <v>0</v>
      </c>
      <c r="J8" s="29">
        <v>0</v>
      </c>
      <c r="K8" s="57" t="e">
        <f>SUM(G8/J8)</f>
        <v>#DIV/0!</v>
      </c>
    </row>
    <row r="9" spans="1:11" ht="30" customHeight="1" thickBot="1" x14ac:dyDescent="0.3">
      <c r="A9" s="44" t="s">
        <v>27</v>
      </c>
      <c r="B9" s="32">
        <v>0</v>
      </c>
      <c r="C9" s="53">
        <v>0</v>
      </c>
      <c r="D9" s="54" t="e">
        <f>SUM(B9/C9)</f>
        <v>#DIV/0!</v>
      </c>
      <c r="E9" s="53">
        <v>0</v>
      </c>
      <c r="F9" s="53">
        <v>1</v>
      </c>
      <c r="G9" s="53">
        <v>0</v>
      </c>
      <c r="H9" s="53">
        <v>1</v>
      </c>
      <c r="I9" s="53">
        <v>0</v>
      </c>
      <c r="J9" s="53">
        <v>0</v>
      </c>
      <c r="K9" s="55" t="e">
        <f>SUM(G9/J9)</f>
        <v>#DIV/0!</v>
      </c>
    </row>
    <row r="10" spans="1:11" ht="30" customHeight="1" thickBot="1" x14ac:dyDescent="0.3">
      <c r="A10" s="16" t="s">
        <v>20</v>
      </c>
      <c r="B10" s="34">
        <f>SUM(B6:B9)</f>
        <v>6</v>
      </c>
      <c r="C10" s="34">
        <f>SUM(C6:C9)</f>
        <v>11</v>
      </c>
      <c r="D10" s="35">
        <f>SUM(B10/C10)</f>
        <v>0.54545454545454541</v>
      </c>
      <c r="E10" s="34">
        <f t="shared" ref="E10:J10" si="0">SUM(E6:E9)</f>
        <v>0</v>
      </c>
      <c r="F10" s="34">
        <f t="shared" si="0"/>
        <v>6</v>
      </c>
      <c r="G10" s="34">
        <f t="shared" si="0"/>
        <v>1</v>
      </c>
      <c r="H10" s="34">
        <f t="shared" si="0"/>
        <v>5</v>
      </c>
      <c r="I10" s="34">
        <f t="shared" si="0"/>
        <v>2</v>
      </c>
      <c r="J10" s="34">
        <f t="shared" si="0"/>
        <v>3</v>
      </c>
      <c r="K10" s="36">
        <f>SUM(G10/J10)</f>
        <v>0.33333333333333331</v>
      </c>
    </row>
    <row r="11" spans="1:11" x14ac:dyDescent="0.25"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x14ac:dyDescent="0.25">
      <c r="A12" s="4" t="s">
        <v>12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3" spans="1:11" ht="30" customHeight="1" x14ac:dyDescent="0.25">
      <c r="A13" s="41" t="s">
        <v>126</v>
      </c>
      <c r="B13" s="6" t="s">
        <v>3</v>
      </c>
      <c r="C13" s="6" t="s">
        <v>11</v>
      </c>
      <c r="D13" s="6" t="s">
        <v>9</v>
      </c>
      <c r="E13" s="6" t="s">
        <v>10</v>
      </c>
      <c r="F13" s="6" t="s">
        <v>4</v>
      </c>
      <c r="G13" s="6" t="s">
        <v>5</v>
      </c>
      <c r="H13" s="6" t="s">
        <v>6</v>
      </c>
      <c r="I13" s="6" t="s">
        <v>7</v>
      </c>
      <c r="J13" s="6" t="s">
        <v>8</v>
      </c>
      <c r="K13" s="18" t="s">
        <v>21</v>
      </c>
    </row>
    <row r="14" spans="1:11" ht="30" customHeight="1" x14ac:dyDescent="0.25">
      <c r="A14" s="21" t="s">
        <v>26</v>
      </c>
      <c r="B14" s="27">
        <v>0</v>
      </c>
      <c r="C14" s="29">
        <v>2</v>
      </c>
      <c r="D14" s="56">
        <f>SUM(B14/C14)</f>
        <v>0</v>
      </c>
      <c r="E14" s="29">
        <v>0</v>
      </c>
      <c r="F14" s="29">
        <v>4</v>
      </c>
      <c r="G14" s="29">
        <v>1</v>
      </c>
      <c r="H14" s="29">
        <v>1</v>
      </c>
      <c r="I14" s="29">
        <v>0</v>
      </c>
      <c r="J14" s="29">
        <v>1</v>
      </c>
      <c r="K14" s="57">
        <f>SUM(G14/J14)</f>
        <v>1</v>
      </c>
    </row>
    <row r="15" spans="1:11" ht="30" customHeight="1" x14ac:dyDescent="0.25">
      <c r="A15" s="21" t="s">
        <v>28</v>
      </c>
      <c r="B15" s="27">
        <v>3</v>
      </c>
      <c r="C15" s="29">
        <v>8</v>
      </c>
      <c r="D15" s="56">
        <f>SUM(B15/C15)</f>
        <v>0.375</v>
      </c>
      <c r="E15" s="29">
        <v>0</v>
      </c>
      <c r="F15" s="29">
        <v>2</v>
      </c>
      <c r="G15" s="29">
        <v>0</v>
      </c>
      <c r="H15" s="29">
        <v>0</v>
      </c>
      <c r="I15" s="29">
        <v>0</v>
      </c>
      <c r="J15" s="29">
        <v>2</v>
      </c>
      <c r="K15" s="57">
        <f>SUM(G15/J15)</f>
        <v>0</v>
      </c>
    </row>
    <row r="16" spans="1:11" ht="30" customHeight="1" x14ac:dyDescent="0.25">
      <c r="A16" s="21" t="s">
        <v>125</v>
      </c>
      <c r="B16" s="27">
        <v>0</v>
      </c>
      <c r="C16" s="29">
        <v>0</v>
      </c>
      <c r="D16" s="56" t="e">
        <f>SUM(B16/C16)</f>
        <v>#DIV/0!</v>
      </c>
      <c r="E16" s="29">
        <v>0</v>
      </c>
      <c r="F16" s="29">
        <v>0</v>
      </c>
      <c r="G16" s="29">
        <v>1</v>
      </c>
      <c r="H16" s="29">
        <v>1</v>
      </c>
      <c r="I16" s="29">
        <v>0</v>
      </c>
      <c r="J16" s="29">
        <v>1</v>
      </c>
      <c r="K16" s="57">
        <f>SUM(G16/J16)</f>
        <v>1</v>
      </c>
    </row>
    <row r="17" spans="1:11" ht="30" customHeight="1" thickBot="1" x14ac:dyDescent="0.3">
      <c r="A17" s="109" t="s">
        <v>127</v>
      </c>
      <c r="B17" s="32">
        <v>0</v>
      </c>
      <c r="C17" s="53">
        <v>3</v>
      </c>
      <c r="D17" s="54">
        <f>SUM(B17/C17)</f>
        <v>0</v>
      </c>
      <c r="E17" s="53">
        <v>0</v>
      </c>
      <c r="F17" s="53">
        <v>1</v>
      </c>
      <c r="G17" s="53">
        <v>1</v>
      </c>
      <c r="H17" s="53">
        <v>1</v>
      </c>
      <c r="I17" s="53">
        <v>0</v>
      </c>
      <c r="J17" s="53">
        <v>1</v>
      </c>
      <c r="K17" s="55">
        <f>SUM(G17/J17)</f>
        <v>1</v>
      </c>
    </row>
    <row r="18" spans="1:11" ht="30" customHeight="1" thickBot="1" x14ac:dyDescent="0.3">
      <c r="A18" s="16" t="s">
        <v>20</v>
      </c>
      <c r="B18" s="34">
        <f>SUM(B14:B17)</f>
        <v>3</v>
      </c>
      <c r="C18" s="34">
        <f>SUM(C14:C17)</f>
        <v>13</v>
      </c>
      <c r="D18" s="35">
        <f>SUM(B18/C18)</f>
        <v>0.23076923076923078</v>
      </c>
      <c r="E18" s="34">
        <f t="shared" ref="E18:J18" si="1">SUM(E14:E17)</f>
        <v>0</v>
      </c>
      <c r="F18" s="34">
        <f t="shared" si="1"/>
        <v>7</v>
      </c>
      <c r="G18" s="34">
        <f t="shared" si="1"/>
        <v>3</v>
      </c>
      <c r="H18" s="34">
        <f t="shared" si="1"/>
        <v>3</v>
      </c>
      <c r="I18" s="34">
        <f t="shared" si="1"/>
        <v>0</v>
      </c>
      <c r="J18" s="34">
        <f t="shared" si="1"/>
        <v>5</v>
      </c>
      <c r="K18" s="36">
        <f>SUM(G18/J18)</f>
        <v>0.6</v>
      </c>
    </row>
  </sheetData>
  <pageMargins left="0.7" right="0.7" top="0.75" bottom="0.75" header="0.3" footer="0.3"/>
  <pageSetup scale="95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showGridLines="0" workbookViewId="0">
      <selection activeCell="L32" sqref="L32"/>
    </sheetView>
  </sheetViews>
  <sheetFormatPr defaultColWidth="8.85546875" defaultRowHeight="15" x14ac:dyDescent="0.25"/>
  <cols>
    <col min="1" max="1" width="18.42578125" customWidth="1"/>
    <col min="2" max="2" width="12.42578125" customWidth="1"/>
    <col min="3" max="3" width="14.42578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1" t="s">
        <v>14</v>
      </c>
      <c r="B1" s="7"/>
      <c r="C1" s="8"/>
      <c r="D1" s="9"/>
    </row>
    <row r="3" spans="1:11" x14ac:dyDescent="0.25">
      <c r="A3" s="4" t="s">
        <v>13</v>
      </c>
    </row>
    <row r="4" spans="1:11" ht="30" customHeight="1" x14ac:dyDescent="0.25">
      <c r="A4" s="12" t="s">
        <v>18</v>
      </c>
      <c r="B4" s="6" t="s">
        <v>3</v>
      </c>
      <c r="C4" s="6" t="s">
        <v>11</v>
      </c>
      <c r="D4" s="6" t="s">
        <v>9</v>
      </c>
      <c r="E4" s="6" t="s">
        <v>10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18" t="s">
        <v>21</v>
      </c>
    </row>
    <row r="5" spans="1:11" ht="30" customHeight="1" x14ac:dyDescent="0.25">
      <c r="A5" s="12" t="s">
        <v>15</v>
      </c>
      <c r="B5" s="5"/>
      <c r="C5" s="2"/>
      <c r="D5" s="3"/>
      <c r="E5" s="2"/>
      <c r="F5" s="2"/>
      <c r="G5" s="2"/>
      <c r="H5" s="2"/>
      <c r="I5" s="2"/>
      <c r="J5" s="2"/>
      <c r="K5" s="3"/>
    </row>
    <row r="6" spans="1:11" ht="30" customHeight="1" x14ac:dyDescent="0.25">
      <c r="A6" s="12" t="s">
        <v>17</v>
      </c>
      <c r="B6" s="5"/>
      <c r="C6" s="2"/>
      <c r="D6" s="3"/>
      <c r="E6" s="2"/>
      <c r="F6" s="2"/>
      <c r="G6" s="2"/>
      <c r="H6" s="2"/>
      <c r="I6" s="2"/>
      <c r="J6" s="2"/>
      <c r="K6" s="3"/>
    </row>
    <row r="7" spans="1:11" ht="30" customHeight="1" x14ac:dyDescent="0.25">
      <c r="A7" s="12" t="s">
        <v>16</v>
      </c>
      <c r="B7" s="5"/>
      <c r="C7" s="2"/>
      <c r="D7" s="3"/>
      <c r="E7" s="2"/>
      <c r="F7" s="2"/>
      <c r="G7" s="2"/>
      <c r="H7" s="2"/>
      <c r="I7" s="2"/>
      <c r="J7" s="2"/>
      <c r="K7" s="3"/>
    </row>
    <row r="8" spans="1:11" ht="30" customHeight="1" x14ac:dyDescent="0.25">
      <c r="A8" s="12" t="s">
        <v>81</v>
      </c>
      <c r="B8" s="5"/>
      <c r="C8" s="2"/>
      <c r="D8" s="3"/>
      <c r="E8" s="2"/>
      <c r="F8" s="2"/>
      <c r="G8" s="2"/>
      <c r="H8" s="2"/>
      <c r="I8" s="2"/>
      <c r="J8" s="2"/>
      <c r="K8" s="3"/>
    </row>
    <row r="10" spans="1:11" x14ac:dyDescent="0.25">
      <c r="A10" s="4" t="s">
        <v>13</v>
      </c>
    </row>
    <row r="11" spans="1:11" ht="30" customHeight="1" x14ac:dyDescent="0.25">
      <c r="A11" s="12" t="s">
        <v>19</v>
      </c>
      <c r="B11" s="6" t="s">
        <v>3</v>
      </c>
      <c r="C11" s="6" t="s">
        <v>11</v>
      </c>
      <c r="D11" s="6" t="s">
        <v>9</v>
      </c>
      <c r="E11" s="6" t="s">
        <v>10</v>
      </c>
      <c r="F11" s="6" t="s">
        <v>4</v>
      </c>
      <c r="G11" s="6" t="s">
        <v>5</v>
      </c>
      <c r="H11" s="6" t="s">
        <v>6</v>
      </c>
      <c r="I11" s="6" t="s">
        <v>7</v>
      </c>
      <c r="J11" s="6" t="s">
        <v>8</v>
      </c>
      <c r="K11" s="18" t="s">
        <v>21</v>
      </c>
    </row>
    <row r="12" spans="1:11" ht="30" customHeight="1" x14ac:dyDescent="0.25">
      <c r="A12" s="12" t="s">
        <v>15</v>
      </c>
      <c r="B12" s="5"/>
      <c r="C12" s="2"/>
      <c r="D12" s="3"/>
      <c r="E12" s="2"/>
      <c r="F12" s="2"/>
      <c r="G12" s="2"/>
      <c r="H12" s="2"/>
      <c r="I12" s="2"/>
      <c r="J12" s="2"/>
      <c r="K12" s="3"/>
    </row>
    <row r="13" spans="1:11" ht="30" customHeight="1" x14ac:dyDescent="0.25">
      <c r="A13" s="12" t="s">
        <v>17</v>
      </c>
      <c r="B13" s="5"/>
      <c r="C13" s="2"/>
      <c r="D13" s="3"/>
      <c r="E13" s="2"/>
      <c r="F13" s="2"/>
      <c r="G13" s="2"/>
      <c r="H13" s="2"/>
      <c r="I13" s="2"/>
      <c r="J13" s="2"/>
      <c r="K13" s="3"/>
    </row>
    <row r="14" spans="1:11" ht="30" customHeight="1" x14ac:dyDescent="0.25">
      <c r="A14" s="12" t="s">
        <v>16</v>
      </c>
      <c r="B14" s="5"/>
      <c r="C14" s="2"/>
      <c r="D14" s="3"/>
      <c r="E14" s="2"/>
      <c r="F14" s="2"/>
      <c r="G14" s="2"/>
      <c r="H14" s="2"/>
      <c r="I14" s="2"/>
      <c r="J14" s="2"/>
      <c r="K14" s="3"/>
    </row>
    <row r="15" spans="1:11" ht="30" customHeight="1" x14ac:dyDescent="0.25">
      <c r="A15" s="12" t="s">
        <v>81</v>
      </c>
      <c r="B15" s="5"/>
      <c r="C15" s="2"/>
      <c r="D15" s="3"/>
      <c r="E15" s="2"/>
      <c r="F15" s="2"/>
      <c r="G15" s="2"/>
      <c r="H15" s="2"/>
      <c r="I15" s="2"/>
      <c r="J15" s="2"/>
      <c r="K15" s="3"/>
    </row>
    <row r="17" spans="1:1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9" spans="1:11" x14ac:dyDescent="0.25">
      <c r="A19" s="4" t="s">
        <v>12</v>
      </c>
    </row>
    <row r="20" spans="1:11" ht="30" customHeight="1" x14ac:dyDescent="0.25">
      <c r="A20" s="12" t="s">
        <v>18</v>
      </c>
      <c r="B20" s="6" t="s">
        <v>3</v>
      </c>
      <c r="C20" s="6" t="s">
        <v>11</v>
      </c>
      <c r="D20" s="6" t="s">
        <v>9</v>
      </c>
      <c r="E20" s="6" t="s">
        <v>10</v>
      </c>
      <c r="F20" s="6" t="s">
        <v>4</v>
      </c>
      <c r="G20" s="6" t="s">
        <v>5</v>
      </c>
      <c r="H20" s="6" t="s">
        <v>6</v>
      </c>
      <c r="I20" s="6" t="s">
        <v>7</v>
      </c>
      <c r="J20" s="6" t="s">
        <v>8</v>
      </c>
      <c r="K20" s="18" t="s">
        <v>21</v>
      </c>
    </row>
    <row r="21" spans="1:11" ht="30" customHeight="1" x14ac:dyDescent="0.25">
      <c r="A21" s="12" t="s">
        <v>15</v>
      </c>
      <c r="B21" s="5"/>
      <c r="C21" s="2"/>
      <c r="D21" s="2"/>
      <c r="E21" s="2"/>
      <c r="F21" s="2"/>
      <c r="G21" s="2"/>
      <c r="H21" s="2"/>
      <c r="I21" s="2"/>
      <c r="J21" s="2"/>
      <c r="K21" s="2"/>
    </row>
    <row r="22" spans="1:11" ht="30" customHeight="1" x14ac:dyDescent="0.25">
      <c r="A22" s="12" t="s">
        <v>17</v>
      </c>
      <c r="B22" s="5"/>
      <c r="C22" s="2"/>
      <c r="D22" s="2"/>
      <c r="E22" s="2"/>
      <c r="F22" s="2"/>
      <c r="G22" s="2"/>
      <c r="H22" s="2"/>
      <c r="I22" s="2"/>
      <c r="J22" s="2"/>
      <c r="K22" s="2"/>
    </row>
    <row r="23" spans="1:11" ht="30" customHeight="1" x14ac:dyDescent="0.25">
      <c r="A23" s="13" t="s">
        <v>16</v>
      </c>
      <c r="B23" s="14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30" customHeight="1" thickBot="1" x14ac:dyDescent="0.3">
      <c r="A24" s="13" t="s">
        <v>81</v>
      </c>
      <c r="B24" s="14"/>
      <c r="C24" s="15"/>
      <c r="D24" s="15"/>
      <c r="E24" s="15"/>
      <c r="F24" s="15"/>
      <c r="G24" s="15"/>
      <c r="H24" s="15"/>
      <c r="I24" s="15"/>
      <c r="J24" s="15"/>
      <c r="K24" s="15"/>
    </row>
    <row r="25" spans="1:11" ht="30" customHeight="1" thickBot="1" x14ac:dyDescent="0.3">
      <c r="A25" s="16" t="s">
        <v>20</v>
      </c>
      <c r="B25" s="17">
        <f>SUM(B21:B24)</f>
        <v>0</v>
      </c>
      <c r="C25" s="17">
        <f>SUM(C21:C24)</f>
        <v>0</v>
      </c>
      <c r="D25" s="25" t="e">
        <f>SUM(B25/C25)</f>
        <v>#DIV/0!</v>
      </c>
      <c r="E25" s="17">
        <f t="shared" ref="E25:J25" si="0">SUM(E21:E24)</f>
        <v>0</v>
      </c>
      <c r="F25" s="17">
        <f t="shared" si="0"/>
        <v>0</v>
      </c>
      <c r="G25" s="17">
        <f t="shared" si="0"/>
        <v>0</v>
      </c>
      <c r="H25" s="17">
        <f t="shared" si="0"/>
        <v>0</v>
      </c>
      <c r="I25" s="17">
        <f t="shared" si="0"/>
        <v>0</v>
      </c>
      <c r="J25" s="17">
        <f t="shared" si="0"/>
        <v>0</v>
      </c>
      <c r="K25" s="26" t="e">
        <f>SUM(G25/J25)</f>
        <v>#DIV/0!</v>
      </c>
    </row>
    <row r="27" spans="1:11" x14ac:dyDescent="0.25">
      <c r="A27" s="4" t="s">
        <v>12</v>
      </c>
    </row>
    <row r="28" spans="1:11" ht="30" customHeight="1" x14ac:dyDescent="0.25">
      <c r="A28" s="12" t="s">
        <v>19</v>
      </c>
      <c r="B28" s="6" t="s">
        <v>3</v>
      </c>
      <c r="C28" s="6" t="s">
        <v>11</v>
      </c>
      <c r="D28" s="6" t="s">
        <v>9</v>
      </c>
      <c r="E28" s="6" t="s">
        <v>10</v>
      </c>
      <c r="F28" s="6" t="s">
        <v>4</v>
      </c>
      <c r="G28" s="6" t="s">
        <v>5</v>
      </c>
      <c r="H28" s="6" t="s">
        <v>6</v>
      </c>
      <c r="I28" s="6" t="s">
        <v>7</v>
      </c>
      <c r="J28" s="6" t="s">
        <v>8</v>
      </c>
      <c r="K28" s="18" t="s">
        <v>21</v>
      </c>
    </row>
    <row r="29" spans="1:11" ht="30" customHeight="1" x14ac:dyDescent="0.25">
      <c r="A29" s="12" t="s">
        <v>15</v>
      </c>
      <c r="B29" s="5"/>
      <c r="C29" s="2"/>
      <c r="D29" s="2"/>
      <c r="E29" s="2"/>
      <c r="F29" s="2"/>
      <c r="G29" s="2"/>
      <c r="H29" s="2"/>
      <c r="I29" s="2"/>
      <c r="J29" s="2"/>
      <c r="K29" s="2"/>
    </row>
    <row r="30" spans="1:11" ht="30" customHeight="1" x14ac:dyDescent="0.25">
      <c r="A30" s="12" t="s">
        <v>17</v>
      </c>
      <c r="B30" s="5"/>
      <c r="C30" s="2"/>
      <c r="D30" s="2"/>
      <c r="E30" s="2"/>
      <c r="F30" s="2"/>
      <c r="G30" s="2"/>
      <c r="H30" s="2"/>
      <c r="I30" s="2"/>
      <c r="J30" s="2"/>
      <c r="K30" s="2"/>
    </row>
    <row r="31" spans="1:11" ht="30" customHeight="1" x14ac:dyDescent="0.25">
      <c r="A31" s="13" t="s">
        <v>16</v>
      </c>
      <c r="B31" s="14"/>
      <c r="C31" s="15"/>
      <c r="D31" s="15"/>
      <c r="E31" s="15"/>
      <c r="F31" s="15"/>
      <c r="G31" s="15"/>
      <c r="H31" s="15"/>
      <c r="I31" s="15"/>
      <c r="J31" s="15"/>
      <c r="K31" s="15"/>
    </row>
    <row r="32" spans="1:11" ht="30" customHeight="1" thickBot="1" x14ac:dyDescent="0.3">
      <c r="A32" s="13" t="s">
        <v>81</v>
      </c>
      <c r="B32" s="14"/>
      <c r="C32" s="15"/>
      <c r="D32" s="15"/>
      <c r="E32" s="15"/>
      <c r="F32" s="15"/>
      <c r="G32" s="15"/>
      <c r="H32" s="15"/>
      <c r="I32" s="15"/>
      <c r="J32" s="15"/>
      <c r="K32" s="15"/>
    </row>
    <row r="33" spans="1:11" ht="30" customHeight="1" thickBot="1" x14ac:dyDescent="0.3">
      <c r="A33" s="16" t="s">
        <v>20</v>
      </c>
      <c r="B33" s="17">
        <f>SUM(B29:B32)</f>
        <v>0</v>
      </c>
      <c r="C33" s="17">
        <f>SUM(C29:C32)</f>
        <v>0</v>
      </c>
      <c r="D33" s="25" t="e">
        <f>SUM(B33/C33)</f>
        <v>#DIV/0!</v>
      </c>
      <c r="E33" s="17">
        <f t="shared" ref="E33:J33" si="1">SUM(E29:E32)</f>
        <v>0</v>
      </c>
      <c r="F33" s="17">
        <f t="shared" si="1"/>
        <v>0</v>
      </c>
      <c r="G33" s="17">
        <f t="shared" si="1"/>
        <v>0</v>
      </c>
      <c r="H33" s="17">
        <f t="shared" si="1"/>
        <v>0</v>
      </c>
      <c r="I33" s="17">
        <f t="shared" si="1"/>
        <v>0</v>
      </c>
      <c r="J33" s="17">
        <f t="shared" si="1"/>
        <v>0</v>
      </c>
      <c r="K33" s="26" t="e">
        <f>SUM(G33/J33)</f>
        <v>#DIV/0!</v>
      </c>
    </row>
  </sheetData>
  <pageMargins left="0.7" right="0.7" top="0.75" bottom="0.75" header="0.3" footer="0.3"/>
  <pageSetup scale="59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>
      <selection activeCell="A13" sqref="A13"/>
    </sheetView>
  </sheetViews>
  <sheetFormatPr defaultColWidth="8.85546875" defaultRowHeight="15" x14ac:dyDescent="0.25"/>
  <cols>
    <col min="1" max="1" width="22.28515625" customWidth="1"/>
    <col min="2" max="2" width="12.42578125" customWidth="1"/>
    <col min="3" max="3" width="14.42578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1" t="s">
        <v>144</v>
      </c>
      <c r="B1" s="7"/>
      <c r="C1" s="8"/>
      <c r="D1" s="9"/>
    </row>
    <row r="4" spans="1:11" x14ac:dyDescent="0.25">
      <c r="A4" s="4" t="s">
        <v>12</v>
      </c>
    </row>
    <row r="5" spans="1:11" ht="30" customHeight="1" x14ac:dyDescent="0.25">
      <c r="A5" s="45" t="s">
        <v>128</v>
      </c>
      <c r="B5" s="6" t="s">
        <v>3</v>
      </c>
      <c r="C5" s="6" t="s">
        <v>11</v>
      </c>
      <c r="D5" s="58" t="s">
        <v>9</v>
      </c>
      <c r="E5" s="58" t="s">
        <v>10</v>
      </c>
      <c r="F5" s="58" t="s">
        <v>4</v>
      </c>
      <c r="G5" s="58" t="s">
        <v>5</v>
      </c>
      <c r="H5" s="58" t="s">
        <v>6</v>
      </c>
      <c r="I5" s="58" t="s">
        <v>7</v>
      </c>
      <c r="J5" s="58" t="s">
        <v>8</v>
      </c>
      <c r="K5" s="59" t="s">
        <v>21</v>
      </c>
    </row>
    <row r="6" spans="1:11" ht="30" customHeight="1" x14ac:dyDescent="0.25">
      <c r="A6" s="46" t="s">
        <v>122</v>
      </c>
      <c r="B6" s="27">
        <v>4</v>
      </c>
      <c r="C6" s="29">
        <v>4</v>
      </c>
      <c r="D6" s="56">
        <f>SUM(B6/C6)</f>
        <v>1</v>
      </c>
      <c r="E6" s="29">
        <v>3</v>
      </c>
      <c r="F6" s="29">
        <v>7</v>
      </c>
      <c r="G6" s="29">
        <v>0</v>
      </c>
      <c r="H6" s="29">
        <v>0</v>
      </c>
      <c r="I6" s="29">
        <v>0</v>
      </c>
      <c r="J6" s="29">
        <v>1</v>
      </c>
      <c r="K6" s="57">
        <f>SUM(G6/J6)</f>
        <v>0</v>
      </c>
    </row>
    <row r="7" spans="1:11" ht="30" customHeight="1" x14ac:dyDescent="0.25">
      <c r="A7" s="46" t="s">
        <v>24</v>
      </c>
      <c r="B7" s="27">
        <v>1</v>
      </c>
      <c r="C7" s="29">
        <v>7</v>
      </c>
      <c r="D7" s="56">
        <f>SUM(B7/C7)</f>
        <v>0.14285714285714285</v>
      </c>
      <c r="E7" s="29">
        <v>0</v>
      </c>
      <c r="F7" s="29">
        <v>2</v>
      </c>
      <c r="G7" s="29">
        <v>0</v>
      </c>
      <c r="H7" s="29">
        <v>0</v>
      </c>
      <c r="I7" s="29">
        <v>0</v>
      </c>
      <c r="J7" s="29">
        <v>0</v>
      </c>
      <c r="K7" s="57" t="e">
        <f>SUM(G7/J7)</f>
        <v>#DIV/0!</v>
      </c>
    </row>
    <row r="8" spans="1:11" ht="30" customHeight="1" thickBot="1" x14ac:dyDescent="0.3">
      <c r="A8" s="46" t="s">
        <v>78</v>
      </c>
      <c r="B8" s="32">
        <v>0</v>
      </c>
      <c r="C8" s="33">
        <v>2</v>
      </c>
      <c r="D8" s="54">
        <f>SUM(B8/C8)</f>
        <v>0</v>
      </c>
      <c r="E8" s="53">
        <v>0</v>
      </c>
      <c r="F8" s="53">
        <v>4</v>
      </c>
      <c r="G8" s="53">
        <v>0</v>
      </c>
      <c r="H8" s="53">
        <v>0</v>
      </c>
      <c r="I8" s="53">
        <v>1</v>
      </c>
      <c r="J8" s="53">
        <v>1</v>
      </c>
      <c r="K8" s="55">
        <f>SUM(G8/J8)</f>
        <v>0</v>
      </c>
    </row>
    <row r="9" spans="1:11" ht="30" customHeight="1" thickBot="1" x14ac:dyDescent="0.3">
      <c r="A9" s="16" t="s">
        <v>20</v>
      </c>
      <c r="B9" s="34">
        <f>SUM(B6:B8)</f>
        <v>5</v>
      </c>
      <c r="C9" s="34">
        <f>SUM(C6:C8)</f>
        <v>13</v>
      </c>
      <c r="D9" s="35">
        <f>SUM(B9/C9)</f>
        <v>0.38461538461538464</v>
      </c>
      <c r="E9" s="34">
        <f t="shared" ref="E9:J9" si="0">SUM(E6:E8)</f>
        <v>3</v>
      </c>
      <c r="F9" s="34">
        <f t="shared" si="0"/>
        <v>13</v>
      </c>
      <c r="G9" s="34">
        <f t="shared" si="0"/>
        <v>0</v>
      </c>
      <c r="H9" s="34">
        <f t="shared" si="0"/>
        <v>0</v>
      </c>
      <c r="I9" s="34">
        <f t="shared" si="0"/>
        <v>1</v>
      </c>
      <c r="J9" s="34">
        <f t="shared" si="0"/>
        <v>2</v>
      </c>
      <c r="K9" s="36">
        <f>SUM(G9/J9)</f>
        <v>0</v>
      </c>
    </row>
    <row r="10" spans="1:11" x14ac:dyDescent="0.25"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1" x14ac:dyDescent="0.25">
      <c r="A11" s="4" t="s">
        <v>12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ht="30" customHeight="1" x14ac:dyDescent="0.25">
      <c r="A12" s="137" t="s">
        <v>131</v>
      </c>
      <c r="B12" s="6" t="s">
        <v>3</v>
      </c>
      <c r="C12" s="6" t="s">
        <v>11</v>
      </c>
      <c r="D12" s="58" t="s">
        <v>9</v>
      </c>
      <c r="E12" s="58" t="s">
        <v>10</v>
      </c>
      <c r="F12" s="58" t="s">
        <v>4</v>
      </c>
      <c r="G12" s="58" t="s">
        <v>5</v>
      </c>
      <c r="H12" s="58" t="s">
        <v>6</v>
      </c>
      <c r="I12" s="58" t="s">
        <v>7</v>
      </c>
      <c r="J12" s="58" t="s">
        <v>8</v>
      </c>
      <c r="K12" s="59" t="s">
        <v>21</v>
      </c>
    </row>
    <row r="13" spans="1:11" ht="30" customHeight="1" x14ac:dyDescent="0.25">
      <c r="A13" s="130" t="s">
        <v>172</v>
      </c>
      <c r="B13" s="27">
        <v>3</v>
      </c>
      <c r="C13" s="29">
        <v>11</v>
      </c>
      <c r="D13" s="56">
        <f>SUM(B13/C13)</f>
        <v>0.27272727272727271</v>
      </c>
      <c r="E13" s="29">
        <v>0</v>
      </c>
      <c r="F13" s="29">
        <v>3</v>
      </c>
      <c r="G13" s="29">
        <v>1</v>
      </c>
      <c r="H13" s="29">
        <v>0</v>
      </c>
      <c r="I13" s="29">
        <v>0</v>
      </c>
      <c r="J13" s="29">
        <v>0</v>
      </c>
      <c r="K13" s="57" t="e">
        <f>SUM(G13/J13)</f>
        <v>#DIV/0!</v>
      </c>
    </row>
    <row r="14" spans="1:11" ht="30" customHeight="1" x14ac:dyDescent="0.25">
      <c r="A14" s="130" t="s">
        <v>39</v>
      </c>
      <c r="B14" s="27">
        <v>0</v>
      </c>
      <c r="C14" s="29">
        <v>2</v>
      </c>
      <c r="D14" s="56">
        <f>SUM(B14/C14)</f>
        <v>0</v>
      </c>
      <c r="E14" s="29">
        <v>0</v>
      </c>
      <c r="F14" s="29">
        <v>1</v>
      </c>
      <c r="G14" s="29">
        <v>0</v>
      </c>
      <c r="H14" s="29">
        <v>0</v>
      </c>
      <c r="I14" s="29">
        <v>0</v>
      </c>
      <c r="J14" s="29">
        <v>0</v>
      </c>
      <c r="K14" s="57" t="e">
        <f>SUM(G14/J14)</f>
        <v>#DIV/0!</v>
      </c>
    </row>
    <row r="15" spans="1:11" ht="30" customHeight="1" x14ac:dyDescent="0.25">
      <c r="A15" s="130" t="s">
        <v>23</v>
      </c>
      <c r="B15" s="27">
        <v>0</v>
      </c>
      <c r="C15" s="29">
        <v>2</v>
      </c>
      <c r="D15" s="56">
        <f>SUM(B15/C15)</f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57" t="e">
        <f>SUM(G15/J15)</f>
        <v>#DIV/0!</v>
      </c>
    </row>
    <row r="16" spans="1:11" ht="30" customHeight="1" thickBot="1" x14ac:dyDescent="0.3">
      <c r="A16" s="130" t="s">
        <v>123</v>
      </c>
      <c r="B16" s="32">
        <v>1</v>
      </c>
      <c r="C16" s="33">
        <v>2</v>
      </c>
      <c r="D16" s="54">
        <f>SUM(B16/C16)</f>
        <v>0.5</v>
      </c>
      <c r="E16" s="53">
        <v>0</v>
      </c>
      <c r="F16" s="53">
        <v>3</v>
      </c>
      <c r="G16" s="53">
        <v>1</v>
      </c>
      <c r="H16" s="53">
        <v>0</v>
      </c>
      <c r="I16" s="53">
        <v>0</v>
      </c>
      <c r="J16" s="53">
        <v>0</v>
      </c>
      <c r="K16" s="55" t="e">
        <f>SUM(G16/J16)</f>
        <v>#DIV/0!</v>
      </c>
    </row>
    <row r="17" spans="1:11" ht="30" customHeight="1" thickBot="1" x14ac:dyDescent="0.3">
      <c r="A17" s="16" t="s">
        <v>20</v>
      </c>
      <c r="B17" s="34">
        <f>SUM(B13:B16)</f>
        <v>4</v>
      </c>
      <c r="C17" s="34">
        <f>SUM(C13:C16)</f>
        <v>17</v>
      </c>
      <c r="D17" s="35">
        <f>SUM(B17/C17)</f>
        <v>0.23529411764705882</v>
      </c>
      <c r="E17" s="34">
        <f t="shared" ref="E17:J17" si="1">SUM(E13:E16)</f>
        <v>0</v>
      </c>
      <c r="F17" s="34">
        <f t="shared" si="1"/>
        <v>7</v>
      </c>
      <c r="G17" s="34">
        <f t="shared" si="1"/>
        <v>2</v>
      </c>
      <c r="H17" s="34">
        <f t="shared" si="1"/>
        <v>0</v>
      </c>
      <c r="I17" s="34">
        <f t="shared" si="1"/>
        <v>0</v>
      </c>
      <c r="J17" s="34">
        <f t="shared" si="1"/>
        <v>0</v>
      </c>
      <c r="K17" s="36" t="e">
        <f>SUM(G17/J17)</f>
        <v>#DIV/0!</v>
      </c>
    </row>
    <row r="21" spans="1:11" x14ac:dyDescent="0.25">
      <c r="A21" t="s">
        <v>143</v>
      </c>
    </row>
  </sheetData>
  <pageMargins left="0.7" right="0.7" top="0.75" bottom="0.75" header="0.3" footer="0.3"/>
  <pageSetup scale="95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>
      <selection activeCell="J17" sqref="J17"/>
    </sheetView>
  </sheetViews>
  <sheetFormatPr defaultColWidth="8.85546875" defaultRowHeight="15" x14ac:dyDescent="0.25"/>
  <cols>
    <col min="1" max="1" width="22.28515625" customWidth="1"/>
    <col min="2" max="2" width="12.42578125" customWidth="1"/>
    <col min="3" max="3" width="14.42578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1" t="s">
        <v>146</v>
      </c>
      <c r="B1" s="7"/>
      <c r="C1" s="8"/>
      <c r="D1" s="7"/>
      <c r="E1" s="9"/>
    </row>
    <row r="4" spans="1:11" x14ac:dyDescent="0.25">
      <c r="A4" s="4" t="s">
        <v>12</v>
      </c>
    </row>
    <row r="5" spans="1:11" ht="30" customHeight="1" x14ac:dyDescent="0.25">
      <c r="A5" s="98" t="s">
        <v>130</v>
      </c>
      <c r="B5" s="6" t="s">
        <v>3</v>
      </c>
      <c r="C5" s="6" t="s">
        <v>11</v>
      </c>
      <c r="D5" s="6" t="s">
        <v>9</v>
      </c>
      <c r="E5" s="6" t="s">
        <v>10</v>
      </c>
      <c r="F5" s="6" t="s">
        <v>4</v>
      </c>
      <c r="G5" s="6" t="s">
        <v>5</v>
      </c>
      <c r="H5" s="6" t="s">
        <v>6</v>
      </c>
      <c r="I5" s="6" t="s">
        <v>7</v>
      </c>
      <c r="J5" s="6" t="s">
        <v>8</v>
      </c>
      <c r="K5" s="18" t="s">
        <v>21</v>
      </c>
    </row>
    <row r="6" spans="1:11" ht="30" customHeight="1" x14ac:dyDescent="0.25">
      <c r="A6" s="42" t="s">
        <v>46</v>
      </c>
      <c r="B6" s="27">
        <v>4</v>
      </c>
      <c r="C6" s="29">
        <v>5</v>
      </c>
      <c r="D6" s="56">
        <f>SUM(B6/C6)</f>
        <v>0.8</v>
      </c>
      <c r="E6" s="29">
        <v>0</v>
      </c>
      <c r="F6" s="29">
        <v>1</v>
      </c>
      <c r="G6" s="29">
        <v>2</v>
      </c>
      <c r="H6" s="29">
        <v>1</v>
      </c>
      <c r="I6" s="29">
        <v>0</v>
      </c>
      <c r="J6" s="29">
        <v>0</v>
      </c>
      <c r="K6" s="57" t="e">
        <f>SUM(G6/J6)</f>
        <v>#DIV/0!</v>
      </c>
    </row>
    <row r="7" spans="1:11" ht="30" customHeight="1" x14ac:dyDescent="0.25">
      <c r="A7" s="135" t="s">
        <v>76</v>
      </c>
      <c r="B7" s="27">
        <v>0</v>
      </c>
      <c r="C7" s="29">
        <v>3</v>
      </c>
      <c r="D7" s="56">
        <f>SUM(B7/C7)</f>
        <v>0</v>
      </c>
      <c r="E7" s="29">
        <v>0</v>
      </c>
      <c r="F7" s="29">
        <v>4</v>
      </c>
      <c r="G7" s="29">
        <v>2</v>
      </c>
      <c r="H7" s="29">
        <v>0</v>
      </c>
      <c r="I7" s="29">
        <v>1</v>
      </c>
      <c r="J7" s="29">
        <v>0</v>
      </c>
      <c r="K7" s="57" t="e">
        <f>SUM(G7/J7)</f>
        <v>#DIV/0!</v>
      </c>
    </row>
    <row r="8" spans="1:11" ht="30" customHeight="1" thickBot="1" x14ac:dyDescent="0.3">
      <c r="A8" s="135" t="s">
        <v>25</v>
      </c>
      <c r="B8" s="27">
        <v>2</v>
      </c>
      <c r="C8" s="29">
        <v>4</v>
      </c>
      <c r="D8" s="56">
        <f>SUM(B8/C8)</f>
        <v>0.5</v>
      </c>
      <c r="E8" s="29">
        <v>0</v>
      </c>
      <c r="F8" s="29">
        <v>1</v>
      </c>
      <c r="G8" s="29">
        <v>1</v>
      </c>
      <c r="H8" s="29">
        <v>0</v>
      </c>
      <c r="I8" s="29">
        <v>0</v>
      </c>
      <c r="J8" s="29">
        <v>0</v>
      </c>
      <c r="K8" s="57" t="e">
        <f>SUM(G8/J8)</f>
        <v>#DIV/0!</v>
      </c>
    </row>
    <row r="9" spans="1:11" ht="30" customHeight="1" thickBot="1" x14ac:dyDescent="0.3">
      <c r="A9" s="16" t="s">
        <v>20</v>
      </c>
      <c r="B9" s="34">
        <f>SUM(B6:B8)</f>
        <v>6</v>
      </c>
      <c r="C9" s="34">
        <f>SUM(C6:C8)</f>
        <v>12</v>
      </c>
      <c r="D9" s="35">
        <f>SUM(B9/C9)</f>
        <v>0.5</v>
      </c>
      <c r="E9" s="34">
        <f t="shared" ref="E9:J9" si="0">SUM(E6:E8)</f>
        <v>0</v>
      </c>
      <c r="F9" s="34">
        <f t="shared" si="0"/>
        <v>6</v>
      </c>
      <c r="G9" s="34">
        <f t="shared" si="0"/>
        <v>5</v>
      </c>
      <c r="H9" s="34">
        <f t="shared" si="0"/>
        <v>1</v>
      </c>
      <c r="I9" s="34">
        <f t="shared" si="0"/>
        <v>1</v>
      </c>
      <c r="J9" s="34">
        <f t="shared" si="0"/>
        <v>0</v>
      </c>
      <c r="K9" s="36" t="e">
        <f>SUM(G9/J9)</f>
        <v>#DIV/0!</v>
      </c>
    </row>
    <row r="10" spans="1:11" x14ac:dyDescent="0.25"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1" x14ac:dyDescent="0.25">
      <c r="A11" s="4" t="s">
        <v>12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ht="30" customHeight="1" x14ac:dyDescent="0.25">
      <c r="A12" s="43" t="s">
        <v>132</v>
      </c>
      <c r="B12" s="6" t="s">
        <v>3</v>
      </c>
      <c r="C12" s="6" t="s">
        <v>11</v>
      </c>
      <c r="D12" s="6" t="s">
        <v>9</v>
      </c>
      <c r="E12" s="6" t="s">
        <v>10</v>
      </c>
      <c r="F12" s="6" t="s">
        <v>4</v>
      </c>
      <c r="G12" s="6" t="s">
        <v>5</v>
      </c>
      <c r="H12" s="6" t="s">
        <v>6</v>
      </c>
      <c r="I12" s="6" t="s">
        <v>7</v>
      </c>
      <c r="J12" s="6" t="s">
        <v>8</v>
      </c>
      <c r="K12" s="18" t="s">
        <v>21</v>
      </c>
    </row>
    <row r="13" spans="1:11" ht="30" customHeight="1" x14ac:dyDescent="0.25">
      <c r="A13" s="44" t="s">
        <v>22</v>
      </c>
      <c r="B13" s="27">
        <v>2</v>
      </c>
      <c r="C13" s="29">
        <v>5</v>
      </c>
      <c r="D13" s="56">
        <f>SUM(B13/C13)</f>
        <v>0.4</v>
      </c>
      <c r="E13" s="29">
        <v>2</v>
      </c>
      <c r="F13" s="29">
        <v>6</v>
      </c>
      <c r="G13" s="29">
        <v>1</v>
      </c>
      <c r="H13" s="29">
        <v>0</v>
      </c>
      <c r="I13" s="29">
        <v>1</v>
      </c>
      <c r="J13" s="29">
        <v>0</v>
      </c>
      <c r="K13" s="57" t="e">
        <f>SUM(G13/J13)</f>
        <v>#DIV/0!</v>
      </c>
    </row>
    <row r="14" spans="1:11" ht="30" customHeight="1" x14ac:dyDescent="0.25">
      <c r="A14" s="44" t="s">
        <v>40</v>
      </c>
      <c r="B14" s="27">
        <v>2</v>
      </c>
      <c r="C14" s="29">
        <v>5</v>
      </c>
      <c r="D14" s="56">
        <f>SUM(B14/C14)</f>
        <v>0.4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57" t="e">
        <f>SUM(G14/J14)</f>
        <v>#DIV/0!</v>
      </c>
    </row>
    <row r="15" spans="1:11" ht="30" customHeight="1" x14ac:dyDescent="0.25">
      <c r="A15" s="44" t="s">
        <v>80</v>
      </c>
      <c r="B15" s="27">
        <v>1</v>
      </c>
      <c r="C15" s="29">
        <v>3</v>
      </c>
      <c r="D15" s="56">
        <f>SUM(B15/C15)</f>
        <v>0.33333333333333331</v>
      </c>
      <c r="E15" s="29">
        <v>0</v>
      </c>
      <c r="F15" s="29">
        <v>2</v>
      </c>
      <c r="G15" s="29">
        <v>1</v>
      </c>
      <c r="H15" s="29">
        <v>0</v>
      </c>
      <c r="I15" s="29">
        <v>0</v>
      </c>
      <c r="J15" s="29">
        <v>1</v>
      </c>
      <c r="K15" s="57">
        <f>SUM(G15/J15)</f>
        <v>1</v>
      </c>
    </row>
    <row r="16" spans="1:11" ht="30" customHeight="1" thickBot="1" x14ac:dyDescent="0.3">
      <c r="A16" s="44" t="s">
        <v>27</v>
      </c>
      <c r="B16" s="32">
        <v>0</v>
      </c>
      <c r="C16" s="53">
        <v>0</v>
      </c>
      <c r="D16" s="54" t="e">
        <f>SUM(B16/C16)</f>
        <v>#DIV/0!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5" t="e">
        <f>SUM(G16/J16)</f>
        <v>#DIV/0!</v>
      </c>
    </row>
    <row r="17" spans="1:11" ht="30" customHeight="1" thickBot="1" x14ac:dyDescent="0.3">
      <c r="A17" s="16" t="s">
        <v>20</v>
      </c>
      <c r="B17" s="34">
        <f>SUM(B13:B16)</f>
        <v>5</v>
      </c>
      <c r="C17" s="34">
        <f>SUM(C13:C16)</f>
        <v>13</v>
      </c>
      <c r="D17" s="35">
        <f>SUM(B17/C17)</f>
        <v>0.38461538461538464</v>
      </c>
      <c r="E17" s="34">
        <f t="shared" ref="E17:J17" si="1">SUM(E13:E16)</f>
        <v>2</v>
      </c>
      <c r="F17" s="34">
        <f t="shared" si="1"/>
        <v>8</v>
      </c>
      <c r="G17" s="34">
        <f t="shared" si="1"/>
        <v>2</v>
      </c>
      <c r="H17" s="34">
        <f t="shared" si="1"/>
        <v>0</v>
      </c>
      <c r="I17" s="34">
        <f t="shared" si="1"/>
        <v>1</v>
      </c>
      <c r="J17" s="34">
        <f t="shared" si="1"/>
        <v>1</v>
      </c>
      <c r="K17" s="36">
        <f>SUM(G17/J17)</f>
        <v>2</v>
      </c>
    </row>
    <row r="21" spans="1:11" x14ac:dyDescent="0.25">
      <c r="A21" t="s">
        <v>145</v>
      </c>
    </row>
  </sheetData>
  <pageMargins left="0.7" right="0.7" top="0.75" bottom="0.75" header="0.3" footer="0.3"/>
  <pageSetup scale="95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>
      <selection activeCell="I18" sqref="I18"/>
    </sheetView>
  </sheetViews>
  <sheetFormatPr defaultColWidth="8.85546875" defaultRowHeight="15" x14ac:dyDescent="0.25"/>
  <cols>
    <col min="1" max="1" width="22.28515625" customWidth="1"/>
    <col min="2" max="2" width="12.42578125" customWidth="1"/>
    <col min="3" max="3" width="14.42578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1" t="s">
        <v>147</v>
      </c>
      <c r="B1" s="7"/>
      <c r="C1" s="8"/>
      <c r="D1" s="7"/>
      <c r="E1" s="9"/>
      <c r="G1" s="37"/>
    </row>
    <row r="4" spans="1:11" x14ac:dyDescent="0.25">
      <c r="A4" s="4" t="s">
        <v>12</v>
      </c>
    </row>
    <row r="5" spans="1:11" ht="30" customHeight="1" x14ac:dyDescent="0.25">
      <c r="A5" s="133" t="s">
        <v>129</v>
      </c>
      <c r="B5" s="6" t="s">
        <v>3</v>
      </c>
      <c r="C5" s="6" t="s">
        <v>11</v>
      </c>
      <c r="D5" s="6" t="s">
        <v>9</v>
      </c>
      <c r="E5" s="6" t="s">
        <v>10</v>
      </c>
      <c r="F5" s="6" t="s">
        <v>4</v>
      </c>
      <c r="G5" s="6" t="s">
        <v>5</v>
      </c>
      <c r="H5" s="6" t="s">
        <v>6</v>
      </c>
      <c r="I5" s="6" t="s">
        <v>7</v>
      </c>
      <c r="J5" s="6" t="s">
        <v>8</v>
      </c>
      <c r="K5" s="18" t="s">
        <v>21</v>
      </c>
    </row>
    <row r="6" spans="1:11" ht="30" customHeight="1" x14ac:dyDescent="0.25">
      <c r="A6" s="131" t="s">
        <v>41</v>
      </c>
      <c r="B6" s="27">
        <v>3</v>
      </c>
      <c r="C6" s="29">
        <v>4</v>
      </c>
      <c r="D6" s="56">
        <f>SUM(B6/C6)</f>
        <v>0.75</v>
      </c>
      <c r="E6" s="29">
        <v>0</v>
      </c>
      <c r="F6" s="29">
        <v>3</v>
      </c>
      <c r="G6" s="29">
        <v>1</v>
      </c>
      <c r="H6" s="29">
        <v>0</v>
      </c>
      <c r="I6" s="29">
        <v>0</v>
      </c>
      <c r="J6" s="29">
        <v>0</v>
      </c>
      <c r="K6" s="57" t="e">
        <f>SUM(G6/J6)</f>
        <v>#DIV/0!</v>
      </c>
    </row>
    <row r="7" spans="1:11" ht="30" customHeight="1" x14ac:dyDescent="0.25">
      <c r="A7" s="131" t="s">
        <v>43</v>
      </c>
      <c r="B7" s="27">
        <v>3</v>
      </c>
      <c r="C7" s="29">
        <v>4</v>
      </c>
      <c r="D7" s="56">
        <f>SUM(B7/C7)</f>
        <v>0.75</v>
      </c>
      <c r="E7" s="29">
        <v>0</v>
      </c>
      <c r="F7" s="29">
        <v>2</v>
      </c>
      <c r="G7" s="29">
        <v>0</v>
      </c>
      <c r="H7" s="29">
        <v>2</v>
      </c>
      <c r="I7" s="29">
        <v>0</v>
      </c>
      <c r="J7" s="29">
        <v>1</v>
      </c>
      <c r="K7" s="57">
        <f>SUM(G7/J7)</f>
        <v>0</v>
      </c>
    </row>
    <row r="8" spans="1:11" ht="30" customHeight="1" x14ac:dyDescent="0.25">
      <c r="A8" s="131" t="s">
        <v>42</v>
      </c>
      <c r="B8" s="27">
        <v>3</v>
      </c>
      <c r="C8" s="29">
        <v>9</v>
      </c>
      <c r="D8" s="56">
        <f>SUM(B8/C8)</f>
        <v>0.33333333333333331</v>
      </c>
      <c r="E8" s="29">
        <v>0</v>
      </c>
      <c r="F8" s="29">
        <v>2</v>
      </c>
      <c r="G8" s="29">
        <v>3</v>
      </c>
      <c r="H8" s="29">
        <v>0</v>
      </c>
      <c r="I8" s="29">
        <v>0</v>
      </c>
      <c r="J8" s="29">
        <v>1</v>
      </c>
      <c r="K8" s="57">
        <f>SUM(G8/J8)</f>
        <v>3</v>
      </c>
    </row>
    <row r="9" spans="1:11" ht="30" customHeight="1" thickBot="1" x14ac:dyDescent="0.3">
      <c r="A9" s="131" t="s">
        <v>124</v>
      </c>
      <c r="B9" s="32">
        <v>0</v>
      </c>
      <c r="C9" s="53">
        <v>0</v>
      </c>
      <c r="D9" s="54" t="e">
        <f>SUM(B9/C9)</f>
        <v>#DIV/0!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5" t="e">
        <f>SUM(G9/J9)</f>
        <v>#DIV/0!</v>
      </c>
    </row>
    <row r="10" spans="1:11" ht="30" customHeight="1" thickBot="1" x14ac:dyDescent="0.3">
      <c r="A10" s="16" t="s">
        <v>20</v>
      </c>
      <c r="B10" s="34">
        <f>SUM(B6:B9)</f>
        <v>9</v>
      </c>
      <c r="C10" s="34">
        <f>SUM(C6:C9)</f>
        <v>17</v>
      </c>
      <c r="D10" s="35">
        <f>SUM(B10/C10)</f>
        <v>0.52941176470588236</v>
      </c>
      <c r="E10" s="34">
        <f t="shared" ref="E10:J10" si="0">SUM(E6:E9)</f>
        <v>0</v>
      </c>
      <c r="F10" s="34">
        <f t="shared" si="0"/>
        <v>7</v>
      </c>
      <c r="G10" s="34">
        <f t="shared" si="0"/>
        <v>4</v>
      </c>
      <c r="H10" s="34">
        <f t="shared" si="0"/>
        <v>2</v>
      </c>
      <c r="I10" s="34">
        <f t="shared" si="0"/>
        <v>0</v>
      </c>
      <c r="J10" s="34">
        <f t="shared" si="0"/>
        <v>2</v>
      </c>
      <c r="K10" s="36">
        <f>SUM(G10/J10)</f>
        <v>2</v>
      </c>
    </row>
    <row r="11" spans="1:11" x14ac:dyDescent="0.25"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x14ac:dyDescent="0.25">
      <c r="A12" s="4" t="s">
        <v>12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3" spans="1:11" ht="30" customHeight="1" x14ac:dyDescent="0.25">
      <c r="A13" s="41" t="s">
        <v>126</v>
      </c>
      <c r="B13" s="6" t="s">
        <v>3</v>
      </c>
      <c r="C13" s="6" t="s">
        <v>11</v>
      </c>
      <c r="D13" s="6" t="s">
        <v>9</v>
      </c>
      <c r="E13" s="6" t="s">
        <v>10</v>
      </c>
      <c r="F13" s="6" t="s">
        <v>4</v>
      </c>
      <c r="G13" s="6" t="s">
        <v>5</v>
      </c>
      <c r="H13" s="6" t="s">
        <v>6</v>
      </c>
      <c r="I13" s="6" t="s">
        <v>7</v>
      </c>
      <c r="J13" s="6" t="s">
        <v>8</v>
      </c>
      <c r="K13" s="18" t="s">
        <v>21</v>
      </c>
    </row>
    <row r="14" spans="1:11" ht="30" customHeight="1" x14ac:dyDescent="0.25">
      <c r="A14" s="21" t="s">
        <v>26</v>
      </c>
      <c r="B14" s="27">
        <v>1</v>
      </c>
      <c r="C14" s="29">
        <v>3</v>
      </c>
      <c r="D14" s="56">
        <f>SUM(B14/C14)</f>
        <v>0.33333333333333331</v>
      </c>
      <c r="E14" s="29">
        <v>0</v>
      </c>
      <c r="F14" s="29">
        <v>2</v>
      </c>
      <c r="G14" s="29">
        <v>2</v>
      </c>
      <c r="H14" s="29">
        <v>1</v>
      </c>
      <c r="I14" s="29">
        <v>0</v>
      </c>
      <c r="J14" s="29">
        <v>2</v>
      </c>
      <c r="K14" s="57">
        <f>SUM(G14/J14)</f>
        <v>1</v>
      </c>
    </row>
    <row r="15" spans="1:11" ht="30" customHeight="1" x14ac:dyDescent="0.25">
      <c r="A15" s="21" t="s">
        <v>28</v>
      </c>
      <c r="B15" s="27">
        <v>3</v>
      </c>
      <c r="C15" s="29">
        <v>3</v>
      </c>
      <c r="D15" s="56">
        <f>SUM(B15/C15)</f>
        <v>1</v>
      </c>
      <c r="E15" s="29">
        <v>0</v>
      </c>
      <c r="F15" s="29">
        <v>0</v>
      </c>
      <c r="G15" s="29">
        <v>1</v>
      </c>
      <c r="H15" s="29">
        <v>0</v>
      </c>
      <c r="I15" s="29">
        <v>0</v>
      </c>
      <c r="J15" s="29">
        <v>0</v>
      </c>
      <c r="K15" s="57" t="e">
        <f>SUM(G15/J15)</f>
        <v>#DIV/0!</v>
      </c>
    </row>
    <row r="16" spans="1:11" ht="30" customHeight="1" x14ac:dyDescent="0.25">
      <c r="A16" s="21" t="s">
        <v>125</v>
      </c>
      <c r="B16" s="27">
        <v>3</v>
      </c>
      <c r="C16" s="29">
        <v>5</v>
      </c>
      <c r="D16" s="56">
        <f>SUM(B16/C16)</f>
        <v>0.6</v>
      </c>
      <c r="E16" s="29">
        <v>2</v>
      </c>
      <c r="F16" s="29">
        <v>3</v>
      </c>
      <c r="G16" s="29">
        <v>1</v>
      </c>
      <c r="H16" s="29">
        <v>1</v>
      </c>
      <c r="I16" s="29">
        <v>0</v>
      </c>
      <c r="J16" s="29">
        <v>1</v>
      </c>
      <c r="K16" s="57">
        <f>SUM(G16/J16)</f>
        <v>1</v>
      </c>
    </row>
    <row r="17" spans="1:11" ht="30" customHeight="1" thickBot="1" x14ac:dyDescent="0.3">
      <c r="A17" s="109" t="s">
        <v>127</v>
      </c>
      <c r="B17" s="32">
        <v>1</v>
      </c>
      <c r="C17" s="53">
        <v>2</v>
      </c>
      <c r="D17" s="54">
        <f>SUM(B17/C17)</f>
        <v>0.5</v>
      </c>
      <c r="E17" s="53">
        <v>0</v>
      </c>
      <c r="F17" s="53">
        <v>1</v>
      </c>
      <c r="G17" s="53">
        <v>1</v>
      </c>
      <c r="H17" s="53">
        <v>0</v>
      </c>
      <c r="I17" s="53">
        <v>0</v>
      </c>
      <c r="J17" s="53">
        <v>0</v>
      </c>
      <c r="K17" s="55" t="e">
        <f>SUM(G17/J17)</f>
        <v>#DIV/0!</v>
      </c>
    </row>
    <row r="18" spans="1:11" ht="30" customHeight="1" thickBot="1" x14ac:dyDescent="0.3">
      <c r="A18" s="16" t="s">
        <v>20</v>
      </c>
      <c r="B18" s="34">
        <f>SUM(B14:B17)</f>
        <v>8</v>
      </c>
      <c r="C18" s="34">
        <f>SUM(C14:C17)</f>
        <v>13</v>
      </c>
      <c r="D18" s="35">
        <f>SUM(B18/C18)</f>
        <v>0.61538461538461542</v>
      </c>
      <c r="E18" s="34">
        <f t="shared" ref="E18:J18" si="1">SUM(E14:E17)</f>
        <v>2</v>
      </c>
      <c r="F18" s="34">
        <f t="shared" si="1"/>
        <v>6</v>
      </c>
      <c r="G18" s="34">
        <f t="shared" si="1"/>
        <v>5</v>
      </c>
      <c r="H18" s="34">
        <f t="shared" si="1"/>
        <v>2</v>
      </c>
      <c r="I18" s="34">
        <f t="shared" si="1"/>
        <v>0</v>
      </c>
      <c r="J18" s="34">
        <f t="shared" si="1"/>
        <v>3</v>
      </c>
      <c r="K18" s="36">
        <f>SUM(G18/J18)</f>
        <v>1.6666666666666667</v>
      </c>
    </row>
    <row r="20" spans="1:11" x14ac:dyDescent="0.25">
      <c r="A20" t="s">
        <v>89</v>
      </c>
    </row>
    <row r="21" spans="1:11" x14ac:dyDescent="0.25">
      <c r="A21" t="s">
        <v>148</v>
      </c>
    </row>
  </sheetData>
  <pageMargins left="0.7" right="0.7" top="0.75" bottom="0.75" header="0.3" footer="0.3"/>
  <pageSetup scale="95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showGridLines="0" workbookViewId="0">
      <selection activeCell="A20" sqref="A20"/>
    </sheetView>
  </sheetViews>
  <sheetFormatPr defaultColWidth="8.85546875" defaultRowHeight="15" x14ac:dyDescent="0.25"/>
  <cols>
    <col min="1" max="1" width="22.28515625" customWidth="1"/>
    <col min="2" max="2" width="12.42578125" customWidth="1"/>
    <col min="3" max="3" width="14.42578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1" t="s">
        <v>149</v>
      </c>
      <c r="B1" s="7"/>
      <c r="C1" s="8"/>
      <c r="D1" s="9"/>
    </row>
    <row r="4" spans="1:11" x14ac:dyDescent="0.25">
      <c r="A4" s="4" t="s">
        <v>12</v>
      </c>
    </row>
    <row r="5" spans="1:11" ht="30" customHeight="1" x14ac:dyDescent="0.25">
      <c r="A5" s="45" t="s">
        <v>128</v>
      </c>
      <c r="B5" s="6" t="s">
        <v>3</v>
      </c>
      <c r="C5" s="6" t="s">
        <v>11</v>
      </c>
      <c r="D5" s="6" t="s">
        <v>9</v>
      </c>
      <c r="E5" s="6" t="s">
        <v>10</v>
      </c>
      <c r="F5" s="6" t="s">
        <v>4</v>
      </c>
      <c r="G5" s="6" t="s">
        <v>5</v>
      </c>
      <c r="H5" s="6" t="s">
        <v>6</v>
      </c>
      <c r="I5" s="6" t="s">
        <v>7</v>
      </c>
      <c r="J5" s="6" t="s">
        <v>8</v>
      </c>
      <c r="K5" s="18" t="s">
        <v>21</v>
      </c>
    </row>
    <row r="6" spans="1:11" ht="30" customHeight="1" x14ac:dyDescent="0.25">
      <c r="A6" s="46" t="s">
        <v>122</v>
      </c>
      <c r="B6" s="27">
        <v>3</v>
      </c>
      <c r="C6" s="29">
        <v>7</v>
      </c>
      <c r="D6" s="56">
        <f>SUM(B6/C6)</f>
        <v>0.42857142857142855</v>
      </c>
      <c r="E6" s="29">
        <v>3</v>
      </c>
      <c r="F6" s="29">
        <v>4</v>
      </c>
      <c r="G6" s="29">
        <v>2</v>
      </c>
      <c r="H6" s="29">
        <v>0</v>
      </c>
      <c r="I6" s="29">
        <v>0</v>
      </c>
      <c r="J6" s="29">
        <v>0</v>
      </c>
      <c r="K6" s="57" t="e">
        <f>SUM(G6/J6)</f>
        <v>#DIV/0!</v>
      </c>
    </row>
    <row r="7" spans="1:11" ht="30" customHeight="1" x14ac:dyDescent="0.25">
      <c r="A7" s="46" t="s">
        <v>24</v>
      </c>
      <c r="B7" s="27">
        <v>4</v>
      </c>
      <c r="C7" s="29">
        <v>9</v>
      </c>
      <c r="D7" s="56">
        <f>SUM(B7/C7)</f>
        <v>0.44444444444444442</v>
      </c>
      <c r="E7" s="29">
        <v>0</v>
      </c>
      <c r="F7" s="29">
        <v>6</v>
      </c>
      <c r="G7" s="29">
        <v>2</v>
      </c>
      <c r="H7" s="29">
        <v>0</v>
      </c>
      <c r="I7" s="29">
        <v>0</v>
      </c>
      <c r="J7" s="29">
        <v>1</v>
      </c>
      <c r="K7" s="57">
        <f>SUM(G7/J7)</f>
        <v>2</v>
      </c>
    </row>
    <row r="8" spans="1:11" ht="30" customHeight="1" thickBot="1" x14ac:dyDescent="0.3">
      <c r="A8" s="46" t="s">
        <v>78</v>
      </c>
      <c r="B8" s="32">
        <v>2</v>
      </c>
      <c r="C8" s="53">
        <v>3</v>
      </c>
      <c r="D8" s="54">
        <f>SUM(B8/C8)</f>
        <v>0.66666666666666663</v>
      </c>
      <c r="E8" s="53">
        <v>2</v>
      </c>
      <c r="F8" s="53">
        <v>4</v>
      </c>
      <c r="G8" s="53">
        <v>0</v>
      </c>
      <c r="H8" s="53">
        <v>0</v>
      </c>
      <c r="I8" s="53">
        <v>2</v>
      </c>
      <c r="J8" s="53">
        <v>0</v>
      </c>
      <c r="K8" s="55" t="e">
        <f>SUM(G8/J8)</f>
        <v>#DIV/0!</v>
      </c>
    </row>
    <row r="9" spans="1:11" ht="30" customHeight="1" thickBot="1" x14ac:dyDescent="0.3">
      <c r="A9" s="16" t="s">
        <v>20</v>
      </c>
      <c r="B9" s="34">
        <f>SUM(B6:B8)</f>
        <v>9</v>
      </c>
      <c r="C9" s="34">
        <f>SUM(C6:C8)</f>
        <v>19</v>
      </c>
      <c r="D9" s="35">
        <f>SUM(B9/C9)</f>
        <v>0.47368421052631576</v>
      </c>
      <c r="E9" s="34">
        <f t="shared" ref="E9:J9" si="0">SUM(E6:E8)</f>
        <v>5</v>
      </c>
      <c r="F9" s="34">
        <f t="shared" si="0"/>
        <v>14</v>
      </c>
      <c r="G9" s="34">
        <f t="shared" si="0"/>
        <v>4</v>
      </c>
      <c r="H9" s="34">
        <f t="shared" si="0"/>
        <v>0</v>
      </c>
      <c r="I9" s="34">
        <f t="shared" si="0"/>
        <v>2</v>
      </c>
      <c r="J9" s="34">
        <f t="shared" si="0"/>
        <v>1</v>
      </c>
      <c r="K9" s="36">
        <f>SUM(G9/J9)</f>
        <v>4</v>
      </c>
    </row>
    <row r="10" spans="1:11" x14ac:dyDescent="0.25"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1" x14ac:dyDescent="0.25">
      <c r="A11" s="4" t="s">
        <v>12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ht="30" customHeight="1" x14ac:dyDescent="0.25">
      <c r="A12" s="98" t="s">
        <v>130</v>
      </c>
      <c r="B12" s="6" t="s">
        <v>3</v>
      </c>
      <c r="C12" s="6" t="s">
        <v>11</v>
      </c>
      <c r="D12" s="6" t="s">
        <v>9</v>
      </c>
      <c r="E12" s="6" t="s">
        <v>10</v>
      </c>
      <c r="F12" s="6" t="s">
        <v>4</v>
      </c>
      <c r="G12" s="6" t="s">
        <v>5</v>
      </c>
      <c r="H12" s="6" t="s">
        <v>6</v>
      </c>
      <c r="I12" s="6" t="s">
        <v>7</v>
      </c>
      <c r="J12" s="6" t="s">
        <v>8</v>
      </c>
      <c r="K12" s="18" t="s">
        <v>21</v>
      </c>
    </row>
    <row r="13" spans="1:11" ht="30" customHeight="1" x14ac:dyDescent="0.25">
      <c r="A13" s="42" t="s">
        <v>46</v>
      </c>
      <c r="B13" s="27">
        <v>4</v>
      </c>
      <c r="C13" s="29">
        <v>10</v>
      </c>
      <c r="D13" s="56">
        <f>SUM(B13/C13)</f>
        <v>0.4</v>
      </c>
      <c r="E13" s="29">
        <v>0</v>
      </c>
      <c r="F13" s="29">
        <v>2</v>
      </c>
      <c r="G13" s="29">
        <v>0</v>
      </c>
      <c r="H13" s="29">
        <v>0</v>
      </c>
      <c r="I13" s="29">
        <v>0</v>
      </c>
      <c r="J13" s="29">
        <v>0</v>
      </c>
      <c r="K13" s="57" t="e">
        <f>SUM(G13/J13)</f>
        <v>#DIV/0!</v>
      </c>
    </row>
    <row r="14" spans="1:11" ht="30" customHeight="1" x14ac:dyDescent="0.25">
      <c r="A14" s="135" t="s">
        <v>76</v>
      </c>
      <c r="B14" s="27">
        <v>0</v>
      </c>
      <c r="C14" s="29">
        <v>3</v>
      </c>
      <c r="D14" s="56">
        <f>SUM(B14/C14)</f>
        <v>0</v>
      </c>
      <c r="E14" s="29">
        <v>0</v>
      </c>
      <c r="F14" s="29">
        <v>2</v>
      </c>
      <c r="G14" s="29">
        <v>0</v>
      </c>
      <c r="H14" s="29">
        <v>0</v>
      </c>
      <c r="I14" s="29">
        <v>0</v>
      </c>
      <c r="J14" s="29">
        <v>0</v>
      </c>
      <c r="K14" s="57" t="e">
        <f>SUM(G14/J14)</f>
        <v>#DIV/0!</v>
      </c>
    </row>
    <row r="15" spans="1:11" ht="30" customHeight="1" thickBot="1" x14ac:dyDescent="0.3">
      <c r="A15" s="135" t="s">
        <v>25</v>
      </c>
      <c r="B15" s="27">
        <v>1</v>
      </c>
      <c r="C15" s="29">
        <v>7</v>
      </c>
      <c r="D15" s="56">
        <f>SUM(B15/C15)</f>
        <v>0.14285714285714285</v>
      </c>
      <c r="E15" s="29">
        <v>0</v>
      </c>
      <c r="F15" s="29">
        <v>4</v>
      </c>
      <c r="G15" s="29">
        <v>4</v>
      </c>
      <c r="H15" s="29">
        <v>1</v>
      </c>
      <c r="I15" s="29">
        <v>1</v>
      </c>
      <c r="J15" s="29">
        <v>0</v>
      </c>
      <c r="K15" s="57" t="e">
        <f>SUM(G15/J15)</f>
        <v>#DIV/0!</v>
      </c>
    </row>
    <row r="16" spans="1:11" ht="30" customHeight="1" thickBot="1" x14ac:dyDescent="0.3">
      <c r="A16" s="16" t="s">
        <v>20</v>
      </c>
      <c r="B16" s="34">
        <f>SUM(B13:B15)</f>
        <v>5</v>
      </c>
      <c r="C16" s="34">
        <f>SUM(C13:C15)</f>
        <v>20</v>
      </c>
      <c r="D16" s="35">
        <f>SUM(B16/C16)</f>
        <v>0.25</v>
      </c>
      <c r="E16" s="34">
        <f t="shared" ref="E16:J16" si="1">SUM(E13:E15)</f>
        <v>0</v>
      </c>
      <c r="F16" s="34">
        <f t="shared" si="1"/>
        <v>8</v>
      </c>
      <c r="G16" s="34">
        <f t="shared" si="1"/>
        <v>4</v>
      </c>
      <c r="H16" s="34">
        <f t="shared" si="1"/>
        <v>1</v>
      </c>
      <c r="I16" s="34">
        <f t="shared" si="1"/>
        <v>1</v>
      </c>
      <c r="J16" s="34">
        <f t="shared" si="1"/>
        <v>0</v>
      </c>
      <c r="K16" s="36" t="e">
        <f>SUM(G16/J16)</f>
        <v>#DIV/0!</v>
      </c>
    </row>
  </sheetData>
  <pageMargins left="0.7" right="0.7" top="0.75" bottom="0.75" header="0.3" footer="0.3"/>
  <pageSetup scale="95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showGridLines="0" workbookViewId="0">
      <selection activeCell="A14" sqref="A14"/>
    </sheetView>
  </sheetViews>
  <sheetFormatPr defaultColWidth="8.85546875" defaultRowHeight="15" x14ac:dyDescent="0.25"/>
  <cols>
    <col min="1" max="1" width="22.28515625" customWidth="1"/>
    <col min="2" max="2" width="12.42578125" customWidth="1"/>
    <col min="3" max="3" width="14.42578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1" t="s">
        <v>150</v>
      </c>
      <c r="B1" s="7"/>
      <c r="C1" s="8"/>
      <c r="D1" s="9"/>
    </row>
    <row r="4" spans="1:11" x14ac:dyDescent="0.25">
      <c r="A4" s="4" t="s">
        <v>12</v>
      </c>
    </row>
    <row r="5" spans="1:11" ht="30" customHeight="1" x14ac:dyDescent="0.25">
      <c r="A5" s="43" t="s">
        <v>132</v>
      </c>
      <c r="B5" s="6" t="s">
        <v>3</v>
      </c>
      <c r="C5" s="6" t="s">
        <v>11</v>
      </c>
      <c r="D5" s="6" t="s">
        <v>9</v>
      </c>
      <c r="E5" s="6" t="s">
        <v>10</v>
      </c>
      <c r="F5" s="6" t="s">
        <v>4</v>
      </c>
      <c r="G5" s="6" t="s">
        <v>5</v>
      </c>
      <c r="H5" s="6" t="s">
        <v>6</v>
      </c>
      <c r="I5" s="6" t="s">
        <v>7</v>
      </c>
      <c r="J5" s="6" t="s">
        <v>8</v>
      </c>
      <c r="K5" s="18" t="s">
        <v>21</v>
      </c>
    </row>
    <row r="6" spans="1:11" ht="30" customHeight="1" x14ac:dyDescent="0.25">
      <c r="A6" s="44" t="s">
        <v>22</v>
      </c>
      <c r="B6" s="27">
        <v>4</v>
      </c>
      <c r="C6" s="29">
        <v>4</v>
      </c>
      <c r="D6" s="56">
        <f>SUM(B6/C6)</f>
        <v>1</v>
      </c>
      <c r="E6" s="29">
        <v>1</v>
      </c>
      <c r="F6" s="29">
        <v>7</v>
      </c>
      <c r="G6" s="29">
        <v>2</v>
      </c>
      <c r="H6" s="29">
        <v>4</v>
      </c>
      <c r="I6" s="29">
        <v>2</v>
      </c>
      <c r="J6" s="29">
        <v>0</v>
      </c>
      <c r="K6" s="57" t="e">
        <f>SUM(G6/J6)</f>
        <v>#DIV/0!</v>
      </c>
    </row>
    <row r="7" spans="1:11" ht="30" customHeight="1" x14ac:dyDescent="0.25">
      <c r="A7" s="44" t="s">
        <v>40</v>
      </c>
      <c r="B7" s="27">
        <v>1</v>
      </c>
      <c r="C7" s="29">
        <v>1</v>
      </c>
      <c r="D7" s="56">
        <f>SUM(B7/C7)</f>
        <v>1</v>
      </c>
      <c r="E7" s="29">
        <v>0</v>
      </c>
      <c r="F7" s="29">
        <v>0</v>
      </c>
      <c r="G7" s="29">
        <v>1</v>
      </c>
      <c r="H7" s="29">
        <v>0</v>
      </c>
      <c r="I7" s="29">
        <v>0</v>
      </c>
      <c r="J7" s="29">
        <v>1</v>
      </c>
      <c r="K7" s="57">
        <f>SUM(G7/J7)</f>
        <v>1</v>
      </c>
    </row>
    <row r="8" spans="1:11" ht="30" customHeight="1" x14ac:dyDescent="0.25">
      <c r="A8" s="44" t="s">
        <v>80</v>
      </c>
      <c r="B8" s="27">
        <v>0</v>
      </c>
      <c r="C8" s="29">
        <v>3</v>
      </c>
      <c r="D8" s="56">
        <f>SUM(B8/C8)</f>
        <v>0</v>
      </c>
      <c r="E8" s="29">
        <v>0</v>
      </c>
      <c r="F8" s="29">
        <v>0</v>
      </c>
      <c r="G8" s="29">
        <v>0</v>
      </c>
      <c r="H8" s="29">
        <v>1</v>
      </c>
      <c r="I8" s="29">
        <v>0</v>
      </c>
      <c r="J8" s="29">
        <v>3</v>
      </c>
      <c r="K8" s="57">
        <f>SUM(G8/J8)</f>
        <v>0</v>
      </c>
    </row>
    <row r="9" spans="1:11" ht="30" customHeight="1" thickBot="1" x14ac:dyDescent="0.3">
      <c r="A9" s="44" t="s">
        <v>27</v>
      </c>
      <c r="B9" s="52">
        <v>4</v>
      </c>
      <c r="C9" s="53">
        <v>6</v>
      </c>
      <c r="D9" s="54">
        <f>SUM(B9/C9)</f>
        <v>0.66666666666666663</v>
      </c>
      <c r="E9" s="53">
        <v>2</v>
      </c>
      <c r="F9" s="53">
        <v>2</v>
      </c>
      <c r="G9" s="53">
        <v>1</v>
      </c>
      <c r="H9" s="53">
        <v>1</v>
      </c>
      <c r="I9" s="53">
        <v>0</v>
      </c>
      <c r="J9" s="53">
        <v>3</v>
      </c>
      <c r="K9" s="55">
        <f>SUM(G9/J9)</f>
        <v>0.33333333333333331</v>
      </c>
    </row>
    <row r="10" spans="1:11" ht="30" customHeight="1" thickBot="1" x14ac:dyDescent="0.3">
      <c r="A10" s="16" t="s">
        <v>20</v>
      </c>
      <c r="B10" s="34">
        <f>SUM(B6:B9)</f>
        <v>9</v>
      </c>
      <c r="C10" s="34">
        <f>SUM(C6:C9)</f>
        <v>14</v>
      </c>
      <c r="D10" s="35">
        <f>SUM(B10/C10)</f>
        <v>0.6428571428571429</v>
      </c>
      <c r="E10" s="34">
        <f t="shared" ref="E10:J10" si="0">SUM(E6:E9)</f>
        <v>3</v>
      </c>
      <c r="F10" s="34">
        <f t="shared" si="0"/>
        <v>9</v>
      </c>
      <c r="G10" s="34">
        <f t="shared" si="0"/>
        <v>4</v>
      </c>
      <c r="H10" s="34">
        <f t="shared" si="0"/>
        <v>6</v>
      </c>
      <c r="I10" s="34">
        <f t="shared" si="0"/>
        <v>2</v>
      </c>
      <c r="J10" s="34">
        <f t="shared" si="0"/>
        <v>7</v>
      </c>
      <c r="K10" s="36">
        <f>SUM(G10/J10)</f>
        <v>0.5714285714285714</v>
      </c>
    </row>
    <row r="11" spans="1:11" x14ac:dyDescent="0.25"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x14ac:dyDescent="0.25">
      <c r="A12" s="4" t="s">
        <v>12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3" spans="1:11" ht="30" customHeight="1" x14ac:dyDescent="0.25">
      <c r="A13" s="137" t="s">
        <v>131</v>
      </c>
      <c r="B13" s="6" t="s">
        <v>3</v>
      </c>
      <c r="C13" s="6" t="s">
        <v>11</v>
      </c>
      <c r="D13" s="6" t="s">
        <v>9</v>
      </c>
      <c r="E13" s="6" t="s">
        <v>10</v>
      </c>
      <c r="F13" s="6" t="s">
        <v>4</v>
      </c>
      <c r="G13" s="6" t="s">
        <v>5</v>
      </c>
      <c r="H13" s="6" t="s">
        <v>6</v>
      </c>
      <c r="I13" s="6" t="s">
        <v>7</v>
      </c>
      <c r="J13" s="6" t="s">
        <v>8</v>
      </c>
      <c r="K13" s="18" t="s">
        <v>21</v>
      </c>
    </row>
    <row r="14" spans="1:11" ht="30" customHeight="1" x14ac:dyDescent="0.25">
      <c r="A14" s="130" t="s">
        <v>172</v>
      </c>
      <c r="B14" s="27">
        <v>2</v>
      </c>
      <c r="C14" s="29">
        <v>9</v>
      </c>
      <c r="D14" s="56">
        <f>SUM(B14/C14)</f>
        <v>0.22222222222222221</v>
      </c>
      <c r="E14" s="29">
        <v>0</v>
      </c>
      <c r="F14" s="29">
        <v>3</v>
      </c>
      <c r="G14" s="29">
        <v>1</v>
      </c>
      <c r="H14" s="29">
        <v>1</v>
      </c>
      <c r="I14" s="29">
        <v>0</v>
      </c>
      <c r="J14" s="29">
        <v>1</v>
      </c>
      <c r="K14" s="57">
        <f>SUM(G14/J14)</f>
        <v>1</v>
      </c>
    </row>
    <row r="15" spans="1:11" ht="30" customHeight="1" x14ac:dyDescent="0.25">
      <c r="A15" s="130" t="s">
        <v>39</v>
      </c>
      <c r="B15" s="27">
        <v>1</v>
      </c>
      <c r="C15" s="29">
        <v>3</v>
      </c>
      <c r="D15" s="56">
        <f>SUM(B15/C15)</f>
        <v>0.33333333333333331</v>
      </c>
      <c r="E15" s="29">
        <v>0</v>
      </c>
      <c r="F15" s="29">
        <v>1</v>
      </c>
      <c r="G15" s="29">
        <v>1</v>
      </c>
      <c r="H15" s="29">
        <v>0</v>
      </c>
      <c r="I15" s="29">
        <v>0</v>
      </c>
      <c r="J15" s="29">
        <v>1</v>
      </c>
      <c r="K15" s="57">
        <f>SUM(G15/J15)</f>
        <v>1</v>
      </c>
    </row>
    <row r="16" spans="1:11" ht="30" customHeight="1" x14ac:dyDescent="0.25">
      <c r="A16" s="130" t="s">
        <v>23</v>
      </c>
      <c r="B16" s="27">
        <v>2</v>
      </c>
      <c r="C16" s="29">
        <v>3</v>
      </c>
      <c r="D16" s="56">
        <f>SUM(B16/C16)</f>
        <v>0.66666666666666663</v>
      </c>
      <c r="E16" s="29">
        <v>0</v>
      </c>
      <c r="F16" s="29">
        <v>1</v>
      </c>
      <c r="G16" s="29">
        <v>0</v>
      </c>
      <c r="H16" s="29">
        <v>1</v>
      </c>
      <c r="I16" s="29">
        <v>0</v>
      </c>
      <c r="J16" s="29">
        <v>4</v>
      </c>
      <c r="K16" s="57">
        <f>SUM(G16/J16)</f>
        <v>0</v>
      </c>
    </row>
    <row r="17" spans="1:11" ht="30" customHeight="1" thickBot="1" x14ac:dyDescent="0.3">
      <c r="A17" s="130" t="s">
        <v>123</v>
      </c>
      <c r="B17" s="52">
        <v>2</v>
      </c>
      <c r="C17" s="53">
        <v>3</v>
      </c>
      <c r="D17" s="54">
        <f>SUM(B17/C17)</f>
        <v>0.66666666666666663</v>
      </c>
      <c r="E17" s="53">
        <v>0</v>
      </c>
      <c r="F17" s="53">
        <v>1</v>
      </c>
      <c r="G17" s="53">
        <v>1</v>
      </c>
      <c r="H17" s="53">
        <v>3</v>
      </c>
      <c r="I17" s="53">
        <v>0</v>
      </c>
      <c r="J17" s="53">
        <v>1</v>
      </c>
      <c r="K17" s="55">
        <f>SUM(G17/J17)</f>
        <v>1</v>
      </c>
    </row>
    <row r="18" spans="1:11" ht="30" customHeight="1" thickBot="1" x14ac:dyDescent="0.3">
      <c r="A18" s="16" t="s">
        <v>20</v>
      </c>
      <c r="B18" s="34">
        <f>SUM(B14:B17)</f>
        <v>7</v>
      </c>
      <c r="C18" s="34">
        <f>SUM(C14:C17)</f>
        <v>18</v>
      </c>
      <c r="D18" s="35">
        <f>SUM(B18/C18)</f>
        <v>0.3888888888888889</v>
      </c>
      <c r="E18" s="34">
        <f t="shared" ref="E18:J18" si="1">SUM(E14:E17)</f>
        <v>0</v>
      </c>
      <c r="F18" s="34">
        <f t="shared" si="1"/>
        <v>6</v>
      </c>
      <c r="G18" s="34">
        <f t="shared" si="1"/>
        <v>3</v>
      </c>
      <c r="H18" s="34">
        <f t="shared" si="1"/>
        <v>5</v>
      </c>
      <c r="I18" s="34">
        <f t="shared" si="1"/>
        <v>0</v>
      </c>
      <c r="J18" s="34">
        <f t="shared" si="1"/>
        <v>7</v>
      </c>
      <c r="K18" s="36">
        <f>SUM(G18/J18)</f>
        <v>0.42857142857142855</v>
      </c>
    </row>
  </sheetData>
  <pageMargins left="0.7" right="0.7" top="0.75" bottom="0.75" header="0.3" footer="0.3"/>
  <pageSetup scale="95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showGridLines="0" workbookViewId="0">
      <selection activeCell="H17" sqref="H17"/>
    </sheetView>
  </sheetViews>
  <sheetFormatPr defaultColWidth="8.85546875" defaultRowHeight="15" x14ac:dyDescent="0.25"/>
  <cols>
    <col min="1" max="1" width="22.28515625" customWidth="1"/>
    <col min="2" max="2" width="12.42578125" customWidth="1"/>
    <col min="3" max="3" width="14.42578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1" t="s">
        <v>151</v>
      </c>
      <c r="B1" s="7"/>
      <c r="C1" s="8"/>
      <c r="D1" s="7"/>
      <c r="E1" s="9"/>
    </row>
    <row r="4" spans="1:11" x14ac:dyDescent="0.25">
      <c r="A4" s="4" t="s">
        <v>12</v>
      </c>
    </row>
    <row r="5" spans="1:11" ht="30" customHeight="1" x14ac:dyDescent="0.25">
      <c r="A5" s="41" t="s">
        <v>126</v>
      </c>
      <c r="B5" s="6" t="s">
        <v>3</v>
      </c>
      <c r="C5" s="6" t="s">
        <v>11</v>
      </c>
      <c r="D5" s="6" t="s">
        <v>9</v>
      </c>
      <c r="E5" s="6" t="s">
        <v>10</v>
      </c>
      <c r="F5" s="6" t="s">
        <v>4</v>
      </c>
      <c r="G5" s="6" t="s">
        <v>5</v>
      </c>
      <c r="H5" s="6" t="s">
        <v>6</v>
      </c>
      <c r="I5" s="6" t="s">
        <v>7</v>
      </c>
      <c r="J5" s="6" t="s">
        <v>8</v>
      </c>
      <c r="K5" s="18" t="s">
        <v>21</v>
      </c>
    </row>
    <row r="6" spans="1:11" ht="30" customHeight="1" x14ac:dyDescent="0.25">
      <c r="A6" s="21" t="s">
        <v>26</v>
      </c>
      <c r="B6" s="27">
        <v>1</v>
      </c>
      <c r="C6" s="29">
        <v>2</v>
      </c>
      <c r="D6" s="56">
        <f>SUM(B6/C6)</f>
        <v>0.5</v>
      </c>
      <c r="E6" s="29">
        <v>0</v>
      </c>
      <c r="F6" s="29">
        <v>1</v>
      </c>
      <c r="G6" s="29">
        <v>1</v>
      </c>
      <c r="H6" s="29">
        <v>0</v>
      </c>
      <c r="I6" s="29">
        <v>0</v>
      </c>
      <c r="J6" s="29">
        <v>0</v>
      </c>
      <c r="K6" s="57" t="e">
        <f>SUM(G6/J6)</f>
        <v>#DIV/0!</v>
      </c>
    </row>
    <row r="7" spans="1:11" ht="30" customHeight="1" x14ac:dyDescent="0.25">
      <c r="A7" s="21" t="s">
        <v>28</v>
      </c>
      <c r="B7" s="27">
        <v>1</v>
      </c>
      <c r="C7" s="29">
        <v>7</v>
      </c>
      <c r="D7" s="56">
        <f>SUM(B7/C7)</f>
        <v>0.14285714285714285</v>
      </c>
      <c r="E7" s="29">
        <v>0</v>
      </c>
      <c r="F7" s="29">
        <v>3</v>
      </c>
      <c r="G7" s="29">
        <v>1</v>
      </c>
      <c r="H7" s="29">
        <v>0</v>
      </c>
      <c r="I7" s="29">
        <v>0</v>
      </c>
      <c r="J7" s="29">
        <v>0</v>
      </c>
      <c r="K7" s="57" t="e">
        <f>SUM(G7/J7)</f>
        <v>#DIV/0!</v>
      </c>
    </row>
    <row r="8" spans="1:11" ht="30" customHeight="1" x14ac:dyDescent="0.25">
      <c r="A8" s="21" t="s">
        <v>125</v>
      </c>
      <c r="B8" s="27">
        <v>0</v>
      </c>
      <c r="C8" s="29">
        <v>0</v>
      </c>
      <c r="D8" s="56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57" t="e">
        <f>SUM(G8/J8)</f>
        <v>#DIV/0!</v>
      </c>
    </row>
    <row r="9" spans="1:11" ht="30" customHeight="1" thickBot="1" x14ac:dyDescent="0.3">
      <c r="A9" s="109" t="s">
        <v>127</v>
      </c>
      <c r="B9" s="32">
        <v>1</v>
      </c>
      <c r="C9" s="53">
        <v>3</v>
      </c>
      <c r="D9" s="54">
        <f>SUM(B9/C9)</f>
        <v>0.33333333333333331</v>
      </c>
      <c r="E9" s="53">
        <v>0</v>
      </c>
      <c r="F9" s="53">
        <v>0</v>
      </c>
      <c r="G9" s="53">
        <v>0</v>
      </c>
      <c r="H9" s="29">
        <v>0</v>
      </c>
      <c r="I9" s="29">
        <v>0</v>
      </c>
      <c r="J9" s="29">
        <v>0</v>
      </c>
      <c r="K9" s="55" t="e">
        <f>SUM(G9/J9)</f>
        <v>#DIV/0!</v>
      </c>
    </row>
    <row r="10" spans="1:11" ht="30" customHeight="1" thickBot="1" x14ac:dyDescent="0.3">
      <c r="A10" s="16" t="s">
        <v>20</v>
      </c>
      <c r="B10" s="34">
        <f>SUM(B6:B9)</f>
        <v>3</v>
      </c>
      <c r="C10" s="34">
        <f>SUM(C6:C9)</f>
        <v>12</v>
      </c>
      <c r="D10" s="35">
        <f>SUM(B10/C10)</f>
        <v>0.25</v>
      </c>
      <c r="E10" s="34">
        <f t="shared" ref="E10:J10" si="0">SUM(E6:E9)</f>
        <v>0</v>
      </c>
      <c r="F10" s="34">
        <f t="shared" si="0"/>
        <v>4</v>
      </c>
      <c r="G10" s="34">
        <f t="shared" si="0"/>
        <v>2</v>
      </c>
      <c r="H10" s="34">
        <f t="shared" si="0"/>
        <v>0</v>
      </c>
      <c r="I10" s="34">
        <f t="shared" si="0"/>
        <v>0</v>
      </c>
      <c r="J10" s="34">
        <f t="shared" si="0"/>
        <v>0</v>
      </c>
      <c r="K10" s="36" t="e">
        <f>SUM(G10/J10)</f>
        <v>#DIV/0!</v>
      </c>
    </row>
    <row r="11" spans="1:11" x14ac:dyDescent="0.25"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x14ac:dyDescent="0.25">
      <c r="A12" s="4" t="s">
        <v>12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3" spans="1:11" ht="30" customHeight="1" x14ac:dyDescent="0.25">
      <c r="A13" s="45" t="s">
        <v>128</v>
      </c>
      <c r="B13" s="6" t="s">
        <v>3</v>
      </c>
      <c r="C13" s="6" t="s">
        <v>11</v>
      </c>
      <c r="D13" s="6" t="s">
        <v>9</v>
      </c>
      <c r="E13" s="6" t="s">
        <v>10</v>
      </c>
      <c r="F13" s="6" t="s">
        <v>4</v>
      </c>
      <c r="G13" s="6" t="s">
        <v>5</v>
      </c>
      <c r="H13" s="6" t="s">
        <v>6</v>
      </c>
      <c r="I13" s="6" t="s">
        <v>7</v>
      </c>
      <c r="J13" s="6" t="s">
        <v>8</v>
      </c>
      <c r="K13" s="18" t="s">
        <v>21</v>
      </c>
    </row>
    <row r="14" spans="1:11" ht="30" customHeight="1" x14ac:dyDescent="0.25">
      <c r="A14" s="46" t="s">
        <v>122</v>
      </c>
      <c r="B14" s="27">
        <v>2</v>
      </c>
      <c r="C14" s="29">
        <v>4</v>
      </c>
      <c r="D14" s="56">
        <f>SUM(B14/C14)</f>
        <v>0.5</v>
      </c>
      <c r="E14" s="29">
        <v>2</v>
      </c>
      <c r="F14" s="29">
        <v>4</v>
      </c>
      <c r="G14" s="29">
        <v>2</v>
      </c>
      <c r="H14" s="29">
        <v>0</v>
      </c>
      <c r="I14" s="29">
        <v>1</v>
      </c>
      <c r="J14" s="29">
        <v>1</v>
      </c>
      <c r="K14" s="57">
        <f>SUM(G14/J14)</f>
        <v>2</v>
      </c>
    </row>
    <row r="15" spans="1:11" ht="30" customHeight="1" x14ac:dyDescent="0.25">
      <c r="A15" s="46" t="s">
        <v>24</v>
      </c>
      <c r="B15" s="27">
        <v>2</v>
      </c>
      <c r="C15" s="29">
        <v>5</v>
      </c>
      <c r="D15" s="56">
        <f>SUM(B15/C15)</f>
        <v>0.4</v>
      </c>
      <c r="E15" s="29">
        <v>1</v>
      </c>
      <c r="F15" s="29">
        <v>1</v>
      </c>
      <c r="G15" s="29">
        <v>1</v>
      </c>
      <c r="H15" s="29">
        <v>0</v>
      </c>
      <c r="I15" s="29">
        <v>0</v>
      </c>
      <c r="J15" s="29">
        <v>1</v>
      </c>
      <c r="K15" s="57">
        <f>SUM(G15/J15)</f>
        <v>1</v>
      </c>
    </row>
    <row r="16" spans="1:11" ht="30" customHeight="1" thickBot="1" x14ac:dyDescent="0.3">
      <c r="A16" s="46" t="s">
        <v>78</v>
      </c>
      <c r="B16" s="32">
        <v>1</v>
      </c>
      <c r="C16" s="53">
        <v>4</v>
      </c>
      <c r="D16" s="54">
        <f>SUM(B16/C16)</f>
        <v>0.25</v>
      </c>
      <c r="E16" s="53">
        <v>0</v>
      </c>
      <c r="F16" s="53">
        <v>6</v>
      </c>
      <c r="G16" s="53">
        <v>1</v>
      </c>
      <c r="H16" s="53">
        <v>0</v>
      </c>
      <c r="I16" s="53">
        <v>0</v>
      </c>
      <c r="J16" s="53">
        <v>0</v>
      </c>
      <c r="K16" s="55" t="e">
        <f>SUM(G16/J16)</f>
        <v>#DIV/0!</v>
      </c>
    </row>
    <row r="17" spans="1:11" ht="30" customHeight="1" thickBot="1" x14ac:dyDescent="0.3">
      <c r="A17" s="16" t="s">
        <v>20</v>
      </c>
      <c r="B17" s="34">
        <f>SUM(B14:B16)</f>
        <v>5</v>
      </c>
      <c r="C17" s="34">
        <f>SUM(C14:C16)</f>
        <v>13</v>
      </c>
      <c r="D17" s="35">
        <f>SUM(B17/C17)</f>
        <v>0.38461538461538464</v>
      </c>
      <c r="E17" s="34">
        <f t="shared" ref="E17:J17" si="1">SUM(E14:E16)</f>
        <v>3</v>
      </c>
      <c r="F17" s="34">
        <f t="shared" si="1"/>
        <v>11</v>
      </c>
      <c r="G17" s="34">
        <f t="shared" si="1"/>
        <v>4</v>
      </c>
      <c r="H17" s="34">
        <f t="shared" si="1"/>
        <v>0</v>
      </c>
      <c r="I17" s="34">
        <f t="shared" si="1"/>
        <v>1</v>
      </c>
      <c r="J17" s="34">
        <f t="shared" si="1"/>
        <v>2</v>
      </c>
      <c r="K17" s="36">
        <f>SUM(G17/J17)</f>
        <v>2</v>
      </c>
    </row>
  </sheetData>
  <pageMargins left="0.7" right="0.7" top="0.75" bottom="0.75" header="0.3" footer="0.3"/>
  <pageSetup scale="95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>
      <selection activeCell="J14" sqref="J14"/>
    </sheetView>
  </sheetViews>
  <sheetFormatPr defaultColWidth="8.85546875" defaultRowHeight="15" x14ac:dyDescent="0.25"/>
  <cols>
    <col min="1" max="1" width="22.28515625" bestFit="1" customWidth="1"/>
    <col min="2" max="2" width="12.42578125" customWidth="1"/>
    <col min="3" max="3" width="14.42578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1" t="s">
        <v>152</v>
      </c>
      <c r="B1" s="7"/>
      <c r="C1" s="8"/>
      <c r="D1" s="9"/>
    </row>
    <row r="4" spans="1:11" x14ac:dyDescent="0.25">
      <c r="A4" s="4" t="s">
        <v>12</v>
      </c>
    </row>
    <row r="5" spans="1:11" ht="30" customHeight="1" x14ac:dyDescent="0.25">
      <c r="A5" s="98" t="s">
        <v>130</v>
      </c>
      <c r="B5" s="6" t="s">
        <v>3</v>
      </c>
      <c r="C5" s="6" t="s">
        <v>11</v>
      </c>
      <c r="D5" s="58" t="s">
        <v>9</v>
      </c>
      <c r="E5" s="58" t="s">
        <v>10</v>
      </c>
      <c r="F5" s="58" t="s">
        <v>4</v>
      </c>
      <c r="G5" s="58" t="s">
        <v>5</v>
      </c>
      <c r="H5" s="58" t="s">
        <v>6</v>
      </c>
      <c r="I5" s="58" t="s">
        <v>7</v>
      </c>
      <c r="J5" s="58" t="s">
        <v>8</v>
      </c>
      <c r="K5" s="59" t="s">
        <v>21</v>
      </c>
    </row>
    <row r="6" spans="1:11" ht="30" customHeight="1" x14ac:dyDescent="0.25">
      <c r="A6" s="42" t="s">
        <v>46</v>
      </c>
      <c r="B6" s="27">
        <v>3</v>
      </c>
      <c r="C6" s="29">
        <v>7</v>
      </c>
      <c r="D6" s="56">
        <f>SUM(B6/C6)</f>
        <v>0.42857142857142855</v>
      </c>
      <c r="E6" s="29">
        <v>0</v>
      </c>
      <c r="F6" s="29">
        <v>4</v>
      </c>
      <c r="G6" s="29">
        <v>1</v>
      </c>
      <c r="H6" s="29">
        <v>1</v>
      </c>
      <c r="I6" s="29">
        <v>0</v>
      </c>
      <c r="J6" s="29">
        <v>0</v>
      </c>
      <c r="K6" s="57" t="e">
        <f>SUM(G6/J6)</f>
        <v>#DIV/0!</v>
      </c>
    </row>
    <row r="7" spans="1:11" ht="30" customHeight="1" x14ac:dyDescent="0.25">
      <c r="A7" s="135" t="s">
        <v>76</v>
      </c>
      <c r="B7" s="27">
        <v>1</v>
      </c>
      <c r="C7" s="29">
        <v>5</v>
      </c>
      <c r="D7" s="56">
        <f>SUM(B7/C7)</f>
        <v>0.2</v>
      </c>
      <c r="E7" s="29">
        <v>1</v>
      </c>
      <c r="F7" s="29">
        <v>1</v>
      </c>
      <c r="G7" s="29">
        <v>0</v>
      </c>
      <c r="H7" s="29">
        <v>0</v>
      </c>
      <c r="I7" s="29">
        <v>1</v>
      </c>
      <c r="J7" s="29">
        <v>0</v>
      </c>
      <c r="K7" s="57" t="e">
        <f>SUM(G7/J7)</f>
        <v>#DIV/0!</v>
      </c>
    </row>
    <row r="8" spans="1:11" ht="30" customHeight="1" thickBot="1" x14ac:dyDescent="0.3">
      <c r="A8" s="135" t="s">
        <v>25</v>
      </c>
      <c r="B8" s="27">
        <v>0</v>
      </c>
      <c r="C8" s="29">
        <v>4</v>
      </c>
      <c r="D8" s="56">
        <f>SUM(B8/C8)</f>
        <v>0</v>
      </c>
      <c r="E8" s="29">
        <v>0</v>
      </c>
      <c r="F8" s="29">
        <v>1</v>
      </c>
      <c r="G8" s="29">
        <v>0</v>
      </c>
      <c r="H8" s="29">
        <v>0</v>
      </c>
      <c r="I8" s="29">
        <v>0</v>
      </c>
      <c r="J8" s="29">
        <v>1</v>
      </c>
      <c r="K8" s="57">
        <f>SUM(G8/J8)</f>
        <v>0</v>
      </c>
    </row>
    <row r="9" spans="1:11" ht="30" customHeight="1" thickBot="1" x14ac:dyDescent="0.3">
      <c r="A9" s="16" t="s">
        <v>20</v>
      </c>
      <c r="B9" s="34">
        <f>SUM(B6:B8)</f>
        <v>4</v>
      </c>
      <c r="C9" s="34">
        <f>SUM(C6:C8)</f>
        <v>16</v>
      </c>
      <c r="D9" s="35">
        <f>SUM(B9/C9)</f>
        <v>0.25</v>
      </c>
      <c r="E9" s="34">
        <f t="shared" ref="E9:J9" si="0">SUM(E6:E8)</f>
        <v>1</v>
      </c>
      <c r="F9" s="34">
        <f t="shared" si="0"/>
        <v>6</v>
      </c>
      <c r="G9" s="34">
        <f t="shared" si="0"/>
        <v>1</v>
      </c>
      <c r="H9" s="34">
        <f t="shared" si="0"/>
        <v>1</v>
      </c>
      <c r="I9" s="34">
        <f t="shared" si="0"/>
        <v>1</v>
      </c>
      <c r="J9" s="34">
        <f t="shared" si="0"/>
        <v>1</v>
      </c>
      <c r="K9" s="36">
        <f>SUM(G9/J9)</f>
        <v>1</v>
      </c>
    </row>
    <row r="10" spans="1:11" x14ac:dyDescent="0.25"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1" x14ac:dyDescent="0.25">
      <c r="A11" s="4" t="s">
        <v>12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ht="30" customHeight="1" x14ac:dyDescent="0.25">
      <c r="A12" s="133" t="s">
        <v>129</v>
      </c>
      <c r="B12" s="6" t="s">
        <v>3</v>
      </c>
      <c r="C12" s="6" t="s">
        <v>11</v>
      </c>
      <c r="D12" s="58" t="s">
        <v>9</v>
      </c>
      <c r="E12" s="58" t="s">
        <v>10</v>
      </c>
      <c r="F12" s="58" t="s">
        <v>4</v>
      </c>
      <c r="G12" s="58" t="s">
        <v>5</v>
      </c>
      <c r="H12" s="58" t="s">
        <v>6</v>
      </c>
      <c r="I12" s="58" t="s">
        <v>7</v>
      </c>
      <c r="J12" s="58" t="s">
        <v>8</v>
      </c>
      <c r="K12" s="59" t="s">
        <v>21</v>
      </c>
    </row>
    <row r="13" spans="1:11" ht="30" customHeight="1" x14ac:dyDescent="0.25">
      <c r="A13" s="131" t="s">
        <v>41</v>
      </c>
      <c r="B13" s="27">
        <v>3</v>
      </c>
      <c r="C13" s="29">
        <v>7</v>
      </c>
      <c r="D13" s="56">
        <f>SUM(B13/C13)</f>
        <v>0.42857142857142855</v>
      </c>
      <c r="E13" s="29">
        <v>0</v>
      </c>
      <c r="F13" s="29">
        <v>5</v>
      </c>
      <c r="G13" s="29">
        <v>4</v>
      </c>
      <c r="H13" s="29">
        <v>0</v>
      </c>
      <c r="I13" s="29">
        <v>0</v>
      </c>
      <c r="J13" s="29">
        <v>2</v>
      </c>
      <c r="K13" s="57">
        <f>SUM(G13/J13)</f>
        <v>2</v>
      </c>
    </row>
    <row r="14" spans="1:11" ht="30" customHeight="1" x14ac:dyDescent="0.25">
      <c r="A14" s="131" t="s">
        <v>43</v>
      </c>
      <c r="B14" s="27">
        <v>2</v>
      </c>
      <c r="C14" s="29">
        <v>3</v>
      </c>
      <c r="D14" s="56">
        <f>SUM(B14/C14)</f>
        <v>0.66666666666666663</v>
      </c>
      <c r="E14" s="29">
        <v>0</v>
      </c>
      <c r="F14" s="29">
        <v>1</v>
      </c>
      <c r="G14" s="29">
        <v>1</v>
      </c>
      <c r="H14" s="29">
        <v>0</v>
      </c>
      <c r="I14" s="29">
        <v>1</v>
      </c>
      <c r="J14" s="29">
        <v>0</v>
      </c>
      <c r="K14" s="57" t="e">
        <f>SUM(G14/J14)</f>
        <v>#DIV/0!</v>
      </c>
    </row>
    <row r="15" spans="1:11" ht="30" customHeight="1" x14ac:dyDescent="0.25">
      <c r="A15" s="131" t="s">
        <v>42</v>
      </c>
      <c r="B15" s="27">
        <v>3</v>
      </c>
      <c r="C15" s="29">
        <v>5</v>
      </c>
      <c r="D15" s="56">
        <f>SUM(B15/C15)</f>
        <v>0.6</v>
      </c>
      <c r="E15" s="29">
        <v>0</v>
      </c>
      <c r="F15" s="29">
        <v>1</v>
      </c>
      <c r="G15" s="29">
        <v>0</v>
      </c>
      <c r="H15" s="29">
        <v>1</v>
      </c>
      <c r="I15" s="29">
        <v>0</v>
      </c>
      <c r="J15" s="29">
        <v>0</v>
      </c>
      <c r="K15" s="57" t="e">
        <f>SUM(G15/J15)</f>
        <v>#DIV/0!</v>
      </c>
    </row>
    <row r="16" spans="1:11" ht="30" customHeight="1" thickBot="1" x14ac:dyDescent="0.3">
      <c r="A16" s="131" t="s">
        <v>124</v>
      </c>
      <c r="B16" s="32">
        <v>0</v>
      </c>
      <c r="C16" s="33">
        <v>0</v>
      </c>
      <c r="D16" s="54" t="e">
        <f>SUM(B16/C16)</f>
        <v>#DIV/0!</v>
      </c>
      <c r="E16" s="53">
        <v>0</v>
      </c>
      <c r="F16" s="53">
        <v>3</v>
      </c>
      <c r="G16" s="53">
        <v>0</v>
      </c>
      <c r="H16" s="53">
        <v>0</v>
      </c>
      <c r="I16" s="53">
        <v>0</v>
      </c>
      <c r="J16" s="53">
        <v>0</v>
      </c>
      <c r="K16" s="55" t="e">
        <f>SUM(G16/J16)</f>
        <v>#DIV/0!</v>
      </c>
    </row>
    <row r="17" spans="1:11" ht="30" customHeight="1" thickBot="1" x14ac:dyDescent="0.3">
      <c r="A17" s="16" t="s">
        <v>20</v>
      </c>
      <c r="B17" s="34">
        <f>SUM(B13:B16)</f>
        <v>8</v>
      </c>
      <c r="C17" s="34">
        <f>SUM(C13:C16)</f>
        <v>15</v>
      </c>
      <c r="D17" s="35">
        <f>SUM(B17/C17)</f>
        <v>0.53333333333333333</v>
      </c>
      <c r="E17" s="34">
        <f t="shared" ref="E17:J17" si="1">SUM(E13:E16)</f>
        <v>0</v>
      </c>
      <c r="F17" s="34">
        <f t="shared" si="1"/>
        <v>10</v>
      </c>
      <c r="G17" s="34">
        <f t="shared" si="1"/>
        <v>5</v>
      </c>
      <c r="H17" s="34">
        <f t="shared" si="1"/>
        <v>1</v>
      </c>
      <c r="I17" s="34">
        <f t="shared" si="1"/>
        <v>1</v>
      </c>
      <c r="J17" s="34">
        <f t="shared" si="1"/>
        <v>2</v>
      </c>
      <c r="K17" s="36">
        <f>SUM(G17/J17)</f>
        <v>2.5</v>
      </c>
    </row>
    <row r="20" spans="1:11" x14ac:dyDescent="0.25">
      <c r="A20" t="s">
        <v>90</v>
      </c>
    </row>
    <row r="21" spans="1:11" x14ac:dyDescent="0.25">
      <c r="A21" t="s">
        <v>153</v>
      </c>
    </row>
  </sheetData>
  <pageMargins left="0.7" right="0.7" top="0.75" bottom="0.75" header="0.3" footer="0.3"/>
  <pageSetup scale="95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>
      <selection activeCell="A6" sqref="A6"/>
    </sheetView>
  </sheetViews>
  <sheetFormatPr defaultColWidth="8.85546875" defaultRowHeight="15" x14ac:dyDescent="0.25"/>
  <cols>
    <col min="1" max="1" width="22.28515625" customWidth="1"/>
    <col min="2" max="2" width="12.42578125" customWidth="1"/>
    <col min="3" max="3" width="14.42578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1" t="s">
        <v>154</v>
      </c>
      <c r="B1" s="7"/>
      <c r="C1" s="8"/>
      <c r="D1" s="7"/>
      <c r="E1" s="9"/>
      <c r="G1" s="37"/>
    </row>
    <row r="4" spans="1:11" x14ac:dyDescent="0.25">
      <c r="A4" s="4" t="s">
        <v>12</v>
      </c>
    </row>
    <row r="5" spans="1:11" ht="30" customHeight="1" x14ac:dyDescent="0.25">
      <c r="A5" s="137" t="s">
        <v>131</v>
      </c>
      <c r="B5" s="6" t="s">
        <v>3</v>
      </c>
      <c r="C5" s="6" t="s">
        <v>11</v>
      </c>
      <c r="D5" s="6" t="s">
        <v>9</v>
      </c>
      <c r="E5" s="6" t="s">
        <v>10</v>
      </c>
      <c r="F5" s="6" t="s">
        <v>4</v>
      </c>
      <c r="G5" s="6" t="s">
        <v>5</v>
      </c>
      <c r="H5" s="6" t="s">
        <v>6</v>
      </c>
      <c r="I5" s="6" t="s">
        <v>7</v>
      </c>
      <c r="J5" s="6" t="s">
        <v>8</v>
      </c>
      <c r="K5" s="18" t="s">
        <v>21</v>
      </c>
    </row>
    <row r="6" spans="1:11" ht="30" customHeight="1" x14ac:dyDescent="0.25">
      <c r="A6" s="130" t="s">
        <v>172</v>
      </c>
      <c r="B6" s="27">
        <v>5</v>
      </c>
      <c r="C6" s="29">
        <v>8</v>
      </c>
      <c r="D6" s="56">
        <f>SUM(B6/C6)</f>
        <v>0.625</v>
      </c>
      <c r="E6" s="29">
        <v>2</v>
      </c>
      <c r="F6" s="29">
        <v>3</v>
      </c>
      <c r="G6" s="29">
        <v>0</v>
      </c>
      <c r="H6" s="29">
        <v>0</v>
      </c>
      <c r="I6" s="29">
        <v>1</v>
      </c>
      <c r="J6" s="29">
        <v>0</v>
      </c>
      <c r="K6" s="57" t="e">
        <f>SUM(G6/J6)</f>
        <v>#DIV/0!</v>
      </c>
    </row>
    <row r="7" spans="1:11" ht="30" customHeight="1" x14ac:dyDescent="0.25">
      <c r="A7" s="130" t="s">
        <v>39</v>
      </c>
      <c r="B7" s="27">
        <v>0</v>
      </c>
      <c r="C7" s="29">
        <v>0</v>
      </c>
      <c r="D7" s="56" t="e">
        <f>SUM(B7/C7)</f>
        <v>#DIV/0!</v>
      </c>
      <c r="E7" s="29">
        <v>1</v>
      </c>
      <c r="F7" s="29">
        <v>1</v>
      </c>
      <c r="G7" s="29">
        <v>0</v>
      </c>
      <c r="H7" s="29">
        <v>0</v>
      </c>
      <c r="I7" s="29">
        <v>0</v>
      </c>
      <c r="J7" s="29">
        <v>1</v>
      </c>
      <c r="K7" s="57">
        <f>SUM(G7/J7)</f>
        <v>0</v>
      </c>
    </row>
    <row r="8" spans="1:11" ht="30" customHeight="1" x14ac:dyDescent="0.25">
      <c r="A8" s="130" t="s">
        <v>23</v>
      </c>
      <c r="B8" s="27">
        <v>1</v>
      </c>
      <c r="C8" s="29">
        <v>6</v>
      </c>
      <c r="D8" s="56">
        <f>SUM(B8/C8)</f>
        <v>0.16666666666666666</v>
      </c>
      <c r="E8" s="29">
        <v>1</v>
      </c>
      <c r="F8" s="29">
        <v>2</v>
      </c>
      <c r="G8" s="29">
        <v>2</v>
      </c>
      <c r="H8" s="29">
        <v>4</v>
      </c>
      <c r="I8" s="29">
        <v>0</v>
      </c>
      <c r="J8" s="29">
        <v>1</v>
      </c>
      <c r="K8" s="57">
        <f>SUM(G8/J8)</f>
        <v>2</v>
      </c>
    </row>
    <row r="9" spans="1:11" ht="30" customHeight="1" thickBot="1" x14ac:dyDescent="0.3">
      <c r="A9" s="130" t="s">
        <v>123</v>
      </c>
      <c r="B9" s="32">
        <v>1</v>
      </c>
      <c r="C9" s="53">
        <v>4</v>
      </c>
      <c r="D9" s="54">
        <f>SUM(B9/C9)</f>
        <v>0.25</v>
      </c>
      <c r="E9" s="53">
        <v>0</v>
      </c>
      <c r="F9" s="53">
        <v>3</v>
      </c>
      <c r="G9" s="53">
        <v>1</v>
      </c>
      <c r="H9" s="53">
        <v>0</v>
      </c>
      <c r="I9" s="53">
        <v>0</v>
      </c>
      <c r="J9" s="53">
        <v>2</v>
      </c>
      <c r="K9" s="55">
        <f>SUM(G9/J9)</f>
        <v>0.5</v>
      </c>
    </row>
    <row r="10" spans="1:11" ht="30" customHeight="1" thickBot="1" x14ac:dyDescent="0.3">
      <c r="A10" s="16" t="s">
        <v>20</v>
      </c>
      <c r="B10" s="34">
        <f>SUM(B6:B9)</f>
        <v>7</v>
      </c>
      <c r="C10" s="34">
        <f>SUM(C6:C9)</f>
        <v>18</v>
      </c>
      <c r="D10" s="35">
        <f>SUM(B10/C10)</f>
        <v>0.3888888888888889</v>
      </c>
      <c r="E10" s="34">
        <f t="shared" ref="E10:J10" si="0">SUM(E6:E9)</f>
        <v>4</v>
      </c>
      <c r="F10" s="34">
        <f t="shared" si="0"/>
        <v>9</v>
      </c>
      <c r="G10" s="34">
        <f t="shared" si="0"/>
        <v>3</v>
      </c>
      <c r="H10" s="34">
        <f t="shared" si="0"/>
        <v>4</v>
      </c>
      <c r="I10" s="34">
        <f t="shared" si="0"/>
        <v>1</v>
      </c>
      <c r="J10" s="34">
        <f t="shared" si="0"/>
        <v>4</v>
      </c>
      <c r="K10" s="36">
        <f>SUM(G10/J10)</f>
        <v>0.75</v>
      </c>
    </row>
    <row r="11" spans="1:11" x14ac:dyDescent="0.25"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x14ac:dyDescent="0.25">
      <c r="A12" s="4" t="s">
        <v>12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3" spans="1:11" ht="30" customHeight="1" x14ac:dyDescent="0.25">
      <c r="A13" s="41" t="s">
        <v>126</v>
      </c>
      <c r="B13" s="6" t="s">
        <v>3</v>
      </c>
      <c r="C13" s="6" t="s">
        <v>11</v>
      </c>
      <c r="D13" s="6" t="s">
        <v>9</v>
      </c>
      <c r="E13" s="6" t="s">
        <v>10</v>
      </c>
      <c r="F13" s="6" t="s">
        <v>4</v>
      </c>
      <c r="G13" s="6" t="s">
        <v>5</v>
      </c>
      <c r="H13" s="6" t="s">
        <v>6</v>
      </c>
      <c r="I13" s="6" t="s">
        <v>7</v>
      </c>
      <c r="J13" s="6" t="s">
        <v>8</v>
      </c>
      <c r="K13" s="18" t="s">
        <v>21</v>
      </c>
    </row>
    <row r="14" spans="1:11" ht="30" customHeight="1" x14ac:dyDescent="0.25">
      <c r="A14" s="21" t="s">
        <v>26</v>
      </c>
      <c r="B14" s="27">
        <v>3</v>
      </c>
      <c r="C14" s="29">
        <v>3</v>
      </c>
      <c r="D14" s="56">
        <f>SUM(B14/C14)</f>
        <v>1</v>
      </c>
      <c r="E14" s="29">
        <v>0</v>
      </c>
      <c r="F14" s="29">
        <v>4</v>
      </c>
      <c r="G14" s="29">
        <v>2</v>
      </c>
      <c r="H14" s="29">
        <v>1</v>
      </c>
      <c r="I14" s="29">
        <v>0</v>
      </c>
      <c r="J14" s="29">
        <v>2</v>
      </c>
      <c r="K14" s="57">
        <f>SUM(G14/J14)</f>
        <v>1</v>
      </c>
    </row>
    <row r="15" spans="1:11" ht="30" customHeight="1" x14ac:dyDescent="0.25">
      <c r="A15" s="21" t="s">
        <v>28</v>
      </c>
      <c r="B15" s="27">
        <v>1</v>
      </c>
      <c r="C15" s="29">
        <v>8</v>
      </c>
      <c r="D15" s="56">
        <f>SUM(B15/C15)</f>
        <v>0.125</v>
      </c>
      <c r="E15" s="29">
        <v>0</v>
      </c>
      <c r="F15" s="29">
        <v>3</v>
      </c>
      <c r="G15" s="29">
        <v>3</v>
      </c>
      <c r="H15" s="29">
        <v>0</v>
      </c>
      <c r="I15" s="29">
        <v>1</v>
      </c>
      <c r="J15" s="29">
        <v>2</v>
      </c>
      <c r="K15" s="57">
        <f>SUM(G15/J15)</f>
        <v>1.5</v>
      </c>
    </row>
    <row r="16" spans="1:11" ht="30" customHeight="1" x14ac:dyDescent="0.25">
      <c r="A16" s="21" t="s">
        <v>125</v>
      </c>
      <c r="B16" s="27">
        <v>2</v>
      </c>
      <c r="C16" s="29">
        <v>2</v>
      </c>
      <c r="D16" s="56">
        <f>SUM(B16/C16)</f>
        <v>1</v>
      </c>
      <c r="E16" s="29">
        <v>0</v>
      </c>
      <c r="F16" s="29">
        <v>0</v>
      </c>
      <c r="G16" s="29">
        <v>2</v>
      </c>
      <c r="H16" s="29">
        <v>2</v>
      </c>
      <c r="I16" s="29">
        <v>0</v>
      </c>
      <c r="J16" s="29">
        <v>1</v>
      </c>
      <c r="K16" s="57">
        <f>SUM(G16/J16)</f>
        <v>2</v>
      </c>
    </row>
    <row r="17" spans="1:11" ht="30" customHeight="1" thickBot="1" x14ac:dyDescent="0.3">
      <c r="A17" s="109" t="s">
        <v>127</v>
      </c>
      <c r="B17" s="32">
        <v>2</v>
      </c>
      <c r="C17" s="53">
        <v>4</v>
      </c>
      <c r="D17" s="54">
        <f>SUM(B17/C17)</f>
        <v>0.5</v>
      </c>
      <c r="E17" s="53">
        <v>0</v>
      </c>
      <c r="F17" s="53">
        <v>1</v>
      </c>
      <c r="G17" s="53">
        <v>0</v>
      </c>
      <c r="H17" s="53">
        <v>0</v>
      </c>
      <c r="I17" s="53">
        <v>0</v>
      </c>
      <c r="J17" s="53">
        <v>0</v>
      </c>
      <c r="K17" s="55" t="e">
        <f>SUM(G17/J17)</f>
        <v>#DIV/0!</v>
      </c>
    </row>
    <row r="18" spans="1:11" ht="30" customHeight="1" thickBot="1" x14ac:dyDescent="0.3">
      <c r="A18" s="16" t="s">
        <v>20</v>
      </c>
      <c r="B18" s="34">
        <f>SUM(B14:B17)</f>
        <v>8</v>
      </c>
      <c r="C18" s="34">
        <f>SUM(C14:C17)</f>
        <v>17</v>
      </c>
      <c r="D18" s="35">
        <f>SUM(B18/C18)</f>
        <v>0.47058823529411764</v>
      </c>
      <c r="E18" s="34">
        <f t="shared" ref="E18:J18" si="1">SUM(E14:E17)</f>
        <v>0</v>
      </c>
      <c r="F18" s="34">
        <f t="shared" si="1"/>
        <v>8</v>
      </c>
      <c r="G18" s="34">
        <f t="shared" si="1"/>
        <v>7</v>
      </c>
      <c r="H18" s="34">
        <f t="shared" si="1"/>
        <v>3</v>
      </c>
      <c r="I18" s="34">
        <f t="shared" si="1"/>
        <v>1</v>
      </c>
      <c r="J18" s="34">
        <f t="shared" si="1"/>
        <v>5</v>
      </c>
      <c r="K18" s="36">
        <f>SUM(G18/J18)</f>
        <v>1.4</v>
      </c>
    </row>
    <row r="22" spans="1:11" x14ac:dyDescent="0.25">
      <c r="A22" t="s">
        <v>155</v>
      </c>
    </row>
  </sheetData>
  <pageMargins left="0.7" right="0.7" top="0.75" bottom="0.75" header="0.3" footer="0.3"/>
  <pageSetup scale="95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showGridLines="0" workbookViewId="0">
      <selection activeCell="J18" sqref="J18"/>
    </sheetView>
  </sheetViews>
  <sheetFormatPr defaultColWidth="8.85546875" defaultRowHeight="15" x14ac:dyDescent="0.25"/>
  <cols>
    <col min="1" max="1" width="22.28515625" customWidth="1"/>
    <col min="2" max="2" width="12.42578125" customWidth="1"/>
    <col min="3" max="3" width="14.42578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1" t="s">
        <v>156</v>
      </c>
      <c r="B1" s="7"/>
      <c r="C1" s="8"/>
      <c r="D1" s="9"/>
    </row>
    <row r="4" spans="1:11" x14ac:dyDescent="0.25">
      <c r="A4" s="4" t="s">
        <v>12</v>
      </c>
    </row>
    <row r="5" spans="1:11" ht="30" customHeight="1" x14ac:dyDescent="0.25">
      <c r="A5" s="133" t="s">
        <v>129</v>
      </c>
      <c r="B5" s="6" t="s">
        <v>3</v>
      </c>
      <c r="C5" s="58" t="s">
        <v>11</v>
      </c>
      <c r="D5" s="58" t="s">
        <v>9</v>
      </c>
      <c r="E5" s="58" t="s">
        <v>10</v>
      </c>
      <c r="F5" s="58" t="s">
        <v>4</v>
      </c>
      <c r="G5" s="58" t="s">
        <v>5</v>
      </c>
      <c r="H5" s="58" t="s">
        <v>6</v>
      </c>
      <c r="I5" s="58" t="s">
        <v>7</v>
      </c>
      <c r="J5" s="58" t="s">
        <v>8</v>
      </c>
      <c r="K5" s="59" t="s">
        <v>21</v>
      </c>
    </row>
    <row r="6" spans="1:11" ht="30" customHeight="1" x14ac:dyDescent="0.25">
      <c r="A6" s="131" t="s">
        <v>41</v>
      </c>
      <c r="B6" s="27">
        <v>1</v>
      </c>
      <c r="C6" s="29">
        <v>5</v>
      </c>
      <c r="D6" s="56">
        <f>SUM(B6/C6)</f>
        <v>0.2</v>
      </c>
      <c r="E6" s="29">
        <v>1</v>
      </c>
      <c r="F6" s="29">
        <v>4</v>
      </c>
      <c r="G6" s="29">
        <v>3</v>
      </c>
      <c r="H6" s="29">
        <v>3</v>
      </c>
      <c r="I6" s="29">
        <v>0</v>
      </c>
      <c r="J6" s="29">
        <v>5</v>
      </c>
      <c r="K6" s="57">
        <f>SUM(G6/J6)</f>
        <v>0.6</v>
      </c>
    </row>
    <row r="7" spans="1:11" ht="30" customHeight="1" x14ac:dyDescent="0.25">
      <c r="A7" s="131" t="s">
        <v>43</v>
      </c>
      <c r="B7" s="27">
        <v>2</v>
      </c>
      <c r="C7" s="29">
        <v>5</v>
      </c>
      <c r="D7" s="56">
        <f>SUM(B7/C7)</f>
        <v>0.4</v>
      </c>
      <c r="E7" s="29">
        <v>0</v>
      </c>
      <c r="F7" s="29">
        <v>2</v>
      </c>
      <c r="G7" s="29">
        <v>0</v>
      </c>
      <c r="H7" s="29">
        <v>0</v>
      </c>
      <c r="I7" s="29">
        <v>1</v>
      </c>
      <c r="J7" s="29">
        <v>0</v>
      </c>
      <c r="K7" s="57" t="e">
        <f>SUM(G7/J7)</f>
        <v>#DIV/0!</v>
      </c>
    </row>
    <row r="8" spans="1:11" ht="30" customHeight="1" x14ac:dyDescent="0.25">
      <c r="A8" s="131" t="s">
        <v>42</v>
      </c>
      <c r="B8" s="27">
        <v>1</v>
      </c>
      <c r="C8" s="29">
        <v>4</v>
      </c>
      <c r="D8" s="56">
        <f>SUM(B8/C8)</f>
        <v>0.25</v>
      </c>
      <c r="E8" s="29">
        <v>0</v>
      </c>
      <c r="F8" s="29">
        <v>2</v>
      </c>
      <c r="G8" s="29">
        <v>1</v>
      </c>
      <c r="H8" s="29">
        <v>0</v>
      </c>
      <c r="I8" s="29">
        <v>0</v>
      </c>
      <c r="J8" s="29">
        <v>0</v>
      </c>
      <c r="K8" s="57" t="e">
        <f>SUM(G8/J8)</f>
        <v>#DIV/0!</v>
      </c>
    </row>
    <row r="9" spans="1:11" ht="30" customHeight="1" thickBot="1" x14ac:dyDescent="0.3">
      <c r="A9" s="131" t="s">
        <v>124</v>
      </c>
      <c r="B9" s="32">
        <v>1</v>
      </c>
      <c r="C9" s="53">
        <v>1</v>
      </c>
      <c r="D9" s="54">
        <f>SUM(B9/C9)</f>
        <v>1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5" t="e">
        <f>SUM(G9/J9)</f>
        <v>#DIV/0!</v>
      </c>
    </row>
    <row r="10" spans="1:11" ht="30" customHeight="1" thickBot="1" x14ac:dyDescent="0.3">
      <c r="A10" s="16" t="s">
        <v>20</v>
      </c>
      <c r="B10" s="34">
        <f>SUM(B6:B9)</f>
        <v>5</v>
      </c>
      <c r="C10" s="34">
        <f>SUM(C6:C9)</f>
        <v>15</v>
      </c>
      <c r="D10" s="35">
        <f>SUM(B10/C10)</f>
        <v>0.33333333333333331</v>
      </c>
      <c r="E10" s="34">
        <f t="shared" ref="E10:J10" si="0">SUM(E6:E9)</f>
        <v>1</v>
      </c>
      <c r="F10" s="34">
        <f t="shared" si="0"/>
        <v>8</v>
      </c>
      <c r="G10" s="34">
        <f t="shared" si="0"/>
        <v>4</v>
      </c>
      <c r="H10" s="34">
        <f t="shared" si="0"/>
        <v>3</v>
      </c>
      <c r="I10" s="34">
        <f t="shared" si="0"/>
        <v>1</v>
      </c>
      <c r="J10" s="34">
        <f t="shared" si="0"/>
        <v>5</v>
      </c>
      <c r="K10" s="36">
        <f>SUM(G10/J10)</f>
        <v>0.8</v>
      </c>
    </row>
    <row r="11" spans="1:11" x14ac:dyDescent="0.25"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x14ac:dyDescent="0.25">
      <c r="A12" s="4" t="s">
        <v>12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3" spans="1:11" ht="30" customHeight="1" x14ac:dyDescent="0.25">
      <c r="A13" s="43" t="s">
        <v>132</v>
      </c>
      <c r="B13" s="6" t="s">
        <v>3</v>
      </c>
      <c r="C13" s="58" t="s">
        <v>11</v>
      </c>
      <c r="D13" s="58" t="s">
        <v>9</v>
      </c>
      <c r="E13" s="58" t="s">
        <v>10</v>
      </c>
      <c r="F13" s="58" t="s">
        <v>4</v>
      </c>
      <c r="G13" s="58" t="s">
        <v>5</v>
      </c>
      <c r="H13" s="58" t="s">
        <v>6</v>
      </c>
      <c r="I13" s="58" t="s">
        <v>7</v>
      </c>
      <c r="J13" s="58" t="s">
        <v>8</v>
      </c>
      <c r="K13" s="59" t="s">
        <v>21</v>
      </c>
    </row>
    <row r="14" spans="1:11" ht="30" customHeight="1" x14ac:dyDescent="0.25">
      <c r="A14" s="44" t="s">
        <v>22</v>
      </c>
      <c r="B14" s="27">
        <v>3</v>
      </c>
      <c r="C14" s="29">
        <v>3</v>
      </c>
      <c r="D14" s="56">
        <f>SUM(B14/C14)</f>
        <v>1</v>
      </c>
      <c r="E14" s="29">
        <v>1</v>
      </c>
      <c r="F14" s="29">
        <v>6</v>
      </c>
      <c r="G14" s="29">
        <v>1</v>
      </c>
      <c r="H14" s="29">
        <v>3</v>
      </c>
      <c r="I14" s="29">
        <v>1</v>
      </c>
      <c r="J14" s="29">
        <v>1</v>
      </c>
      <c r="K14" s="57">
        <f>SUM(G14/J14)</f>
        <v>1</v>
      </c>
    </row>
    <row r="15" spans="1:11" ht="30" customHeight="1" x14ac:dyDescent="0.25">
      <c r="A15" s="44" t="s">
        <v>40</v>
      </c>
      <c r="B15" s="27">
        <v>2</v>
      </c>
      <c r="C15" s="29">
        <v>6</v>
      </c>
      <c r="D15" s="56">
        <f>SUM(B15/C15)</f>
        <v>0.33333333333333331</v>
      </c>
      <c r="E15" s="29">
        <v>0</v>
      </c>
      <c r="F15" s="29">
        <v>1</v>
      </c>
      <c r="G15" s="29">
        <v>1</v>
      </c>
      <c r="H15" s="29">
        <v>1</v>
      </c>
      <c r="I15" s="29">
        <v>0</v>
      </c>
      <c r="J15" s="29">
        <v>1</v>
      </c>
      <c r="K15" s="57">
        <f>SUM(G15/J15)</f>
        <v>1</v>
      </c>
    </row>
    <row r="16" spans="1:11" ht="30" customHeight="1" x14ac:dyDescent="0.25">
      <c r="A16" s="44" t="s">
        <v>80</v>
      </c>
      <c r="B16" s="27">
        <v>1</v>
      </c>
      <c r="C16" s="29">
        <v>3</v>
      </c>
      <c r="D16" s="56">
        <f>SUM(B16/C16)</f>
        <v>0.33333333333333331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2</v>
      </c>
      <c r="K16" s="57">
        <f>SUM(G16/J16)</f>
        <v>0</v>
      </c>
    </row>
    <row r="17" spans="1:11" ht="30" customHeight="1" thickBot="1" x14ac:dyDescent="0.3">
      <c r="A17" s="44" t="s">
        <v>27</v>
      </c>
      <c r="B17" s="32">
        <v>1</v>
      </c>
      <c r="C17" s="53">
        <v>1</v>
      </c>
      <c r="D17" s="54">
        <f>SUM(B17/C17)</f>
        <v>1</v>
      </c>
      <c r="E17" s="53">
        <v>1</v>
      </c>
      <c r="F17" s="53">
        <v>0</v>
      </c>
      <c r="G17" s="53">
        <v>1</v>
      </c>
      <c r="H17" s="53">
        <v>0</v>
      </c>
      <c r="I17" s="53">
        <v>0</v>
      </c>
      <c r="J17" s="53">
        <v>0</v>
      </c>
      <c r="K17" s="55" t="e">
        <f>SUM(G17/J17)</f>
        <v>#DIV/0!</v>
      </c>
    </row>
    <row r="18" spans="1:11" ht="30" customHeight="1" thickBot="1" x14ac:dyDescent="0.3">
      <c r="A18" s="16" t="s">
        <v>20</v>
      </c>
      <c r="B18" s="34">
        <f>SUM(B14:B17)</f>
        <v>7</v>
      </c>
      <c r="C18" s="34">
        <f>SUM(C14:C17)</f>
        <v>13</v>
      </c>
      <c r="D18" s="35">
        <f>SUM(B18/C18)</f>
        <v>0.53846153846153844</v>
      </c>
      <c r="E18" s="34">
        <f t="shared" ref="E18:J18" si="1">SUM(E14:E17)</f>
        <v>2</v>
      </c>
      <c r="F18" s="34">
        <f t="shared" si="1"/>
        <v>7</v>
      </c>
      <c r="G18" s="34">
        <f t="shared" si="1"/>
        <v>3</v>
      </c>
      <c r="H18" s="34">
        <f t="shared" si="1"/>
        <v>4</v>
      </c>
      <c r="I18" s="34">
        <f t="shared" si="1"/>
        <v>1</v>
      </c>
      <c r="J18" s="34">
        <f t="shared" si="1"/>
        <v>4</v>
      </c>
      <c r="K18" s="36">
        <f>SUM(G18/J18)</f>
        <v>0.75</v>
      </c>
    </row>
  </sheetData>
  <pageMargins left="0.7" right="0.7" top="0.75" bottom="0.75" header="0.3" footer="0.3"/>
  <pageSetup scale="95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showGridLines="0" workbookViewId="0">
      <selection activeCell="J1" sqref="J1"/>
    </sheetView>
  </sheetViews>
  <sheetFormatPr defaultColWidth="8.85546875" defaultRowHeight="15" x14ac:dyDescent="0.25"/>
  <cols>
    <col min="1" max="1" width="22.28515625" customWidth="1"/>
    <col min="2" max="2" width="12.42578125" customWidth="1"/>
    <col min="3" max="3" width="14.42578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1" t="s">
        <v>157</v>
      </c>
      <c r="B1" s="7"/>
      <c r="C1" s="8"/>
      <c r="D1" s="7"/>
      <c r="E1" s="9"/>
    </row>
    <row r="4" spans="1:11" x14ac:dyDescent="0.25">
      <c r="A4" s="4" t="s">
        <v>12</v>
      </c>
    </row>
    <row r="5" spans="1:11" ht="30" customHeight="1" x14ac:dyDescent="0.25">
      <c r="A5" s="137" t="s">
        <v>131</v>
      </c>
      <c r="B5" s="6" t="s">
        <v>3</v>
      </c>
      <c r="C5" s="6" t="s">
        <v>11</v>
      </c>
      <c r="D5" s="6" t="s">
        <v>9</v>
      </c>
      <c r="E5" s="6" t="s">
        <v>10</v>
      </c>
      <c r="F5" s="6" t="s">
        <v>4</v>
      </c>
      <c r="G5" s="6" t="s">
        <v>5</v>
      </c>
      <c r="H5" s="6" t="s">
        <v>6</v>
      </c>
      <c r="I5" s="6" t="s">
        <v>7</v>
      </c>
      <c r="J5" s="6" t="s">
        <v>8</v>
      </c>
      <c r="K5" s="18" t="s">
        <v>21</v>
      </c>
    </row>
    <row r="6" spans="1:11" ht="30" customHeight="1" x14ac:dyDescent="0.25">
      <c r="A6" s="130" t="s">
        <v>172</v>
      </c>
      <c r="B6" s="27">
        <v>5</v>
      </c>
      <c r="C6" s="29">
        <v>9</v>
      </c>
      <c r="D6" s="56">
        <f>SUM(B6/C6)</f>
        <v>0.55555555555555558</v>
      </c>
      <c r="E6" s="29">
        <v>1</v>
      </c>
      <c r="F6" s="29">
        <v>3</v>
      </c>
      <c r="G6" s="29">
        <v>1</v>
      </c>
      <c r="H6" s="29">
        <v>1</v>
      </c>
      <c r="I6" s="29">
        <v>0</v>
      </c>
      <c r="J6" s="29">
        <v>0</v>
      </c>
      <c r="K6" s="57" t="e">
        <f>SUM(G6/J6)</f>
        <v>#DIV/0!</v>
      </c>
    </row>
    <row r="7" spans="1:11" ht="30" customHeight="1" x14ac:dyDescent="0.25">
      <c r="A7" s="130" t="s">
        <v>39</v>
      </c>
      <c r="B7" s="27">
        <v>1</v>
      </c>
      <c r="C7" s="29">
        <v>1</v>
      </c>
      <c r="D7" s="56">
        <f>SUM(B7/C7)</f>
        <v>1</v>
      </c>
      <c r="E7" s="29">
        <v>1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57" t="e">
        <f>SUM(G7/J7)</f>
        <v>#DIV/0!</v>
      </c>
    </row>
    <row r="8" spans="1:11" ht="30" customHeight="1" x14ac:dyDescent="0.25">
      <c r="A8" s="130" t="s">
        <v>23</v>
      </c>
      <c r="B8" s="27">
        <v>0</v>
      </c>
      <c r="C8" s="29">
        <v>3</v>
      </c>
      <c r="D8" s="56">
        <f>SUM(B8/C8)</f>
        <v>0</v>
      </c>
      <c r="E8" s="29">
        <v>0</v>
      </c>
      <c r="F8" s="29">
        <v>0</v>
      </c>
      <c r="G8" s="29">
        <v>2</v>
      </c>
      <c r="H8" s="29">
        <v>0</v>
      </c>
      <c r="I8" s="29">
        <v>0</v>
      </c>
      <c r="J8" s="29">
        <v>0</v>
      </c>
      <c r="K8" s="57" t="e">
        <f>SUM(G8/J8)</f>
        <v>#DIV/0!</v>
      </c>
    </row>
    <row r="9" spans="1:11" ht="30" customHeight="1" thickBot="1" x14ac:dyDescent="0.3">
      <c r="A9" s="130" t="s">
        <v>123</v>
      </c>
      <c r="B9" s="32">
        <v>1</v>
      </c>
      <c r="C9" s="53">
        <v>2</v>
      </c>
      <c r="D9" s="54">
        <f>SUM(B9/C9)</f>
        <v>0.5</v>
      </c>
      <c r="E9" s="53">
        <v>0</v>
      </c>
      <c r="F9" s="53">
        <v>1</v>
      </c>
      <c r="G9" s="53">
        <v>2</v>
      </c>
      <c r="H9" s="53">
        <v>1</v>
      </c>
      <c r="I9" s="53">
        <v>2</v>
      </c>
      <c r="J9" s="53">
        <v>0</v>
      </c>
      <c r="K9" s="55" t="e">
        <f>SUM(G9/J9)</f>
        <v>#DIV/0!</v>
      </c>
    </row>
    <row r="10" spans="1:11" ht="30" customHeight="1" thickBot="1" x14ac:dyDescent="0.3">
      <c r="A10" s="16" t="s">
        <v>20</v>
      </c>
      <c r="B10" s="34">
        <f>SUM(B6:B9)</f>
        <v>7</v>
      </c>
      <c r="C10" s="34">
        <f>SUM(C6:C9)</f>
        <v>15</v>
      </c>
      <c r="D10" s="35">
        <f>SUM(B10/C10)</f>
        <v>0.46666666666666667</v>
      </c>
      <c r="E10" s="34">
        <f t="shared" ref="E10:J10" si="0">SUM(E6:E9)</f>
        <v>2</v>
      </c>
      <c r="F10" s="34">
        <f>SUM(F6:F9)</f>
        <v>4</v>
      </c>
      <c r="G10" s="34">
        <f t="shared" si="0"/>
        <v>5</v>
      </c>
      <c r="H10" s="34">
        <f t="shared" si="0"/>
        <v>2</v>
      </c>
      <c r="I10" s="34">
        <f t="shared" si="0"/>
        <v>2</v>
      </c>
      <c r="J10" s="34">
        <f t="shared" si="0"/>
        <v>0</v>
      </c>
      <c r="K10" s="36" t="e">
        <f>SUM(G10/J10)</f>
        <v>#DIV/0!</v>
      </c>
    </row>
    <row r="11" spans="1:11" x14ac:dyDescent="0.25"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x14ac:dyDescent="0.25">
      <c r="A12" s="4" t="s">
        <v>12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3" spans="1:11" ht="30" customHeight="1" x14ac:dyDescent="0.25">
      <c r="A13" s="41" t="s">
        <v>126</v>
      </c>
      <c r="B13" s="6" t="s">
        <v>3</v>
      </c>
      <c r="C13" s="6" t="s">
        <v>11</v>
      </c>
      <c r="D13" s="6" t="s">
        <v>9</v>
      </c>
      <c r="E13" s="6" t="s">
        <v>10</v>
      </c>
      <c r="F13" s="6" t="s">
        <v>4</v>
      </c>
      <c r="G13" s="6" t="s">
        <v>5</v>
      </c>
      <c r="H13" s="6" t="s">
        <v>6</v>
      </c>
      <c r="I13" s="6" t="s">
        <v>7</v>
      </c>
      <c r="J13" s="6" t="s">
        <v>8</v>
      </c>
      <c r="K13" s="18" t="s">
        <v>21</v>
      </c>
    </row>
    <row r="14" spans="1:11" ht="30" customHeight="1" x14ac:dyDescent="0.25">
      <c r="A14" s="21" t="s">
        <v>26</v>
      </c>
      <c r="B14" s="27">
        <v>3</v>
      </c>
      <c r="C14" s="29">
        <v>3</v>
      </c>
      <c r="D14" s="56">
        <f>SUM(B14/C14)</f>
        <v>1</v>
      </c>
      <c r="E14" s="29">
        <v>1</v>
      </c>
      <c r="F14" s="29">
        <v>2</v>
      </c>
      <c r="G14" s="29">
        <v>3</v>
      </c>
      <c r="H14" s="29">
        <v>0</v>
      </c>
      <c r="I14" s="29">
        <v>0</v>
      </c>
      <c r="J14" s="29">
        <v>0</v>
      </c>
      <c r="K14" s="57" t="e">
        <f>SUM(G14/J14)</f>
        <v>#DIV/0!</v>
      </c>
    </row>
    <row r="15" spans="1:11" ht="30" customHeight="1" x14ac:dyDescent="0.25">
      <c r="A15" s="21" t="s">
        <v>28</v>
      </c>
      <c r="B15" s="27">
        <v>5</v>
      </c>
      <c r="C15" s="29">
        <v>6</v>
      </c>
      <c r="D15" s="56">
        <f>SUM(B15/C15)</f>
        <v>0.83333333333333337</v>
      </c>
      <c r="E15" s="29">
        <v>0</v>
      </c>
      <c r="F15" s="29">
        <v>4</v>
      </c>
      <c r="G15" s="29">
        <v>4</v>
      </c>
      <c r="H15" s="29">
        <v>0</v>
      </c>
      <c r="I15" s="29">
        <v>0</v>
      </c>
      <c r="J15" s="29">
        <v>2</v>
      </c>
      <c r="K15" s="57">
        <f>SUM(G15/J15)</f>
        <v>2</v>
      </c>
    </row>
    <row r="16" spans="1:11" ht="30" customHeight="1" x14ac:dyDescent="0.25">
      <c r="A16" s="21" t="s">
        <v>125</v>
      </c>
      <c r="B16" s="27">
        <v>0</v>
      </c>
      <c r="C16" s="29">
        <v>3</v>
      </c>
      <c r="D16" s="56">
        <f>SUM(B16/C16)</f>
        <v>0</v>
      </c>
      <c r="E16" s="29">
        <v>0</v>
      </c>
      <c r="F16" s="29">
        <v>1</v>
      </c>
      <c r="G16" s="29">
        <v>1</v>
      </c>
      <c r="H16" s="29">
        <v>0</v>
      </c>
      <c r="I16" s="29">
        <v>0</v>
      </c>
      <c r="J16" s="29">
        <v>0</v>
      </c>
      <c r="K16" s="57" t="e">
        <f>SUM(G16/J16)</f>
        <v>#DIV/0!</v>
      </c>
    </row>
    <row r="17" spans="1:11" ht="30" customHeight="1" thickBot="1" x14ac:dyDescent="0.3">
      <c r="A17" s="109" t="s">
        <v>127</v>
      </c>
      <c r="B17" s="32">
        <v>1</v>
      </c>
      <c r="C17" s="53">
        <v>1</v>
      </c>
      <c r="D17" s="54">
        <f>SUM(B17/C17)</f>
        <v>1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5" t="e">
        <f>SUM(G17/J17)</f>
        <v>#DIV/0!</v>
      </c>
    </row>
    <row r="18" spans="1:11" ht="30" customHeight="1" thickBot="1" x14ac:dyDescent="0.3">
      <c r="A18" s="16" t="s">
        <v>20</v>
      </c>
      <c r="B18" s="34">
        <f>SUM(B14:B17)</f>
        <v>9</v>
      </c>
      <c r="C18" s="34">
        <f>SUM(C14:C17)</f>
        <v>13</v>
      </c>
      <c r="D18" s="35">
        <f>SUM(B18/C18)</f>
        <v>0.69230769230769229</v>
      </c>
      <c r="E18" s="34">
        <f t="shared" ref="E18:J18" si="1">SUM(E14:E17)</f>
        <v>1</v>
      </c>
      <c r="F18" s="34">
        <f t="shared" si="1"/>
        <v>7</v>
      </c>
      <c r="G18" s="34">
        <f t="shared" si="1"/>
        <v>8</v>
      </c>
      <c r="H18" s="34">
        <f t="shared" si="1"/>
        <v>0</v>
      </c>
      <c r="I18" s="34">
        <f t="shared" si="1"/>
        <v>0</v>
      </c>
      <c r="J18" s="34">
        <f t="shared" si="1"/>
        <v>2</v>
      </c>
      <c r="K18" s="36">
        <f>SUM(G18/J18)</f>
        <v>4</v>
      </c>
    </row>
  </sheetData>
  <pageMargins left="0.7" right="0.7" top="0.75" bottom="0.75" header="0.3" footer="0.3"/>
  <pageSetup scale="95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showGridLines="0" workbookViewId="0">
      <selection activeCell="A27" sqref="A27"/>
    </sheetView>
  </sheetViews>
  <sheetFormatPr defaultColWidth="8.85546875" defaultRowHeight="15" x14ac:dyDescent="0.25"/>
  <cols>
    <col min="1" max="1" width="10.85546875" customWidth="1"/>
    <col min="2" max="2" width="9.42578125" customWidth="1"/>
    <col min="5" max="5" width="12" customWidth="1"/>
    <col min="8" max="8" width="15.140625" customWidth="1"/>
  </cols>
  <sheetData>
    <row r="1" spans="1:11" ht="18.75" x14ac:dyDescent="0.3">
      <c r="A1" s="75" t="s">
        <v>74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3" spans="1:11" x14ac:dyDescent="0.25">
      <c r="A3" s="172" t="s">
        <v>51</v>
      </c>
      <c r="B3" s="173"/>
      <c r="D3" s="179" t="s">
        <v>52</v>
      </c>
      <c r="E3" s="180"/>
      <c r="G3" s="172" t="s">
        <v>53</v>
      </c>
      <c r="H3" s="173"/>
      <c r="J3" s="172" t="s">
        <v>54</v>
      </c>
      <c r="K3" s="173"/>
    </row>
    <row r="4" spans="1:11" x14ac:dyDescent="0.25">
      <c r="A4" s="160" t="s">
        <v>117</v>
      </c>
      <c r="B4" s="161"/>
      <c r="C4" s="1"/>
      <c r="D4" s="160" t="s">
        <v>117</v>
      </c>
      <c r="E4" s="161"/>
      <c r="F4" s="1"/>
      <c r="G4" s="162" t="s">
        <v>45</v>
      </c>
      <c r="H4" s="163"/>
      <c r="I4" s="1"/>
      <c r="J4" s="162" t="s">
        <v>58</v>
      </c>
      <c r="K4" s="163"/>
    </row>
    <row r="5" spans="1:11" x14ac:dyDescent="0.25">
      <c r="A5" s="172" t="s">
        <v>57</v>
      </c>
      <c r="B5" s="173"/>
      <c r="D5" s="164" t="s">
        <v>47</v>
      </c>
      <c r="E5" s="165"/>
      <c r="F5" s="1"/>
      <c r="G5" s="170" t="s">
        <v>173</v>
      </c>
      <c r="H5" s="171"/>
      <c r="I5" s="1"/>
      <c r="J5" s="160" t="s">
        <v>24</v>
      </c>
      <c r="K5" s="161"/>
    </row>
    <row r="6" spans="1:11" x14ac:dyDescent="0.25">
      <c r="A6" s="164" t="s">
        <v>47</v>
      </c>
      <c r="B6" s="165"/>
      <c r="D6" s="166" t="s">
        <v>86</v>
      </c>
      <c r="E6" s="178"/>
      <c r="F6" s="1"/>
      <c r="G6" s="168" t="s">
        <v>44</v>
      </c>
      <c r="H6" s="169"/>
      <c r="I6" s="1"/>
      <c r="J6" s="168" t="s">
        <v>87</v>
      </c>
      <c r="K6" s="174"/>
    </row>
    <row r="8" spans="1:11" x14ac:dyDescent="0.25">
      <c r="A8" s="172" t="s">
        <v>59</v>
      </c>
      <c r="B8" s="173"/>
      <c r="D8" s="172" t="s">
        <v>60</v>
      </c>
      <c r="E8" s="173"/>
      <c r="G8" s="172" t="s">
        <v>61</v>
      </c>
      <c r="H8" s="173"/>
    </row>
    <row r="9" spans="1:11" x14ac:dyDescent="0.25">
      <c r="A9" s="175"/>
      <c r="B9" s="176"/>
      <c r="C9" s="1"/>
      <c r="D9" s="164" t="s">
        <v>47</v>
      </c>
      <c r="E9" s="165"/>
      <c r="F9" s="1"/>
      <c r="G9" s="170" t="s">
        <v>121</v>
      </c>
      <c r="H9" s="171"/>
    </row>
    <row r="10" spans="1:11" x14ac:dyDescent="0.25">
      <c r="A10" s="172" t="s">
        <v>62</v>
      </c>
      <c r="B10" s="173"/>
      <c r="D10" s="166" t="s">
        <v>75</v>
      </c>
      <c r="E10" s="167"/>
      <c r="F10" s="1"/>
      <c r="G10" s="166" t="s">
        <v>86</v>
      </c>
      <c r="H10" s="167"/>
    </row>
    <row r="11" spans="1:11" x14ac:dyDescent="0.25">
      <c r="A11" s="160" t="s">
        <v>117</v>
      </c>
      <c r="B11" s="177"/>
      <c r="C11" s="1"/>
      <c r="D11" s="160" t="s">
        <v>117</v>
      </c>
      <c r="E11" s="177"/>
      <c r="F11" s="1"/>
      <c r="G11" s="162" t="s">
        <v>58</v>
      </c>
      <c r="H11" s="163"/>
      <c r="I11" s="1"/>
    </row>
    <row r="13" spans="1:11" x14ac:dyDescent="0.25">
      <c r="A13" s="19" t="s">
        <v>91</v>
      </c>
      <c r="B13" s="10"/>
      <c r="C13" s="10"/>
      <c r="D13" s="10"/>
      <c r="E13" s="10"/>
      <c r="F13" s="10"/>
      <c r="G13" s="10"/>
    </row>
    <row r="14" spans="1:11" x14ac:dyDescent="0.25">
      <c r="A14" t="s">
        <v>164</v>
      </c>
    </row>
    <row r="15" spans="1:11" x14ac:dyDescent="0.25">
      <c r="B15" t="s">
        <v>121</v>
      </c>
    </row>
    <row r="17" spans="1:7" x14ac:dyDescent="0.25">
      <c r="A17" s="19" t="s">
        <v>92</v>
      </c>
      <c r="B17" s="10"/>
      <c r="C17" s="10"/>
      <c r="D17" s="10"/>
      <c r="E17" s="10"/>
      <c r="F17" s="10"/>
      <c r="G17" s="10"/>
    </row>
    <row r="18" spans="1:7" x14ac:dyDescent="0.25">
      <c r="A18" t="s">
        <v>165</v>
      </c>
      <c r="B18" s="104"/>
    </row>
    <row r="19" spans="1:7" x14ac:dyDescent="0.25">
      <c r="B19" s="106" t="s">
        <v>166</v>
      </c>
    </row>
    <row r="20" spans="1:7" x14ac:dyDescent="0.25">
      <c r="B20" s="104" t="s">
        <v>167</v>
      </c>
    </row>
    <row r="22" spans="1:7" x14ac:dyDescent="0.25">
      <c r="A22" s="19" t="s">
        <v>169</v>
      </c>
      <c r="B22" s="10"/>
      <c r="C22" s="10"/>
      <c r="D22" s="10"/>
      <c r="E22" s="10"/>
      <c r="F22" s="10"/>
      <c r="G22" s="10"/>
    </row>
    <row r="23" spans="1:7" x14ac:dyDescent="0.25">
      <c r="A23" t="s">
        <v>170</v>
      </c>
    </row>
    <row r="24" spans="1:7" x14ac:dyDescent="0.25">
      <c r="A24" t="s">
        <v>171</v>
      </c>
    </row>
    <row r="25" spans="1:7" x14ac:dyDescent="0.25">
      <c r="A25" t="s">
        <v>168</v>
      </c>
      <c r="B25" s="104"/>
      <c r="C25" s="104"/>
      <c r="D25" s="104"/>
      <c r="E25" s="104"/>
    </row>
    <row r="26" spans="1:7" x14ac:dyDescent="0.25">
      <c r="B26" s="104"/>
      <c r="C26" s="104"/>
      <c r="D26" s="104"/>
      <c r="E26" s="104"/>
    </row>
  </sheetData>
  <mergeCells count="28">
    <mergeCell ref="A3:B3"/>
    <mergeCell ref="D3:E3"/>
    <mergeCell ref="G3:H3"/>
    <mergeCell ref="J3:K3"/>
    <mergeCell ref="A4:B4"/>
    <mergeCell ref="G4:H4"/>
    <mergeCell ref="A9:B9"/>
    <mergeCell ref="A10:B10"/>
    <mergeCell ref="A11:B11"/>
    <mergeCell ref="D4:E4"/>
    <mergeCell ref="D5:E5"/>
    <mergeCell ref="A5:B5"/>
    <mergeCell ref="A6:B6"/>
    <mergeCell ref="D6:E6"/>
    <mergeCell ref="A8:B8"/>
    <mergeCell ref="D8:E8"/>
    <mergeCell ref="D11:E11"/>
    <mergeCell ref="G11:H11"/>
    <mergeCell ref="G10:H10"/>
    <mergeCell ref="G9:H9"/>
    <mergeCell ref="G8:H8"/>
    <mergeCell ref="J6:K6"/>
    <mergeCell ref="J5:K5"/>
    <mergeCell ref="J4:K4"/>
    <mergeCell ref="D9:E9"/>
    <mergeCell ref="D10:E10"/>
    <mergeCell ref="G6:H6"/>
    <mergeCell ref="G5:H5"/>
  </mergeCells>
  <pageMargins left="0.7" right="0.7" top="0.75" bottom="0.75" header="0.3" footer="0.3"/>
  <pageSetup orientation="portrait" horizontalDpi="0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showGridLines="0" workbookViewId="0">
      <selection activeCell="J15" sqref="J15"/>
    </sheetView>
  </sheetViews>
  <sheetFormatPr defaultColWidth="8.85546875" defaultRowHeight="15" x14ac:dyDescent="0.25"/>
  <cols>
    <col min="1" max="1" width="22.28515625" customWidth="1"/>
    <col min="2" max="2" width="12.42578125" customWidth="1"/>
    <col min="3" max="3" width="14.42578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1" t="s">
        <v>158</v>
      </c>
      <c r="B1" s="7"/>
      <c r="C1" s="8"/>
      <c r="D1" s="9"/>
    </row>
    <row r="4" spans="1:11" x14ac:dyDescent="0.25">
      <c r="A4" s="4" t="s">
        <v>12</v>
      </c>
    </row>
    <row r="5" spans="1:11" ht="30" customHeight="1" x14ac:dyDescent="0.25">
      <c r="A5" s="41" t="s">
        <v>126</v>
      </c>
      <c r="B5" s="6" t="s">
        <v>3</v>
      </c>
      <c r="C5" s="58" t="s">
        <v>11</v>
      </c>
      <c r="D5" s="58" t="s">
        <v>9</v>
      </c>
      <c r="E5" s="58" t="s">
        <v>10</v>
      </c>
      <c r="F5" s="58" t="s">
        <v>4</v>
      </c>
      <c r="G5" s="58" t="s">
        <v>5</v>
      </c>
      <c r="H5" s="58" t="s">
        <v>6</v>
      </c>
      <c r="I5" s="58" t="s">
        <v>7</v>
      </c>
      <c r="J5" s="58" t="s">
        <v>8</v>
      </c>
      <c r="K5" s="59" t="s">
        <v>21</v>
      </c>
    </row>
    <row r="6" spans="1:11" ht="30" customHeight="1" x14ac:dyDescent="0.25">
      <c r="A6" s="21" t="s">
        <v>26</v>
      </c>
      <c r="B6" s="27">
        <v>0</v>
      </c>
      <c r="C6" s="29">
        <v>6</v>
      </c>
      <c r="D6" s="56">
        <f>SUM(B6/C6)</f>
        <v>0</v>
      </c>
      <c r="E6" s="29">
        <v>0</v>
      </c>
      <c r="F6" s="29">
        <v>2</v>
      </c>
      <c r="G6" s="29">
        <v>0</v>
      </c>
      <c r="H6" s="29">
        <v>1</v>
      </c>
      <c r="I6" s="29">
        <v>0</v>
      </c>
      <c r="J6" s="29">
        <v>0</v>
      </c>
      <c r="K6" s="57" t="e">
        <f>SUM(G6/J6)</f>
        <v>#DIV/0!</v>
      </c>
    </row>
    <row r="7" spans="1:11" ht="30" customHeight="1" x14ac:dyDescent="0.25">
      <c r="A7" s="21" t="s">
        <v>28</v>
      </c>
      <c r="B7" s="27">
        <v>2</v>
      </c>
      <c r="C7" s="29">
        <v>5</v>
      </c>
      <c r="D7" s="56">
        <f>SUM(B7/C7)</f>
        <v>0.4</v>
      </c>
      <c r="E7" s="29">
        <v>0</v>
      </c>
      <c r="F7" s="29">
        <v>2</v>
      </c>
      <c r="G7" s="29">
        <v>0</v>
      </c>
      <c r="H7" s="29">
        <v>0</v>
      </c>
      <c r="I7" s="29">
        <v>0</v>
      </c>
      <c r="J7" s="29">
        <v>0</v>
      </c>
      <c r="K7" s="57" t="e">
        <f>SUM(G7/J7)</f>
        <v>#DIV/0!</v>
      </c>
    </row>
    <row r="8" spans="1:11" ht="30" customHeight="1" x14ac:dyDescent="0.25">
      <c r="A8" s="21" t="s">
        <v>125</v>
      </c>
      <c r="B8" s="27">
        <v>0</v>
      </c>
      <c r="C8" s="29">
        <v>2</v>
      </c>
      <c r="D8" s="56">
        <f>SUM(B8/C8)</f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1</v>
      </c>
      <c r="K8" s="57">
        <f>SUM(G8/J8)</f>
        <v>0</v>
      </c>
    </row>
    <row r="9" spans="1:11" ht="30" customHeight="1" thickBot="1" x14ac:dyDescent="0.3">
      <c r="A9" s="109" t="s">
        <v>127</v>
      </c>
      <c r="B9" s="32">
        <v>0</v>
      </c>
      <c r="C9" s="53">
        <v>2</v>
      </c>
      <c r="D9" s="54">
        <f>SUM(B9/C9)</f>
        <v>0</v>
      </c>
      <c r="E9" s="53">
        <v>0</v>
      </c>
      <c r="F9" s="53">
        <v>1</v>
      </c>
      <c r="G9" s="53">
        <v>0</v>
      </c>
      <c r="H9" s="53">
        <v>2</v>
      </c>
      <c r="I9" s="53">
        <v>0</v>
      </c>
      <c r="J9" s="53">
        <v>0</v>
      </c>
      <c r="K9" s="55" t="e">
        <f>SUM(G9/J9)</f>
        <v>#DIV/0!</v>
      </c>
    </row>
    <row r="10" spans="1:11" ht="30" customHeight="1" thickBot="1" x14ac:dyDescent="0.3">
      <c r="A10" s="16" t="s">
        <v>20</v>
      </c>
      <c r="B10" s="34">
        <f>SUM(B6:B9)</f>
        <v>2</v>
      </c>
      <c r="C10" s="34">
        <f>SUM(C6:C9)</f>
        <v>15</v>
      </c>
      <c r="D10" s="35">
        <f>SUM(B10/C10)</f>
        <v>0.13333333333333333</v>
      </c>
      <c r="E10" s="34">
        <f t="shared" ref="E10:J10" si="0">SUM(E6:E9)</f>
        <v>0</v>
      </c>
      <c r="F10" s="34">
        <f t="shared" si="0"/>
        <v>5</v>
      </c>
      <c r="G10" s="34">
        <f t="shared" si="0"/>
        <v>0</v>
      </c>
      <c r="H10" s="34">
        <f t="shared" si="0"/>
        <v>3</v>
      </c>
      <c r="I10" s="34">
        <f t="shared" si="0"/>
        <v>0</v>
      </c>
      <c r="J10" s="34">
        <f t="shared" si="0"/>
        <v>1</v>
      </c>
      <c r="K10" s="36">
        <f>SUM(G10/J10)</f>
        <v>0</v>
      </c>
    </row>
    <row r="11" spans="1:11" x14ac:dyDescent="0.25"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x14ac:dyDescent="0.25">
      <c r="A12" s="4" t="s">
        <v>12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3" spans="1:11" ht="30" customHeight="1" x14ac:dyDescent="0.25">
      <c r="A13" s="45" t="s">
        <v>128</v>
      </c>
      <c r="B13" s="6" t="s">
        <v>3</v>
      </c>
      <c r="C13" s="58" t="s">
        <v>11</v>
      </c>
      <c r="D13" s="58" t="s">
        <v>9</v>
      </c>
      <c r="E13" s="58" t="s">
        <v>10</v>
      </c>
      <c r="F13" s="58" t="s">
        <v>4</v>
      </c>
      <c r="G13" s="58" t="s">
        <v>5</v>
      </c>
      <c r="H13" s="58" t="s">
        <v>6</v>
      </c>
      <c r="I13" s="58" t="s">
        <v>7</v>
      </c>
      <c r="J13" s="58" t="s">
        <v>8</v>
      </c>
      <c r="K13" s="59" t="s">
        <v>21</v>
      </c>
    </row>
    <row r="14" spans="1:11" ht="30" customHeight="1" x14ac:dyDescent="0.25">
      <c r="A14" s="46" t="s">
        <v>122</v>
      </c>
      <c r="B14" s="27">
        <v>3</v>
      </c>
      <c r="C14" s="29">
        <v>3</v>
      </c>
      <c r="D14" s="56">
        <f>SUM(B14/C14)</f>
        <v>1</v>
      </c>
      <c r="E14" s="29">
        <v>1</v>
      </c>
      <c r="F14" s="29">
        <v>2</v>
      </c>
      <c r="G14" s="29">
        <v>1</v>
      </c>
      <c r="H14" s="29">
        <v>1</v>
      </c>
      <c r="I14" s="29">
        <v>0</v>
      </c>
      <c r="J14" s="29">
        <v>1</v>
      </c>
      <c r="K14" s="57">
        <f>SUM(G14/J14)</f>
        <v>1</v>
      </c>
    </row>
    <row r="15" spans="1:11" ht="30" customHeight="1" x14ac:dyDescent="0.25">
      <c r="A15" s="46" t="s">
        <v>24</v>
      </c>
      <c r="B15" s="27">
        <v>4</v>
      </c>
      <c r="C15" s="29">
        <v>5</v>
      </c>
      <c r="D15" s="56">
        <f>SUM(B15/C15)</f>
        <v>0.8</v>
      </c>
      <c r="E15" s="29">
        <v>0</v>
      </c>
      <c r="F15" s="29">
        <v>4</v>
      </c>
      <c r="G15" s="29">
        <v>0</v>
      </c>
      <c r="H15" s="29">
        <v>0</v>
      </c>
      <c r="I15" s="29">
        <v>0</v>
      </c>
      <c r="J15" s="29">
        <v>2</v>
      </c>
      <c r="K15" s="57">
        <f>SUM(G15/J15)</f>
        <v>0</v>
      </c>
    </row>
    <row r="16" spans="1:11" ht="30" customHeight="1" thickBot="1" x14ac:dyDescent="0.3">
      <c r="A16" s="46" t="s">
        <v>78</v>
      </c>
      <c r="B16" s="27">
        <v>1</v>
      </c>
      <c r="C16" s="29">
        <v>1</v>
      </c>
      <c r="D16" s="56">
        <f>SUM(B16/C16)</f>
        <v>1</v>
      </c>
      <c r="E16" s="29">
        <v>1</v>
      </c>
      <c r="F16" s="29">
        <v>2</v>
      </c>
      <c r="G16" s="29">
        <v>0</v>
      </c>
      <c r="H16" s="29">
        <v>0</v>
      </c>
      <c r="I16" s="29">
        <v>1</v>
      </c>
      <c r="J16" s="29">
        <v>0</v>
      </c>
      <c r="K16" s="57" t="e">
        <f>SUM(G16/J16)</f>
        <v>#DIV/0!</v>
      </c>
    </row>
    <row r="17" spans="1:11" ht="30" customHeight="1" thickBot="1" x14ac:dyDescent="0.3">
      <c r="A17" s="16" t="s">
        <v>20</v>
      </c>
      <c r="B17" s="34">
        <f>SUM(B14:B16)</f>
        <v>8</v>
      </c>
      <c r="C17" s="34">
        <f>SUM(C14:C16)</f>
        <v>9</v>
      </c>
      <c r="D17" s="35">
        <f>SUM(B17/C17)</f>
        <v>0.88888888888888884</v>
      </c>
      <c r="E17" s="34">
        <f t="shared" ref="E17:J17" si="1">SUM(E14:E16)</f>
        <v>2</v>
      </c>
      <c r="F17" s="34">
        <f t="shared" si="1"/>
        <v>8</v>
      </c>
      <c r="G17" s="34">
        <f t="shared" si="1"/>
        <v>1</v>
      </c>
      <c r="H17" s="34">
        <f t="shared" si="1"/>
        <v>1</v>
      </c>
      <c r="I17" s="34">
        <f t="shared" si="1"/>
        <v>1</v>
      </c>
      <c r="J17" s="34">
        <f t="shared" si="1"/>
        <v>3</v>
      </c>
      <c r="K17" s="36">
        <f>SUM(G17/J17)</f>
        <v>0.33333333333333331</v>
      </c>
    </row>
  </sheetData>
  <pageMargins left="0.7" right="0.7" top="0.75" bottom="0.75" header="0.3" footer="0.3"/>
  <pageSetup scale="95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workbookViewId="0">
      <selection activeCell="J14" sqref="J14"/>
    </sheetView>
  </sheetViews>
  <sheetFormatPr defaultColWidth="8.85546875" defaultRowHeight="15" x14ac:dyDescent="0.25"/>
  <cols>
    <col min="1" max="1" width="22.28515625" customWidth="1"/>
    <col min="2" max="2" width="12.42578125" customWidth="1"/>
    <col min="3" max="3" width="14.42578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1" t="s">
        <v>160</v>
      </c>
      <c r="B1" s="7"/>
      <c r="C1" s="8"/>
      <c r="D1" s="7"/>
      <c r="E1" s="9"/>
    </row>
    <row r="4" spans="1:11" x14ac:dyDescent="0.25">
      <c r="A4" s="4" t="s">
        <v>12</v>
      </c>
    </row>
    <row r="5" spans="1:11" ht="30" customHeight="1" x14ac:dyDescent="0.25">
      <c r="A5" s="98" t="s">
        <v>130</v>
      </c>
      <c r="B5" s="6" t="s">
        <v>3</v>
      </c>
      <c r="C5" s="6" t="s">
        <v>11</v>
      </c>
      <c r="D5" s="6" t="s">
        <v>9</v>
      </c>
      <c r="E5" s="6" t="s">
        <v>10</v>
      </c>
      <c r="F5" s="6" t="s">
        <v>4</v>
      </c>
      <c r="G5" s="6" t="s">
        <v>5</v>
      </c>
      <c r="H5" s="6" t="s">
        <v>6</v>
      </c>
      <c r="I5" s="6" t="s">
        <v>7</v>
      </c>
      <c r="J5" s="6" t="s">
        <v>8</v>
      </c>
      <c r="K5" s="18" t="s">
        <v>21</v>
      </c>
    </row>
    <row r="6" spans="1:11" ht="30" customHeight="1" x14ac:dyDescent="0.25">
      <c r="A6" s="42" t="s">
        <v>46</v>
      </c>
      <c r="B6" s="27">
        <v>3</v>
      </c>
      <c r="C6" s="29">
        <v>6</v>
      </c>
      <c r="D6" s="56">
        <f>SUM(B6/C6)</f>
        <v>0.5</v>
      </c>
      <c r="E6" s="29">
        <v>0</v>
      </c>
      <c r="F6" s="29">
        <v>4</v>
      </c>
      <c r="G6" s="29">
        <v>3</v>
      </c>
      <c r="H6" s="29">
        <v>1</v>
      </c>
      <c r="I6" s="29">
        <v>0</v>
      </c>
      <c r="J6" s="29">
        <v>0</v>
      </c>
      <c r="K6" s="57" t="e">
        <f>SUM(G6/J6)</f>
        <v>#DIV/0!</v>
      </c>
    </row>
    <row r="7" spans="1:11" ht="30" customHeight="1" x14ac:dyDescent="0.25">
      <c r="A7" s="135" t="s">
        <v>76</v>
      </c>
      <c r="B7" s="27">
        <v>1</v>
      </c>
      <c r="C7" s="29">
        <v>6</v>
      </c>
      <c r="D7" s="56">
        <f>SUM(B7/C7)</f>
        <v>0.16666666666666666</v>
      </c>
      <c r="E7" s="29">
        <v>0</v>
      </c>
      <c r="F7" s="29">
        <v>0</v>
      </c>
      <c r="G7" s="29">
        <v>1</v>
      </c>
      <c r="H7" s="29">
        <v>2</v>
      </c>
      <c r="I7" s="29">
        <v>0</v>
      </c>
      <c r="J7" s="29">
        <v>1</v>
      </c>
      <c r="K7" s="57">
        <f>SUM(G7/J7)</f>
        <v>1</v>
      </c>
    </row>
    <row r="8" spans="1:11" ht="30" customHeight="1" thickBot="1" x14ac:dyDescent="0.3">
      <c r="A8" s="135" t="s">
        <v>25</v>
      </c>
      <c r="B8" s="32">
        <v>2</v>
      </c>
      <c r="C8" s="53">
        <v>6</v>
      </c>
      <c r="D8" s="54">
        <f>SUM(B8/C8)</f>
        <v>0.33333333333333331</v>
      </c>
      <c r="E8" s="53">
        <v>0</v>
      </c>
      <c r="F8" s="53">
        <v>2</v>
      </c>
      <c r="G8" s="53">
        <v>1</v>
      </c>
      <c r="H8" s="53">
        <v>2</v>
      </c>
      <c r="I8" s="53">
        <v>0</v>
      </c>
      <c r="J8" s="53">
        <v>0</v>
      </c>
      <c r="K8" s="55" t="e">
        <f>SUM(G8/J8)</f>
        <v>#DIV/0!</v>
      </c>
    </row>
    <row r="9" spans="1:11" ht="30" customHeight="1" thickBot="1" x14ac:dyDescent="0.3">
      <c r="A9" s="16" t="s">
        <v>20</v>
      </c>
      <c r="B9" s="34">
        <f>SUM(B6:B8)</f>
        <v>6</v>
      </c>
      <c r="C9" s="34">
        <f>SUM(C6:C8)</f>
        <v>18</v>
      </c>
      <c r="D9" s="35">
        <f>SUM(B9/C9)</f>
        <v>0.33333333333333331</v>
      </c>
      <c r="E9" s="34">
        <f t="shared" ref="E9:J9" si="0">SUM(E6:E8)</f>
        <v>0</v>
      </c>
      <c r="F9" s="34">
        <f t="shared" si="0"/>
        <v>6</v>
      </c>
      <c r="G9" s="34">
        <f t="shared" si="0"/>
        <v>5</v>
      </c>
      <c r="H9" s="34">
        <f t="shared" si="0"/>
        <v>5</v>
      </c>
      <c r="I9" s="34">
        <f t="shared" si="0"/>
        <v>0</v>
      </c>
      <c r="J9" s="34">
        <f t="shared" si="0"/>
        <v>1</v>
      </c>
      <c r="K9" s="36">
        <f>SUM(G9/J9)</f>
        <v>5</v>
      </c>
    </row>
    <row r="10" spans="1:11" x14ac:dyDescent="0.25"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1" x14ac:dyDescent="0.25">
      <c r="A11" s="4" t="s">
        <v>12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ht="30" customHeight="1" x14ac:dyDescent="0.25">
      <c r="A12" s="43" t="s">
        <v>132</v>
      </c>
      <c r="B12" s="6" t="s">
        <v>3</v>
      </c>
      <c r="C12" s="6" t="s">
        <v>11</v>
      </c>
      <c r="D12" s="6" t="s">
        <v>9</v>
      </c>
      <c r="E12" s="6" t="s">
        <v>10</v>
      </c>
      <c r="F12" s="6" t="s">
        <v>4</v>
      </c>
      <c r="G12" s="6" t="s">
        <v>5</v>
      </c>
      <c r="H12" s="6" t="s">
        <v>6</v>
      </c>
      <c r="I12" s="6" t="s">
        <v>7</v>
      </c>
      <c r="J12" s="6" t="s">
        <v>8</v>
      </c>
      <c r="K12" s="18" t="s">
        <v>21</v>
      </c>
    </row>
    <row r="13" spans="1:11" ht="30" customHeight="1" x14ac:dyDescent="0.25">
      <c r="A13" s="44" t="s">
        <v>22</v>
      </c>
      <c r="B13" s="27">
        <v>3</v>
      </c>
      <c r="C13" s="29">
        <v>5</v>
      </c>
      <c r="D13" s="56">
        <f>SUM(B13/C13)</f>
        <v>0.6</v>
      </c>
      <c r="E13" s="29">
        <v>1</v>
      </c>
      <c r="F13" s="29">
        <v>7</v>
      </c>
      <c r="G13" s="29">
        <v>1</v>
      </c>
      <c r="H13" s="29">
        <v>0</v>
      </c>
      <c r="I13" s="29">
        <v>0</v>
      </c>
      <c r="J13" s="29">
        <v>0</v>
      </c>
      <c r="K13" s="57" t="e">
        <f>SUM(G13/J13)</f>
        <v>#DIV/0!</v>
      </c>
    </row>
    <row r="14" spans="1:11" ht="30" customHeight="1" x14ac:dyDescent="0.25">
      <c r="A14" s="44" t="s">
        <v>40</v>
      </c>
      <c r="B14" s="27">
        <v>0</v>
      </c>
      <c r="C14" s="29">
        <v>4</v>
      </c>
      <c r="D14" s="56">
        <f>SUM(B14/C14)</f>
        <v>0</v>
      </c>
      <c r="E14" s="29">
        <v>0</v>
      </c>
      <c r="F14" s="29">
        <v>3</v>
      </c>
      <c r="G14" s="29">
        <v>0</v>
      </c>
      <c r="H14" s="29">
        <v>1</v>
      </c>
      <c r="I14" s="29">
        <v>0</v>
      </c>
      <c r="J14" s="29">
        <v>2</v>
      </c>
      <c r="K14" s="57">
        <f>SUM(G14/J14)</f>
        <v>0</v>
      </c>
    </row>
    <row r="15" spans="1:11" ht="30" customHeight="1" x14ac:dyDescent="0.25">
      <c r="A15" s="44" t="s">
        <v>80</v>
      </c>
      <c r="B15" s="27">
        <v>2</v>
      </c>
      <c r="C15" s="29">
        <v>4</v>
      </c>
      <c r="D15" s="56">
        <f>SUM(B15/C15)</f>
        <v>0.5</v>
      </c>
      <c r="E15" s="29">
        <v>0</v>
      </c>
      <c r="F15" s="29">
        <v>1</v>
      </c>
      <c r="G15" s="29">
        <v>0</v>
      </c>
      <c r="H15" s="29">
        <v>0</v>
      </c>
      <c r="I15" s="29">
        <v>0</v>
      </c>
      <c r="J15" s="29">
        <v>1</v>
      </c>
      <c r="K15" s="57">
        <f>SUM(G15/J15)</f>
        <v>0</v>
      </c>
    </row>
    <row r="16" spans="1:11" ht="30" customHeight="1" thickBot="1" x14ac:dyDescent="0.3">
      <c r="A16" s="44" t="s">
        <v>27</v>
      </c>
      <c r="B16" s="52">
        <v>0</v>
      </c>
      <c r="C16" s="53">
        <v>1</v>
      </c>
      <c r="D16" s="54">
        <f>SUM(B16/C16)</f>
        <v>0</v>
      </c>
      <c r="E16" s="53">
        <v>0</v>
      </c>
      <c r="F16" s="53">
        <v>0</v>
      </c>
      <c r="G16" s="53">
        <v>1</v>
      </c>
      <c r="H16" s="53">
        <v>0</v>
      </c>
      <c r="I16" s="53">
        <v>1</v>
      </c>
      <c r="J16" s="53">
        <v>2</v>
      </c>
      <c r="K16" s="55">
        <f>SUM(G16/J16)</f>
        <v>0.5</v>
      </c>
    </row>
    <row r="17" spans="1:11" ht="30" customHeight="1" thickBot="1" x14ac:dyDescent="0.3">
      <c r="A17" s="16" t="s">
        <v>20</v>
      </c>
      <c r="B17" s="34">
        <f>SUM(B13:B16)</f>
        <v>5</v>
      </c>
      <c r="C17" s="34">
        <f>SUM(C13:C16)</f>
        <v>14</v>
      </c>
      <c r="D17" s="35">
        <f>SUM(B17/C17)</f>
        <v>0.35714285714285715</v>
      </c>
      <c r="E17" s="34">
        <f t="shared" ref="E17:J17" si="1">SUM(E13:E16)</f>
        <v>1</v>
      </c>
      <c r="F17" s="34">
        <f t="shared" si="1"/>
        <v>11</v>
      </c>
      <c r="G17" s="34">
        <f t="shared" si="1"/>
        <v>2</v>
      </c>
      <c r="H17" s="34">
        <f t="shared" si="1"/>
        <v>1</v>
      </c>
      <c r="I17" s="34">
        <f t="shared" si="1"/>
        <v>1</v>
      </c>
      <c r="J17" s="34">
        <f t="shared" si="1"/>
        <v>5</v>
      </c>
      <c r="K17" s="36">
        <f>SUM(G17/J17)</f>
        <v>0.4</v>
      </c>
    </row>
    <row r="21" spans="1:11" x14ac:dyDescent="0.25">
      <c r="A21" t="s">
        <v>159</v>
      </c>
    </row>
  </sheetData>
  <pageMargins left="0.7" right="0.7" top="0.75" bottom="0.75" header="0.3" footer="0.3"/>
  <pageSetup scale="95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showGridLines="0" workbookViewId="0">
      <selection activeCell="K16" sqref="K16"/>
    </sheetView>
  </sheetViews>
  <sheetFormatPr defaultColWidth="8.85546875" defaultRowHeight="15" x14ac:dyDescent="0.25"/>
  <cols>
    <col min="1" max="1" width="22.28515625" customWidth="1"/>
    <col min="2" max="2" width="12.42578125" customWidth="1"/>
    <col min="3" max="3" width="14.42578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1" t="s">
        <v>161</v>
      </c>
      <c r="B1" s="7"/>
      <c r="C1" s="8"/>
      <c r="D1" s="7"/>
      <c r="E1" s="7"/>
      <c r="F1" s="9"/>
    </row>
    <row r="4" spans="1:11" x14ac:dyDescent="0.25">
      <c r="A4" s="4" t="s">
        <v>12</v>
      </c>
    </row>
    <row r="5" spans="1:11" ht="30" customHeight="1" x14ac:dyDescent="0.25">
      <c r="A5" s="98" t="s">
        <v>130</v>
      </c>
      <c r="B5" s="6" t="s">
        <v>3</v>
      </c>
      <c r="C5" s="6" t="s">
        <v>11</v>
      </c>
      <c r="D5" s="58" t="s">
        <v>9</v>
      </c>
      <c r="E5" s="58" t="s">
        <v>10</v>
      </c>
      <c r="F5" s="58" t="s">
        <v>4</v>
      </c>
      <c r="G5" s="58" t="s">
        <v>5</v>
      </c>
      <c r="H5" s="58" t="s">
        <v>6</v>
      </c>
      <c r="I5" s="58" t="s">
        <v>7</v>
      </c>
      <c r="J5" s="58" t="s">
        <v>8</v>
      </c>
      <c r="K5" s="59" t="s">
        <v>21</v>
      </c>
    </row>
    <row r="6" spans="1:11" ht="30" customHeight="1" x14ac:dyDescent="0.25">
      <c r="A6" s="42" t="s">
        <v>46</v>
      </c>
      <c r="B6" s="27">
        <v>3</v>
      </c>
      <c r="C6" s="29">
        <v>4</v>
      </c>
      <c r="D6" s="56">
        <f>SUM(B6/C6)</f>
        <v>0.75</v>
      </c>
      <c r="E6" s="29">
        <v>0</v>
      </c>
      <c r="F6" s="29">
        <v>1</v>
      </c>
      <c r="G6" s="29">
        <v>2</v>
      </c>
      <c r="H6" s="29">
        <v>2</v>
      </c>
      <c r="I6" s="29">
        <v>0</v>
      </c>
      <c r="J6" s="29">
        <v>2</v>
      </c>
      <c r="K6" s="57">
        <f>SUM(G6/J6)</f>
        <v>1</v>
      </c>
    </row>
    <row r="7" spans="1:11" ht="30" customHeight="1" x14ac:dyDescent="0.25">
      <c r="A7" s="135" t="s">
        <v>76</v>
      </c>
      <c r="B7" s="27">
        <v>3</v>
      </c>
      <c r="C7" s="29">
        <v>8</v>
      </c>
      <c r="D7" s="56">
        <f>SUM(B7/C7)</f>
        <v>0.375</v>
      </c>
      <c r="E7" s="29">
        <v>2</v>
      </c>
      <c r="F7" s="29">
        <v>3</v>
      </c>
      <c r="G7" s="29">
        <v>1</v>
      </c>
      <c r="H7" s="29">
        <v>1</v>
      </c>
      <c r="I7" s="29">
        <v>0</v>
      </c>
      <c r="J7" s="29">
        <v>0</v>
      </c>
      <c r="K7" s="57" t="e">
        <f>SUM(G7/J7)</f>
        <v>#DIV/0!</v>
      </c>
    </row>
    <row r="8" spans="1:11" ht="30" customHeight="1" thickBot="1" x14ac:dyDescent="0.3">
      <c r="A8" s="135" t="s">
        <v>25</v>
      </c>
      <c r="B8" s="32">
        <v>1</v>
      </c>
      <c r="C8" s="33">
        <v>2</v>
      </c>
      <c r="D8" s="54">
        <f>SUM(B8/C8)</f>
        <v>0.5</v>
      </c>
      <c r="E8" s="53">
        <v>0</v>
      </c>
      <c r="F8" s="53">
        <v>7</v>
      </c>
      <c r="G8" s="53">
        <v>1</v>
      </c>
      <c r="H8" s="53">
        <v>1</v>
      </c>
      <c r="I8" s="53">
        <v>0</v>
      </c>
      <c r="J8" s="53">
        <v>2</v>
      </c>
      <c r="K8" s="55">
        <f>SUM(G8/J8)</f>
        <v>0.5</v>
      </c>
    </row>
    <row r="9" spans="1:11" ht="30" customHeight="1" thickBot="1" x14ac:dyDescent="0.3">
      <c r="A9" s="16" t="s">
        <v>20</v>
      </c>
      <c r="B9" s="34">
        <f>SUM(B6:B8)</f>
        <v>7</v>
      </c>
      <c r="C9" s="34">
        <f>SUM(C6:C8)</f>
        <v>14</v>
      </c>
      <c r="D9" s="35">
        <f>SUM(B9/C9)</f>
        <v>0.5</v>
      </c>
      <c r="E9" s="34">
        <f t="shared" ref="E9:J9" si="0">SUM(E6:E8)</f>
        <v>2</v>
      </c>
      <c r="F9" s="34">
        <f t="shared" si="0"/>
        <v>11</v>
      </c>
      <c r="G9" s="34">
        <f t="shared" si="0"/>
        <v>4</v>
      </c>
      <c r="H9" s="34">
        <f t="shared" si="0"/>
        <v>4</v>
      </c>
      <c r="I9" s="34">
        <f t="shared" si="0"/>
        <v>0</v>
      </c>
      <c r="J9" s="34">
        <f t="shared" si="0"/>
        <v>4</v>
      </c>
      <c r="K9" s="36">
        <f>SUM(G9/J9)</f>
        <v>1</v>
      </c>
    </row>
    <row r="10" spans="1:11" x14ac:dyDescent="0.25"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1" x14ac:dyDescent="0.25">
      <c r="A11" s="4" t="s">
        <v>12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ht="30" customHeight="1" x14ac:dyDescent="0.25">
      <c r="A12" s="133" t="s">
        <v>129</v>
      </c>
      <c r="B12" s="6" t="s">
        <v>3</v>
      </c>
      <c r="C12" s="6" t="s">
        <v>11</v>
      </c>
      <c r="D12" s="58" t="s">
        <v>9</v>
      </c>
      <c r="E12" s="58" t="s">
        <v>10</v>
      </c>
      <c r="F12" s="58" t="s">
        <v>4</v>
      </c>
      <c r="G12" s="58" t="s">
        <v>5</v>
      </c>
      <c r="H12" s="58" t="s">
        <v>6</v>
      </c>
      <c r="I12" s="58" t="s">
        <v>7</v>
      </c>
      <c r="J12" s="58" t="s">
        <v>8</v>
      </c>
      <c r="K12" s="59" t="s">
        <v>21</v>
      </c>
    </row>
    <row r="13" spans="1:11" ht="30" customHeight="1" x14ac:dyDescent="0.25">
      <c r="A13" s="131" t="s">
        <v>41</v>
      </c>
      <c r="B13" s="27">
        <v>3</v>
      </c>
      <c r="C13" s="29">
        <v>8</v>
      </c>
      <c r="D13" s="56">
        <f>SUM(B13/C13)</f>
        <v>0.375</v>
      </c>
      <c r="E13" s="29">
        <v>0</v>
      </c>
      <c r="F13" s="29">
        <v>2</v>
      </c>
      <c r="G13" s="29">
        <v>1</v>
      </c>
      <c r="H13" s="29">
        <v>1</v>
      </c>
      <c r="I13" s="29">
        <v>0</v>
      </c>
      <c r="J13" s="29">
        <v>2</v>
      </c>
      <c r="K13" s="57">
        <f>SUM(G13/J13)</f>
        <v>0.5</v>
      </c>
    </row>
    <row r="14" spans="1:11" ht="30" customHeight="1" x14ac:dyDescent="0.25">
      <c r="A14" s="131" t="s">
        <v>43</v>
      </c>
      <c r="B14" s="27">
        <v>0</v>
      </c>
      <c r="C14" s="29">
        <v>1</v>
      </c>
      <c r="D14" s="56">
        <f>SUM(B14/C14)</f>
        <v>0</v>
      </c>
      <c r="E14" s="29">
        <v>0</v>
      </c>
      <c r="F14" s="29">
        <v>2</v>
      </c>
      <c r="G14" s="29">
        <v>2</v>
      </c>
      <c r="H14" s="29">
        <v>0</v>
      </c>
      <c r="I14" s="29">
        <v>1</v>
      </c>
      <c r="J14" s="29">
        <v>1</v>
      </c>
      <c r="K14" s="57">
        <f>SUM(G14/J14)</f>
        <v>2</v>
      </c>
    </row>
    <row r="15" spans="1:11" ht="30" customHeight="1" x14ac:dyDescent="0.25">
      <c r="A15" s="131" t="s">
        <v>42</v>
      </c>
      <c r="B15" s="27">
        <v>2</v>
      </c>
      <c r="C15" s="29">
        <v>4</v>
      </c>
      <c r="D15" s="56">
        <f>SUM(B15/C15)</f>
        <v>0.5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57" t="e">
        <f>SUM(G15/J15)</f>
        <v>#DIV/0!</v>
      </c>
    </row>
    <row r="16" spans="1:11" ht="30" customHeight="1" thickBot="1" x14ac:dyDescent="0.3">
      <c r="A16" s="131" t="s">
        <v>124</v>
      </c>
      <c r="B16" s="32">
        <v>0</v>
      </c>
      <c r="C16" s="33">
        <v>1</v>
      </c>
      <c r="D16" s="54">
        <f>SUM(B16/C16)</f>
        <v>0</v>
      </c>
      <c r="E16" s="53">
        <v>0</v>
      </c>
      <c r="F16" s="53">
        <v>1</v>
      </c>
      <c r="G16" s="53">
        <v>0</v>
      </c>
      <c r="H16" s="53">
        <v>0</v>
      </c>
      <c r="I16" s="53">
        <v>0</v>
      </c>
      <c r="J16" s="53">
        <v>1</v>
      </c>
      <c r="K16" s="55">
        <f>SUM(G16/J16)</f>
        <v>0</v>
      </c>
    </row>
    <row r="17" spans="1:11" ht="30" customHeight="1" thickBot="1" x14ac:dyDescent="0.3">
      <c r="A17" s="16" t="s">
        <v>20</v>
      </c>
      <c r="B17" s="34">
        <f>SUM(B13:B16)</f>
        <v>5</v>
      </c>
      <c r="C17" s="34">
        <f>SUM(C13:C16)</f>
        <v>14</v>
      </c>
      <c r="D17" s="35">
        <f>SUM(B17/C17)</f>
        <v>0.35714285714285715</v>
      </c>
      <c r="E17" s="34">
        <f t="shared" ref="E17:J17" si="1">SUM(E13:E16)</f>
        <v>0</v>
      </c>
      <c r="F17" s="34">
        <f t="shared" si="1"/>
        <v>5</v>
      </c>
      <c r="G17" s="34">
        <f t="shared" si="1"/>
        <v>3</v>
      </c>
      <c r="H17" s="34">
        <f t="shared" si="1"/>
        <v>1</v>
      </c>
      <c r="I17" s="34">
        <f t="shared" si="1"/>
        <v>1</v>
      </c>
      <c r="J17" s="34">
        <f t="shared" si="1"/>
        <v>4</v>
      </c>
      <c r="K17" s="36">
        <f>SUM(G17/J17)</f>
        <v>0.75</v>
      </c>
    </row>
  </sheetData>
  <pageMargins left="0.7" right="0.7" top="0.75" bottom="0.75" header="0.3" footer="0.3"/>
  <pageSetup scale="95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showGridLines="0" workbookViewId="0">
      <selection activeCell="F24" sqref="F24"/>
    </sheetView>
  </sheetViews>
  <sheetFormatPr defaultColWidth="8.85546875" defaultRowHeight="15" x14ac:dyDescent="0.25"/>
  <cols>
    <col min="1" max="1" width="22.28515625" customWidth="1"/>
    <col min="2" max="2" width="12.42578125" customWidth="1"/>
    <col min="3" max="3" width="14.42578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1" t="s">
        <v>163</v>
      </c>
      <c r="B1" s="7"/>
      <c r="C1" s="8"/>
      <c r="D1" s="7"/>
      <c r="E1" s="7"/>
      <c r="F1" s="9"/>
    </row>
    <row r="4" spans="1:11" x14ac:dyDescent="0.25">
      <c r="A4" s="4" t="s">
        <v>12</v>
      </c>
    </row>
    <row r="5" spans="1:11" ht="30" customHeight="1" x14ac:dyDescent="0.25">
      <c r="A5" s="98" t="s">
        <v>130</v>
      </c>
      <c r="B5" s="6" t="s">
        <v>3</v>
      </c>
      <c r="C5" s="6" t="s">
        <v>11</v>
      </c>
      <c r="D5" s="6" t="s">
        <v>9</v>
      </c>
      <c r="E5" s="6" t="s">
        <v>10</v>
      </c>
      <c r="F5" s="6" t="s">
        <v>4</v>
      </c>
      <c r="G5" s="6" t="s">
        <v>5</v>
      </c>
      <c r="H5" s="6" t="s">
        <v>6</v>
      </c>
      <c r="I5" s="6" t="s">
        <v>7</v>
      </c>
      <c r="J5" s="6" t="s">
        <v>8</v>
      </c>
      <c r="K5" s="18" t="s">
        <v>21</v>
      </c>
    </row>
    <row r="6" spans="1:11" ht="30" customHeight="1" x14ac:dyDescent="0.25">
      <c r="A6" s="42" t="s">
        <v>46</v>
      </c>
      <c r="B6" s="27">
        <v>3</v>
      </c>
      <c r="C6" s="29">
        <v>8</v>
      </c>
      <c r="D6" s="56">
        <f>SUM(B6/C6)</f>
        <v>0.375</v>
      </c>
      <c r="E6" s="29">
        <v>0</v>
      </c>
      <c r="F6" s="29">
        <v>5</v>
      </c>
      <c r="G6" s="29">
        <v>0</v>
      </c>
      <c r="H6" s="29">
        <v>0</v>
      </c>
      <c r="I6" s="29">
        <v>0</v>
      </c>
      <c r="J6" s="29">
        <v>0</v>
      </c>
      <c r="K6" s="57" t="e">
        <f>SUM(G6/J6)</f>
        <v>#DIV/0!</v>
      </c>
    </row>
    <row r="7" spans="1:11" ht="30" customHeight="1" x14ac:dyDescent="0.25">
      <c r="A7" s="135" t="s">
        <v>76</v>
      </c>
      <c r="B7" s="27">
        <v>1</v>
      </c>
      <c r="C7" s="29">
        <v>8</v>
      </c>
      <c r="D7" s="56">
        <f>SUM(B7/C7)</f>
        <v>0.125</v>
      </c>
      <c r="E7" s="29">
        <v>0</v>
      </c>
      <c r="F7" s="29">
        <v>5</v>
      </c>
      <c r="G7" s="29">
        <v>1</v>
      </c>
      <c r="H7" s="29">
        <v>0</v>
      </c>
      <c r="I7" s="29">
        <v>0</v>
      </c>
      <c r="J7" s="29">
        <v>1</v>
      </c>
      <c r="K7" s="57">
        <f>SUM(G7/J7)</f>
        <v>1</v>
      </c>
    </row>
    <row r="8" spans="1:11" ht="30" customHeight="1" thickBot="1" x14ac:dyDescent="0.3">
      <c r="A8" s="135" t="s">
        <v>25</v>
      </c>
      <c r="B8" s="27">
        <v>0</v>
      </c>
      <c r="C8" s="29">
        <v>6</v>
      </c>
      <c r="D8" s="56">
        <f>SUM(B8/C8)</f>
        <v>0</v>
      </c>
      <c r="E8" s="29">
        <v>0</v>
      </c>
      <c r="F8" s="29">
        <v>5</v>
      </c>
      <c r="G8" s="29">
        <v>1</v>
      </c>
      <c r="H8" s="29">
        <v>1</v>
      </c>
      <c r="I8" s="29">
        <v>0</v>
      </c>
      <c r="J8" s="29">
        <v>3</v>
      </c>
      <c r="K8" s="57">
        <f>SUM(G8/J8)</f>
        <v>0.33333333333333331</v>
      </c>
    </row>
    <row r="9" spans="1:11" ht="30" customHeight="1" thickBot="1" x14ac:dyDescent="0.3">
      <c r="A9" s="16" t="s">
        <v>20</v>
      </c>
      <c r="B9" s="34">
        <f>SUM(B6:B8)</f>
        <v>4</v>
      </c>
      <c r="C9" s="34">
        <f>SUM(C6:C8)</f>
        <v>22</v>
      </c>
      <c r="D9" s="35">
        <f>SUM(B9/C9)</f>
        <v>0.18181818181818182</v>
      </c>
      <c r="E9" s="34">
        <f t="shared" ref="E9:J9" si="0">SUM(E6:E8)</f>
        <v>0</v>
      </c>
      <c r="F9" s="34">
        <f t="shared" si="0"/>
        <v>15</v>
      </c>
      <c r="G9" s="34">
        <f t="shared" si="0"/>
        <v>2</v>
      </c>
      <c r="H9" s="34">
        <f t="shared" si="0"/>
        <v>1</v>
      </c>
      <c r="I9" s="34">
        <f t="shared" si="0"/>
        <v>0</v>
      </c>
      <c r="J9" s="34">
        <f t="shared" si="0"/>
        <v>4</v>
      </c>
      <c r="K9" s="36">
        <f>SUM(G9/J9)</f>
        <v>0.5</v>
      </c>
    </row>
    <row r="10" spans="1:11" x14ac:dyDescent="0.25"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1" x14ac:dyDescent="0.25">
      <c r="A11" s="4" t="s">
        <v>12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ht="30" customHeight="1" x14ac:dyDescent="0.25">
      <c r="A12" s="45" t="s">
        <v>128</v>
      </c>
      <c r="B12" s="6" t="s">
        <v>3</v>
      </c>
      <c r="C12" s="6" t="s">
        <v>11</v>
      </c>
      <c r="D12" s="6" t="s">
        <v>9</v>
      </c>
      <c r="E12" s="6" t="s">
        <v>10</v>
      </c>
      <c r="F12" s="6" t="s">
        <v>4</v>
      </c>
      <c r="G12" s="6" t="s">
        <v>5</v>
      </c>
      <c r="H12" s="6" t="s">
        <v>6</v>
      </c>
      <c r="I12" s="6" t="s">
        <v>7</v>
      </c>
      <c r="J12" s="6" t="s">
        <v>8</v>
      </c>
      <c r="K12" s="18" t="s">
        <v>21</v>
      </c>
    </row>
    <row r="13" spans="1:11" ht="30" customHeight="1" x14ac:dyDescent="0.25">
      <c r="A13" s="46" t="s">
        <v>122</v>
      </c>
      <c r="B13" s="27">
        <v>4</v>
      </c>
      <c r="C13" s="29">
        <v>4</v>
      </c>
      <c r="D13" s="56">
        <f>SUM(B13/C13)</f>
        <v>1</v>
      </c>
      <c r="E13" s="29">
        <v>1</v>
      </c>
      <c r="F13" s="29">
        <v>4</v>
      </c>
      <c r="G13" s="29">
        <v>0</v>
      </c>
      <c r="H13" s="29">
        <v>1</v>
      </c>
      <c r="I13" s="29">
        <v>0</v>
      </c>
      <c r="J13" s="29">
        <v>1</v>
      </c>
      <c r="K13" s="57">
        <f>SUM(G13/J13)</f>
        <v>0</v>
      </c>
    </row>
    <row r="14" spans="1:11" ht="30" customHeight="1" x14ac:dyDescent="0.25">
      <c r="A14" s="46" t="s">
        <v>24</v>
      </c>
      <c r="B14" s="27">
        <v>1</v>
      </c>
      <c r="C14" s="29">
        <v>10</v>
      </c>
      <c r="D14" s="56">
        <f>SUM(B14/C14)</f>
        <v>0.1</v>
      </c>
      <c r="E14" s="29">
        <v>0</v>
      </c>
      <c r="F14" s="29">
        <v>2</v>
      </c>
      <c r="G14" s="29">
        <v>0</v>
      </c>
      <c r="H14" s="29">
        <v>1</v>
      </c>
      <c r="I14" s="29">
        <v>1</v>
      </c>
      <c r="J14" s="29">
        <v>0</v>
      </c>
      <c r="K14" s="57" t="e">
        <f>SUM(G14/J14)</f>
        <v>#DIV/0!</v>
      </c>
    </row>
    <row r="15" spans="1:11" ht="30" customHeight="1" thickBot="1" x14ac:dyDescent="0.3">
      <c r="A15" s="46" t="s">
        <v>78</v>
      </c>
      <c r="B15" s="27">
        <v>0</v>
      </c>
      <c r="C15" s="29">
        <v>1</v>
      </c>
      <c r="D15" s="56">
        <f>SUM(B15/C15)</f>
        <v>0</v>
      </c>
      <c r="E15" s="29">
        <v>0</v>
      </c>
      <c r="F15" s="29">
        <v>2</v>
      </c>
      <c r="G15" s="29">
        <v>0</v>
      </c>
      <c r="H15" s="29">
        <v>1</v>
      </c>
      <c r="I15" s="29">
        <v>0</v>
      </c>
      <c r="J15" s="29">
        <v>1</v>
      </c>
      <c r="K15" s="57">
        <f>SUM(G15/J15)</f>
        <v>0</v>
      </c>
    </row>
    <row r="16" spans="1:11" ht="30" customHeight="1" thickBot="1" x14ac:dyDescent="0.3">
      <c r="A16" s="16" t="s">
        <v>20</v>
      </c>
      <c r="B16" s="34">
        <f>SUM(B13:B15)</f>
        <v>5</v>
      </c>
      <c r="C16" s="34">
        <f>SUM(C13:C15)</f>
        <v>15</v>
      </c>
      <c r="D16" s="35">
        <f>SUM(B16/C16)</f>
        <v>0.33333333333333331</v>
      </c>
      <c r="E16" s="34">
        <f t="shared" ref="E16:J16" si="1">SUM(E13:E15)</f>
        <v>1</v>
      </c>
      <c r="F16" s="34">
        <f t="shared" si="1"/>
        <v>8</v>
      </c>
      <c r="G16" s="34">
        <f t="shared" si="1"/>
        <v>0</v>
      </c>
      <c r="H16" s="34">
        <f t="shared" si="1"/>
        <v>3</v>
      </c>
      <c r="I16" s="34">
        <f t="shared" si="1"/>
        <v>1</v>
      </c>
      <c r="J16" s="34">
        <f t="shared" si="1"/>
        <v>2</v>
      </c>
      <c r="K16" s="36">
        <f>SUM(G16/J16)</f>
        <v>0</v>
      </c>
    </row>
    <row r="19" spans="1:1" x14ac:dyDescent="0.25">
      <c r="A19" t="s">
        <v>89</v>
      </c>
    </row>
    <row r="20" spans="1:1" x14ac:dyDescent="0.25">
      <c r="A20" t="s">
        <v>162</v>
      </c>
    </row>
  </sheetData>
  <pageMargins left="0.7" right="0.7" top="0.75" bottom="0.75" header="0.3" footer="0.3"/>
  <pageSetup scale="95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topLeftCell="A16" zoomScale="85" zoomScaleNormal="85" zoomScalePageLayoutView="85" workbookViewId="0">
      <pane xSplit="1" topLeftCell="B1" activePane="topRight" state="frozen"/>
      <selection pane="topRight" activeCell="A37" sqref="A37"/>
    </sheetView>
  </sheetViews>
  <sheetFormatPr defaultColWidth="8.85546875" defaultRowHeight="15" x14ac:dyDescent="0.25"/>
  <cols>
    <col min="1" max="1" width="20.42578125" customWidth="1"/>
    <col min="2" max="2" width="12.42578125" customWidth="1"/>
    <col min="3" max="3" width="14.42578125" customWidth="1"/>
    <col min="4" max="4" width="9.42578125" customWidth="1"/>
    <col min="6" max="7" width="12.140625" customWidth="1"/>
    <col min="11" max="11" width="10" customWidth="1"/>
    <col min="12" max="12" width="10.28515625" customWidth="1"/>
    <col min="13" max="13" width="11.42578125" bestFit="1" customWidth="1"/>
    <col min="14" max="15" width="11.42578125" customWidth="1"/>
    <col min="16" max="16" width="10.28515625" customWidth="1"/>
    <col min="19" max="19" width="11.7109375" bestFit="1" customWidth="1"/>
    <col min="20" max="20" width="13.7109375" bestFit="1" customWidth="1"/>
    <col min="21" max="21" width="16.42578125" bestFit="1" customWidth="1"/>
  </cols>
  <sheetData>
    <row r="1" spans="1:21" ht="30" customHeight="1" thickBot="1" x14ac:dyDescent="0.3">
      <c r="A1" s="11" t="s">
        <v>95</v>
      </c>
      <c r="B1" s="7"/>
      <c r="C1" s="8"/>
      <c r="D1" s="9"/>
    </row>
    <row r="3" spans="1:21" ht="30" customHeight="1" x14ac:dyDescent="0.25">
      <c r="A3" s="41" t="s">
        <v>126</v>
      </c>
      <c r="B3" s="6" t="s">
        <v>3</v>
      </c>
      <c r="C3" s="6" t="s">
        <v>11</v>
      </c>
      <c r="D3" s="6" t="s">
        <v>9</v>
      </c>
      <c r="E3" s="6" t="s">
        <v>10</v>
      </c>
      <c r="F3" s="6" t="s">
        <v>4</v>
      </c>
      <c r="G3" s="6" t="s">
        <v>99</v>
      </c>
      <c r="H3" s="6" t="s">
        <v>5</v>
      </c>
      <c r="I3" s="6" t="s">
        <v>6</v>
      </c>
      <c r="J3" s="6" t="s">
        <v>7</v>
      </c>
      <c r="K3" s="6" t="s">
        <v>8</v>
      </c>
      <c r="L3" s="18" t="s">
        <v>21</v>
      </c>
      <c r="M3" s="18" t="s">
        <v>93</v>
      </c>
      <c r="N3" s="18" t="s">
        <v>96</v>
      </c>
      <c r="O3" s="18" t="s">
        <v>98</v>
      </c>
      <c r="P3" s="18" t="s">
        <v>82</v>
      </c>
      <c r="Q3" s="18" t="s">
        <v>83</v>
      </c>
      <c r="R3" s="18" t="s">
        <v>84</v>
      </c>
      <c r="S3" s="18" t="s">
        <v>100</v>
      </c>
      <c r="T3" s="18" t="s">
        <v>101</v>
      </c>
      <c r="U3" s="18" t="s">
        <v>97</v>
      </c>
    </row>
    <row r="4" spans="1:21" ht="30" customHeight="1" x14ac:dyDescent="0.25">
      <c r="A4" s="21" t="s">
        <v>26</v>
      </c>
      <c r="B4" s="38">
        <f>'Overall - Totals'!B4</f>
        <v>9</v>
      </c>
      <c r="C4" s="38">
        <f>'Overall - Totals'!C4</f>
        <v>21</v>
      </c>
      <c r="D4" s="39">
        <f>B4/C4</f>
        <v>0.42857142857142855</v>
      </c>
      <c r="E4" s="38">
        <f>'Overall - Totals'!E4</f>
        <v>1</v>
      </c>
      <c r="F4" s="38">
        <f>'Overall - Totals'!F4</f>
        <v>18</v>
      </c>
      <c r="G4" s="48">
        <f>F4/($C$8+$Q$8)*100</f>
        <v>9.2307692307692317</v>
      </c>
      <c r="H4" s="38">
        <f>'Overall - Totals'!G4</f>
        <v>9</v>
      </c>
      <c r="I4" s="38">
        <f>'Overall - Totals'!H4</f>
        <v>5</v>
      </c>
      <c r="J4" s="38">
        <f>'Overall - Totals'!I4</f>
        <v>0</v>
      </c>
      <c r="K4" s="38">
        <f>'Overall - Totals'!J4</f>
        <v>8</v>
      </c>
      <c r="L4" s="40">
        <f>H4/K4</f>
        <v>1.125</v>
      </c>
      <c r="M4" s="111">
        <f>K4+C4</f>
        <v>29</v>
      </c>
      <c r="N4" s="40">
        <f>B4/M4</f>
        <v>0.31034482758620691</v>
      </c>
      <c r="O4" s="40">
        <f>((H4*0.33)+C4+K4)/7</f>
        <v>4.5671428571428567</v>
      </c>
      <c r="P4" s="40"/>
      <c r="Q4" s="38"/>
      <c r="R4" s="38"/>
      <c r="S4" s="38"/>
      <c r="T4" s="38"/>
      <c r="U4" s="38"/>
    </row>
    <row r="5" spans="1:21" ht="30" customHeight="1" x14ac:dyDescent="0.25">
      <c r="A5" s="21" t="s">
        <v>28</v>
      </c>
      <c r="B5" s="38">
        <f>'Overall - Totals'!B5</f>
        <v>17</v>
      </c>
      <c r="C5" s="38">
        <f>'Overall - Totals'!C5</f>
        <v>43</v>
      </c>
      <c r="D5" s="39">
        <f t="shared" ref="D5:D7" si="0">B5/C5</f>
        <v>0.39534883720930231</v>
      </c>
      <c r="E5" s="38">
        <f>'Overall - Totals'!E5</f>
        <v>0</v>
      </c>
      <c r="F5" s="38">
        <f>'Overall - Totals'!F5</f>
        <v>15</v>
      </c>
      <c r="G5" s="48">
        <f t="shared" ref="G5:G8" si="1">F5/($C$8+$Q$8)*100</f>
        <v>7.6923076923076925</v>
      </c>
      <c r="H5" s="38">
        <f>'Overall - Totals'!G5</f>
        <v>10</v>
      </c>
      <c r="I5" s="38">
        <f>'Overall - Totals'!H5</f>
        <v>2</v>
      </c>
      <c r="J5" s="38">
        <f>'Overall - Totals'!I5</f>
        <v>2</v>
      </c>
      <c r="K5" s="38">
        <f>'Overall - Totals'!J5</f>
        <v>6</v>
      </c>
      <c r="L5" s="40">
        <f>H5/K5</f>
        <v>1.6666666666666667</v>
      </c>
      <c r="M5" s="111">
        <f t="shared" ref="M5:M6" si="2">K5+C5</f>
        <v>49</v>
      </c>
      <c r="N5" s="40">
        <f t="shared" ref="N5:N8" si="3">B5/M5</f>
        <v>0.34693877551020408</v>
      </c>
      <c r="O5" s="40">
        <f t="shared" ref="O5:O7" si="4">((H5*0.33)+C5+K5)/7</f>
        <v>7.4714285714285706</v>
      </c>
      <c r="P5" s="40"/>
      <c r="Q5" s="38"/>
      <c r="R5" s="38"/>
      <c r="S5" s="38"/>
      <c r="T5" s="38"/>
      <c r="U5" s="38"/>
    </row>
    <row r="6" spans="1:21" ht="30" customHeight="1" x14ac:dyDescent="0.25">
      <c r="A6" s="21" t="s">
        <v>125</v>
      </c>
      <c r="B6" s="38">
        <f>'Overall - Totals'!B6</f>
        <v>7</v>
      </c>
      <c r="C6" s="38">
        <f>'Overall - Totals'!C6</f>
        <v>17</v>
      </c>
      <c r="D6" s="39">
        <f t="shared" si="0"/>
        <v>0.41176470588235292</v>
      </c>
      <c r="E6" s="38">
        <f>'Overall - Totals'!E6</f>
        <v>3</v>
      </c>
      <c r="F6" s="38">
        <f>'Overall - Totals'!F6</f>
        <v>5</v>
      </c>
      <c r="G6" s="48">
        <f t="shared" si="1"/>
        <v>2.5641025641025639</v>
      </c>
      <c r="H6" s="38">
        <f>'Overall - Totals'!G6</f>
        <v>5</v>
      </c>
      <c r="I6" s="38">
        <f>'Overall - Totals'!H6</f>
        <v>4</v>
      </c>
      <c r="J6" s="38">
        <f>'Overall - Totals'!I6</f>
        <v>0</v>
      </c>
      <c r="K6" s="38">
        <f>'Overall - Totals'!J6</f>
        <v>6</v>
      </c>
      <c r="L6" s="40">
        <f>H6/K6</f>
        <v>0.83333333333333337</v>
      </c>
      <c r="M6" s="111">
        <f t="shared" si="2"/>
        <v>23</v>
      </c>
      <c r="N6" s="40">
        <f t="shared" si="3"/>
        <v>0.30434782608695654</v>
      </c>
      <c r="O6" s="40">
        <f t="shared" si="4"/>
        <v>3.5214285714285714</v>
      </c>
      <c r="P6" s="40"/>
      <c r="Q6" s="38"/>
      <c r="R6" s="38"/>
      <c r="S6" s="38"/>
      <c r="T6" s="38"/>
      <c r="U6" s="38"/>
    </row>
    <row r="7" spans="1:21" ht="30" customHeight="1" x14ac:dyDescent="0.25">
      <c r="A7" s="109" t="s">
        <v>127</v>
      </c>
      <c r="B7" s="38">
        <f>'Overall - Totals'!B7</f>
        <v>5</v>
      </c>
      <c r="C7" s="38">
        <f>'Overall - Totals'!C7</f>
        <v>16</v>
      </c>
      <c r="D7" s="39">
        <f t="shared" si="0"/>
        <v>0.3125</v>
      </c>
      <c r="E7" s="38">
        <f>'Overall - Totals'!E7</f>
        <v>0</v>
      </c>
      <c r="F7" s="38">
        <f>'Overall - Totals'!F7</f>
        <v>5</v>
      </c>
      <c r="G7" s="48">
        <f t="shared" si="1"/>
        <v>2.5641025641025639</v>
      </c>
      <c r="H7" s="38">
        <f>'Overall - Totals'!G7</f>
        <v>4</v>
      </c>
      <c r="I7" s="38">
        <f>'Overall - Totals'!H7</f>
        <v>3</v>
      </c>
      <c r="J7" s="38">
        <f>'Overall - Totals'!I7</f>
        <v>0</v>
      </c>
      <c r="K7" s="38">
        <f>'Overall - Totals'!J7</f>
        <v>1</v>
      </c>
      <c r="L7" s="40">
        <f>H7/K7</f>
        <v>4</v>
      </c>
      <c r="M7" s="111">
        <f t="shared" ref="M7" si="5">K7+C7</f>
        <v>17</v>
      </c>
      <c r="N7" s="40">
        <f t="shared" ref="N7" si="6">B7/M7</f>
        <v>0.29411764705882354</v>
      </c>
      <c r="O7" s="40">
        <f t="shared" si="4"/>
        <v>2.617142857142857</v>
      </c>
      <c r="P7" s="40"/>
      <c r="Q7" s="38"/>
      <c r="R7" s="38"/>
      <c r="S7" s="38"/>
      <c r="T7" s="38"/>
      <c r="U7" s="38"/>
    </row>
    <row r="8" spans="1:21" ht="30" customHeight="1" x14ac:dyDescent="0.25">
      <c r="A8" s="109" t="s">
        <v>94</v>
      </c>
      <c r="B8" s="38">
        <f>SUM(B4:B7)</f>
        <v>38</v>
      </c>
      <c r="C8" s="38">
        <f>SUM(C4:C7)</f>
        <v>97</v>
      </c>
      <c r="D8" s="110">
        <f>B8/C8</f>
        <v>0.39175257731958762</v>
      </c>
      <c r="E8" s="38">
        <f>SUM(E4:E7)</f>
        <v>4</v>
      </c>
      <c r="F8" s="38">
        <f>SUM(F4:F7)</f>
        <v>43</v>
      </c>
      <c r="G8" s="48">
        <f t="shared" si="1"/>
        <v>22.051282051282051</v>
      </c>
      <c r="H8" s="38">
        <f>SUM(H4:H7)</f>
        <v>28</v>
      </c>
      <c r="I8" s="38">
        <f t="shared" ref="I8:K8" si="7">SUM(I4:I7)</f>
        <v>14</v>
      </c>
      <c r="J8" s="38">
        <f t="shared" si="7"/>
        <v>2</v>
      </c>
      <c r="K8" s="77">
        <f t="shared" si="7"/>
        <v>21</v>
      </c>
      <c r="L8" s="48">
        <f>H8/K8</f>
        <v>1.3333333333333333</v>
      </c>
      <c r="M8" s="111">
        <f>SUM(M4:M7)</f>
        <v>118</v>
      </c>
      <c r="N8" s="40">
        <f t="shared" si="3"/>
        <v>0.32203389830508472</v>
      </c>
      <c r="O8" s="40"/>
      <c r="P8" s="38">
        <f>'Overall Team Stats'!L4</f>
        <v>48</v>
      </c>
      <c r="Q8" s="38">
        <f>'Overall Team Stats'!M4</f>
        <v>98</v>
      </c>
      <c r="R8" s="38">
        <f>'Overall Team Stats'!N4</f>
        <v>0.48979591836734693</v>
      </c>
      <c r="S8" s="48">
        <f>M8/7</f>
        <v>16.857142857142858</v>
      </c>
      <c r="T8" s="48">
        <f>S8/B44*100</f>
        <v>94.173982442138879</v>
      </c>
      <c r="U8" s="38">
        <f>B8-P8</f>
        <v>-10</v>
      </c>
    </row>
    <row r="9" spans="1:21" x14ac:dyDescent="0.25">
      <c r="B9" s="28"/>
      <c r="C9" s="28"/>
      <c r="D9" s="30"/>
      <c r="E9" s="28"/>
      <c r="F9" s="28"/>
      <c r="G9" s="28"/>
      <c r="H9" s="28"/>
      <c r="I9" s="28"/>
      <c r="J9" s="28"/>
      <c r="K9" s="28"/>
      <c r="L9" s="31"/>
      <c r="M9" s="31"/>
      <c r="N9" s="31"/>
      <c r="O9" s="31"/>
      <c r="P9" s="31"/>
    </row>
    <row r="10" spans="1:21" ht="30" customHeight="1" x14ac:dyDescent="0.25">
      <c r="A10" s="45" t="s">
        <v>128</v>
      </c>
      <c r="B10" s="6" t="s">
        <v>3</v>
      </c>
      <c r="C10" s="6" t="s">
        <v>11</v>
      </c>
      <c r="D10" s="20" t="s">
        <v>9</v>
      </c>
      <c r="E10" s="6" t="s">
        <v>10</v>
      </c>
      <c r="F10" s="6" t="s">
        <v>4</v>
      </c>
      <c r="G10" s="6" t="s">
        <v>99</v>
      </c>
      <c r="H10" s="6" t="s">
        <v>5</v>
      </c>
      <c r="I10" s="6" t="s">
        <v>6</v>
      </c>
      <c r="J10" s="6" t="s">
        <v>7</v>
      </c>
      <c r="K10" s="6" t="s">
        <v>8</v>
      </c>
      <c r="L10" s="23" t="s">
        <v>21</v>
      </c>
      <c r="M10" s="18" t="s">
        <v>93</v>
      </c>
      <c r="N10" s="18" t="s">
        <v>96</v>
      </c>
      <c r="O10" s="18" t="s">
        <v>98</v>
      </c>
      <c r="P10" s="18" t="s">
        <v>82</v>
      </c>
      <c r="Q10" s="18" t="s">
        <v>83</v>
      </c>
      <c r="R10" s="18" t="s">
        <v>84</v>
      </c>
      <c r="S10" s="18" t="s">
        <v>100</v>
      </c>
      <c r="T10" s="18" t="s">
        <v>101</v>
      </c>
      <c r="U10" s="18" t="s">
        <v>97</v>
      </c>
    </row>
    <row r="11" spans="1:21" ht="30" customHeight="1" x14ac:dyDescent="0.25">
      <c r="A11" s="46" t="s">
        <v>122</v>
      </c>
      <c r="B11" s="38">
        <f>'Overall - Totals'!B10</f>
        <v>23</v>
      </c>
      <c r="C11" s="38">
        <f>'Overall - Totals'!C10</f>
        <v>31</v>
      </c>
      <c r="D11" s="39">
        <f>B11/C11</f>
        <v>0.74193548387096775</v>
      </c>
      <c r="E11" s="38">
        <f>'Overall - Totals'!E10</f>
        <v>17</v>
      </c>
      <c r="F11" s="38">
        <f>'Overall - Totals'!F10</f>
        <v>29</v>
      </c>
      <c r="G11" s="48">
        <f>F11/($C$14+$Q$14)*100</f>
        <v>13.425925925925927</v>
      </c>
      <c r="H11" s="38">
        <f>'Overall - Totals'!G10</f>
        <v>10</v>
      </c>
      <c r="I11" s="38">
        <f>'Overall - Totals'!H10</f>
        <v>3</v>
      </c>
      <c r="J11" s="38">
        <f>'Overall - Totals'!I10</f>
        <v>1</v>
      </c>
      <c r="K11" s="38">
        <f>'Overall - Totals'!J10</f>
        <v>4</v>
      </c>
      <c r="L11" s="40">
        <f>H11/K11</f>
        <v>2.5</v>
      </c>
      <c r="M11" s="111">
        <f>C11+K11</f>
        <v>35</v>
      </c>
      <c r="N11" s="40">
        <f>B11/M11</f>
        <v>0.65714285714285714</v>
      </c>
      <c r="O11" s="40">
        <f>((H11*0.33)+C11+K11)/7</f>
        <v>5.4714285714285706</v>
      </c>
      <c r="P11" s="40"/>
      <c r="Q11" s="40"/>
      <c r="R11" s="40"/>
      <c r="S11" s="40"/>
      <c r="T11" s="40"/>
      <c r="U11" s="40"/>
    </row>
    <row r="12" spans="1:21" ht="30" customHeight="1" x14ac:dyDescent="0.25">
      <c r="A12" s="46" t="s">
        <v>24</v>
      </c>
      <c r="B12" s="38">
        <f>'Overall - Totals'!B11</f>
        <v>18</v>
      </c>
      <c r="C12" s="38">
        <f>'Overall - Totals'!C11</f>
        <v>49</v>
      </c>
      <c r="D12" s="39">
        <f t="shared" ref="D12:D13" si="8">B12/C12</f>
        <v>0.36734693877551022</v>
      </c>
      <c r="E12" s="38">
        <f>'Overall - Totals'!E11</f>
        <v>1</v>
      </c>
      <c r="F12" s="38">
        <f>'Overall - Totals'!F11</f>
        <v>17</v>
      </c>
      <c r="G12" s="48">
        <f t="shared" ref="G12:G14" si="9">F12/($C$14+$Q$14)*100</f>
        <v>7.8703703703703702</v>
      </c>
      <c r="H12" s="38">
        <f>'Overall - Totals'!G11</f>
        <v>7</v>
      </c>
      <c r="I12" s="38">
        <f>'Overall - Totals'!H11</f>
        <v>1</v>
      </c>
      <c r="J12" s="38">
        <f>'Overall - Totals'!I11</f>
        <v>1</v>
      </c>
      <c r="K12" s="38">
        <f>'Overall - Totals'!J11</f>
        <v>4</v>
      </c>
      <c r="L12" s="40">
        <f>H12/K12</f>
        <v>1.75</v>
      </c>
      <c r="M12" s="111">
        <f t="shared" ref="M12:M13" si="10">C12+K12</f>
        <v>53</v>
      </c>
      <c r="N12" s="40">
        <f t="shared" ref="N12:N14" si="11">B12/M12</f>
        <v>0.33962264150943394</v>
      </c>
      <c r="O12" s="40">
        <f t="shared" ref="O12:O13" si="12">((H12*0.33)+C12+K12)/7</f>
        <v>7.9014285714285721</v>
      </c>
      <c r="P12" s="40"/>
      <c r="Q12" s="40"/>
      <c r="R12" s="40"/>
      <c r="S12" s="40"/>
      <c r="T12" s="40"/>
      <c r="U12" s="40"/>
    </row>
    <row r="13" spans="1:21" ht="30" customHeight="1" x14ac:dyDescent="0.25">
      <c r="A13" s="46" t="s">
        <v>78</v>
      </c>
      <c r="B13" s="38">
        <f>'Overall - Totals'!B12</f>
        <v>10</v>
      </c>
      <c r="C13" s="38">
        <f>'Overall - Totals'!C12</f>
        <v>21</v>
      </c>
      <c r="D13" s="39">
        <f t="shared" si="8"/>
        <v>0.47619047619047616</v>
      </c>
      <c r="E13" s="38">
        <f>'Overall - Totals'!E12</f>
        <v>4</v>
      </c>
      <c r="F13" s="38">
        <f>'Overall - Totals'!F12</f>
        <v>21</v>
      </c>
      <c r="G13" s="48">
        <f t="shared" si="9"/>
        <v>9.7222222222222232</v>
      </c>
      <c r="H13" s="38">
        <f>'Overall - Totals'!G12</f>
        <v>2</v>
      </c>
      <c r="I13" s="38">
        <f>'Overall - Totals'!H12</f>
        <v>2</v>
      </c>
      <c r="J13" s="38">
        <f>'Overall - Totals'!I12</f>
        <v>4</v>
      </c>
      <c r="K13" s="38">
        <f>'Overall - Totals'!J12</f>
        <v>3</v>
      </c>
      <c r="L13" s="40">
        <f>H13/K13</f>
        <v>0.66666666666666663</v>
      </c>
      <c r="M13" s="111">
        <f t="shared" si="10"/>
        <v>24</v>
      </c>
      <c r="N13" s="40">
        <f t="shared" si="11"/>
        <v>0.41666666666666669</v>
      </c>
      <c r="O13" s="40">
        <f t="shared" si="12"/>
        <v>3.5228571428571427</v>
      </c>
      <c r="P13" s="40"/>
      <c r="Q13" s="40"/>
      <c r="R13" s="40"/>
      <c r="S13" s="40"/>
      <c r="T13" s="40"/>
      <c r="U13" s="40"/>
    </row>
    <row r="14" spans="1:21" ht="30" customHeight="1" x14ac:dyDescent="0.25">
      <c r="A14" s="132" t="s">
        <v>94</v>
      </c>
      <c r="B14" s="38">
        <f>SUM(B11:B13)</f>
        <v>51</v>
      </c>
      <c r="C14" s="38">
        <f t="shared" ref="C14:K14" si="13">SUM(C11:C13)</f>
        <v>101</v>
      </c>
      <c r="D14" s="110">
        <f>B14/C14</f>
        <v>0.50495049504950495</v>
      </c>
      <c r="E14" s="38">
        <f t="shared" si="13"/>
        <v>22</v>
      </c>
      <c r="F14" s="38">
        <f t="shared" si="13"/>
        <v>67</v>
      </c>
      <c r="G14" s="48">
        <f t="shared" si="9"/>
        <v>31.018518518518519</v>
      </c>
      <c r="H14" s="38">
        <f t="shared" si="13"/>
        <v>19</v>
      </c>
      <c r="I14" s="38">
        <f t="shared" si="13"/>
        <v>6</v>
      </c>
      <c r="J14" s="38">
        <f t="shared" si="13"/>
        <v>6</v>
      </c>
      <c r="K14" s="77">
        <f t="shared" si="13"/>
        <v>11</v>
      </c>
      <c r="L14" s="40">
        <f>H14/K14</f>
        <v>1.7272727272727273</v>
      </c>
      <c r="M14" s="111">
        <f>SUM(M11:M13)</f>
        <v>112</v>
      </c>
      <c r="N14" s="40">
        <f t="shared" si="11"/>
        <v>0.45535714285714285</v>
      </c>
      <c r="O14" s="40"/>
      <c r="P14" s="38">
        <f>'Overall Team Stats'!L8</f>
        <v>31</v>
      </c>
      <c r="Q14" s="38">
        <f>'Overall Team Stats'!M8</f>
        <v>115</v>
      </c>
      <c r="R14" s="40">
        <f>'Overall Team Stats'!N8</f>
        <v>0.26956521739130435</v>
      </c>
      <c r="S14" s="48">
        <f>M14/7</f>
        <v>16</v>
      </c>
      <c r="T14" s="48">
        <f>S14/B44*100</f>
        <v>89.385474860335208</v>
      </c>
      <c r="U14" s="38">
        <f>B14-P14</f>
        <v>20</v>
      </c>
    </row>
    <row r="15" spans="1:21" x14ac:dyDescent="0.25">
      <c r="B15" s="28"/>
      <c r="C15" s="28"/>
      <c r="D15" s="30"/>
      <c r="E15" s="28"/>
      <c r="F15" s="28"/>
      <c r="G15" s="28"/>
      <c r="H15" s="28"/>
      <c r="I15" s="28"/>
      <c r="J15" s="28"/>
      <c r="K15" s="28"/>
      <c r="L15" s="31"/>
      <c r="M15" s="31"/>
      <c r="N15" s="31"/>
      <c r="O15" s="31"/>
      <c r="P15" s="31"/>
    </row>
    <row r="16" spans="1:21" ht="30" customHeight="1" x14ac:dyDescent="0.25">
      <c r="A16" s="133" t="s">
        <v>129</v>
      </c>
      <c r="B16" s="6" t="s">
        <v>3</v>
      </c>
      <c r="C16" s="6" t="s">
        <v>11</v>
      </c>
      <c r="D16" s="20" t="s">
        <v>9</v>
      </c>
      <c r="E16" s="6" t="s">
        <v>10</v>
      </c>
      <c r="F16" s="6" t="s">
        <v>4</v>
      </c>
      <c r="G16" s="6" t="s">
        <v>99</v>
      </c>
      <c r="H16" s="6" t="s">
        <v>5</v>
      </c>
      <c r="I16" s="6" t="s">
        <v>6</v>
      </c>
      <c r="J16" s="6" t="s">
        <v>7</v>
      </c>
      <c r="K16" s="6" t="s">
        <v>8</v>
      </c>
      <c r="L16" s="23" t="s">
        <v>21</v>
      </c>
      <c r="M16" s="18" t="s">
        <v>93</v>
      </c>
      <c r="N16" s="18" t="s">
        <v>96</v>
      </c>
      <c r="O16" s="18" t="s">
        <v>98</v>
      </c>
      <c r="P16" s="18" t="s">
        <v>82</v>
      </c>
      <c r="Q16" s="18" t="s">
        <v>83</v>
      </c>
      <c r="R16" s="18" t="s">
        <v>84</v>
      </c>
      <c r="S16" s="18" t="s">
        <v>100</v>
      </c>
      <c r="T16" s="18" t="s">
        <v>101</v>
      </c>
      <c r="U16" s="18" t="s">
        <v>97</v>
      </c>
    </row>
    <row r="17" spans="1:21" ht="30" customHeight="1" x14ac:dyDescent="0.25">
      <c r="A17" s="131" t="s">
        <v>41</v>
      </c>
      <c r="B17" s="38">
        <f>'Overall - Totals'!B15</f>
        <v>15</v>
      </c>
      <c r="C17" s="38">
        <f>'Overall - Totals'!C15</f>
        <v>33</v>
      </c>
      <c r="D17" s="39">
        <f>B17/C17</f>
        <v>0.45454545454545453</v>
      </c>
      <c r="E17" s="38">
        <f>'Overall - Totals'!E15</f>
        <v>3</v>
      </c>
      <c r="F17" s="38">
        <f>'Overall - Totals'!F15</f>
        <v>21</v>
      </c>
      <c r="G17" s="48">
        <f>F17/($C$21+$Q$21)*100</f>
        <v>12</v>
      </c>
      <c r="H17" s="38">
        <f>'Overall - Totals'!G15</f>
        <v>15</v>
      </c>
      <c r="I17" s="38">
        <f>'Overall - Totals'!H15</f>
        <v>4</v>
      </c>
      <c r="J17" s="38">
        <f>'Overall - Totals'!I15</f>
        <v>1</v>
      </c>
      <c r="K17" s="38">
        <f>'Overall - Totals'!J15</f>
        <v>10</v>
      </c>
      <c r="L17" s="40">
        <f>H17/K17</f>
        <v>1.5</v>
      </c>
      <c r="M17" s="111">
        <f>C17+K17</f>
        <v>43</v>
      </c>
      <c r="N17" s="40">
        <f>B17/M17</f>
        <v>0.34883720930232559</v>
      </c>
      <c r="O17" s="40">
        <f t="shared" ref="O17:O20" si="14">((H17*0.33)+C17+K17)/7</f>
        <v>6.8500000000000005</v>
      </c>
      <c r="P17" s="40"/>
      <c r="Q17" s="38"/>
      <c r="R17" s="38"/>
      <c r="S17" s="38"/>
      <c r="T17" s="38"/>
      <c r="U17" s="38"/>
    </row>
    <row r="18" spans="1:21" ht="30" customHeight="1" x14ac:dyDescent="0.25">
      <c r="A18" s="131" t="s">
        <v>43</v>
      </c>
      <c r="B18" s="38">
        <f>'Overall - Totals'!B16</f>
        <v>15</v>
      </c>
      <c r="C18" s="38">
        <f>'Overall - Totals'!C16</f>
        <v>23</v>
      </c>
      <c r="D18" s="39">
        <f t="shared" ref="D18:D20" si="15">B18/C18</f>
        <v>0.65217391304347827</v>
      </c>
      <c r="E18" s="38">
        <f>'Overall - Totals'!E16</f>
        <v>0</v>
      </c>
      <c r="F18" s="38">
        <f>'Overall - Totals'!F16</f>
        <v>11</v>
      </c>
      <c r="G18" s="48">
        <f t="shared" ref="G18:G21" si="16">F18/($C$21+$Q$21)*100</f>
        <v>6.2857142857142865</v>
      </c>
      <c r="H18" s="38">
        <f>'Overall - Totals'!G16</f>
        <v>4</v>
      </c>
      <c r="I18" s="38">
        <f>'Overall - Totals'!H16</f>
        <v>3</v>
      </c>
      <c r="J18" s="38">
        <f>'Overall - Totals'!I16</f>
        <v>3</v>
      </c>
      <c r="K18" s="38">
        <f>'Overall - Totals'!J16</f>
        <v>4</v>
      </c>
      <c r="L18" s="40">
        <f>H18/K18</f>
        <v>1</v>
      </c>
      <c r="M18" s="111">
        <f t="shared" ref="M18:M20" si="17">C18+K18</f>
        <v>27</v>
      </c>
      <c r="N18" s="40">
        <f t="shared" ref="N18:N21" si="18">B18/M18</f>
        <v>0.55555555555555558</v>
      </c>
      <c r="O18" s="40">
        <f t="shared" si="14"/>
        <v>4.0457142857142854</v>
      </c>
      <c r="P18" s="40"/>
      <c r="Q18" s="38"/>
      <c r="R18" s="38"/>
      <c r="S18" s="38"/>
      <c r="T18" s="38"/>
      <c r="U18" s="38"/>
    </row>
    <row r="19" spans="1:21" ht="30" customHeight="1" x14ac:dyDescent="0.25">
      <c r="A19" s="131" t="s">
        <v>42</v>
      </c>
      <c r="B19" s="38">
        <f>'Overall - Totals'!B17</f>
        <v>12</v>
      </c>
      <c r="C19" s="38">
        <f>'Overall - Totals'!C17</f>
        <v>31</v>
      </c>
      <c r="D19" s="39">
        <f t="shared" si="15"/>
        <v>0.38709677419354838</v>
      </c>
      <c r="E19" s="38">
        <f>'Overall - Totals'!E17</f>
        <v>0</v>
      </c>
      <c r="F19" s="38">
        <f>'Overall - Totals'!F17</f>
        <v>8</v>
      </c>
      <c r="G19" s="48">
        <f t="shared" si="16"/>
        <v>4.5714285714285712</v>
      </c>
      <c r="H19" s="38">
        <f>'Overall - Totals'!G17</f>
        <v>5</v>
      </c>
      <c r="I19" s="38">
        <f>'Overall - Totals'!H17</f>
        <v>1</v>
      </c>
      <c r="J19" s="38">
        <f>'Overall - Totals'!I17</f>
        <v>0</v>
      </c>
      <c r="K19" s="38">
        <f>'Overall - Totals'!J17</f>
        <v>2</v>
      </c>
      <c r="L19" s="40">
        <f>H19/K19</f>
        <v>2.5</v>
      </c>
      <c r="M19" s="111">
        <f t="shared" si="17"/>
        <v>33</v>
      </c>
      <c r="N19" s="40">
        <f t="shared" si="18"/>
        <v>0.36363636363636365</v>
      </c>
      <c r="O19" s="40">
        <f t="shared" si="14"/>
        <v>4.95</v>
      </c>
      <c r="P19" s="40"/>
      <c r="Q19" s="38"/>
      <c r="R19" s="38"/>
      <c r="S19" s="38"/>
      <c r="T19" s="38"/>
      <c r="U19" s="38"/>
    </row>
    <row r="20" spans="1:21" ht="30" customHeight="1" x14ac:dyDescent="0.25">
      <c r="A20" s="131" t="s">
        <v>124</v>
      </c>
      <c r="B20" s="38">
        <f>'Overall - Totals'!B18</f>
        <v>1</v>
      </c>
      <c r="C20" s="38">
        <f>'Overall - Totals'!C18</f>
        <v>3</v>
      </c>
      <c r="D20" s="39">
        <f t="shared" si="15"/>
        <v>0.33333333333333331</v>
      </c>
      <c r="E20" s="38">
        <f>'Overall - Totals'!E18</f>
        <v>0</v>
      </c>
      <c r="F20" s="38">
        <f>'Overall - Totals'!F18</f>
        <v>5</v>
      </c>
      <c r="G20" s="48">
        <f t="shared" si="16"/>
        <v>2.8571428571428572</v>
      </c>
      <c r="H20" s="38">
        <f>'Overall - Totals'!G18</f>
        <v>0</v>
      </c>
      <c r="I20" s="38">
        <f>'Overall - Totals'!H18</f>
        <v>0</v>
      </c>
      <c r="J20" s="38">
        <f>'Overall - Totals'!I18</f>
        <v>0</v>
      </c>
      <c r="K20" s="38">
        <f>'Overall - Totals'!J18</f>
        <v>1</v>
      </c>
      <c r="L20" s="40">
        <f>H20/K20</f>
        <v>0</v>
      </c>
      <c r="M20" s="111">
        <f t="shared" si="17"/>
        <v>4</v>
      </c>
      <c r="N20" s="40">
        <f t="shared" si="18"/>
        <v>0.25</v>
      </c>
      <c r="O20" s="40">
        <f t="shared" si="14"/>
        <v>0.5714285714285714</v>
      </c>
      <c r="P20" s="40"/>
      <c r="Q20" s="38"/>
      <c r="R20" s="38"/>
      <c r="S20" s="38"/>
      <c r="T20" s="38"/>
      <c r="U20" s="38"/>
    </row>
    <row r="21" spans="1:21" ht="30" customHeight="1" x14ac:dyDescent="0.25">
      <c r="A21" s="134" t="s">
        <v>94</v>
      </c>
      <c r="B21" s="38">
        <f>SUM(B17:B20)</f>
        <v>43</v>
      </c>
      <c r="C21" s="38">
        <f t="shared" ref="C21:K21" si="19">SUM(C17:C20)</f>
        <v>90</v>
      </c>
      <c r="D21" s="110">
        <f>B21/C21</f>
        <v>0.4777777777777778</v>
      </c>
      <c r="E21" s="38">
        <f t="shared" si="19"/>
        <v>3</v>
      </c>
      <c r="F21" s="38">
        <f t="shared" si="19"/>
        <v>45</v>
      </c>
      <c r="G21" s="48">
        <f t="shared" si="16"/>
        <v>25.714285714285712</v>
      </c>
      <c r="H21" s="38">
        <f t="shared" si="19"/>
        <v>24</v>
      </c>
      <c r="I21" s="38">
        <f t="shared" si="19"/>
        <v>8</v>
      </c>
      <c r="J21" s="38">
        <f t="shared" si="19"/>
        <v>4</v>
      </c>
      <c r="K21" s="38">
        <f t="shared" si="19"/>
        <v>17</v>
      </c>
      <c r="L21" s="48">
        <f>H21/K21</f>
        <v>1.411764705882353</v>
      </c>
      <c r="M21" s="111">
        <f>SUM(M17:M20)</f>
        <v>107</v>
      </c>
      <c r="N21" s="40">
        <f t="shared" si="18"/>
        <v>0.40186915887850466</v>
      </c>
      <c r="O21" s="40"/>
      <c r="P21" s="38">
        <f>'Overall Team Stats'!L12</f>
        <v>41</v>
      </c>
      <c r="Q21" s="38">
        <f>'Overall Team Stats'!M12</f>
        <v>85</v>
      </c>
      <c r="R21" s="38">
        <f>'Overall Team Stats'!N12</f>
        <v>0.4823529411764706</v>
      </c>
      <c r="S21" s="48">
        <f>M21/7</f>
        <v>15.285714285714286</v>
      </c>
      <c r="T21" s="48">
        <f>S21/B44*100</f>
        <v>85.395051875498822</v>
      </c>
      <c r="U21" s="38">
        <f>B21-P21</f>
        <v>2</v>
      </c>
    </row>
    <row r="22" spans="1:21" x14ac:dyDescent="0.25">
      <c r="A22" s="64"/>
      <c r="B22" s="65"/>
      <c r="C22" s="65"/>
      <c r="D22" s="66"/>
      <c r="E22" s="65"/>
      <c r="F22" s="65"/>
      <c r="G22" s="65"/>
      <c r="H22" s="65"/>
      <c r="I22" s="65"/>
      <c r="J22" s="65"/>
      <c r="K22" s="65"/>
      <c r="L22" s="67"/>
      <c r="M22" s="67"/>
      <c r="N22" s="67"/>
      <c r="O22" s="67"/>
      <c r="P22" s="67"/>
    </row>
    <row r="23" spans="1:21" ht="30" customHeight="1" x14ac:dyDescent="0.25">
      <c r="A23" s="43" t="s">
        <v>132</v>
      </c>
      <c r="B23" s="6" t="s">
        <v>3</v>
      </c>
      <c r="C23" s="6" t="s">
        <v>11</v>
      </c>
      <c r="D23" s="20" t="s">
        <v>9</v>
      </c>
      <c r="E23" s="6" t="s">
        <v>10</v>
      </c>
      <c r="F23" s="6" t="s">
        <v>4</v>
      </c>
      <c r="G23" s="6" t="s">
        <v>99</v>
      </c>
      <c r="H23" s="6" t="s">
        <v>5</v>
      </c>
      <c r="I23" s="6" t="s">
        <v>6</v>
      </c>
      <c r="J23" s="6" t="s">
        <v>7</v>
      </c>
      <c r="K23" s="6" t="s">
        <v>8</v>
      </c>
      <c r="L23" s="23" t="s">
        <v>21</v>
      </c>
      <c r="M23" s="18" t="s">
        <v>93</v>
      </c>
      <c r="N23" s="18" t="s">
        <v>96</v>
      </c>
      <c r="O23" s="18" t="s">
        <v>98</v>
      </c>
      <c r="P23" s="18" t="s">
        <v>82</v>
      </c>
      <c r="Q23" s="18" t="s">
        <v>83</v>
      </c>
      <c r="R23" s="18" t="s">
        <v>84</v>
      </c>
      <c r="S23" s="18" t="s">
        <v>100</v>
      </c>
      <c r="T23" s="18" t="s">
        <v>101</v>
      </c>
      <c r="U23" s="18" t="s">
        <v>97</v>
      </c>
    </row>
    <row r="24" spans="1:21" ht="30" customHeight="1" x14ac:dyDescent="0.25">
      <c r="A24" s="44" t="s">
        <v>22</v>
      </c>
      <c r="B24" s="38">
        <f>'Overall - Totals'!B21</f>
        <v>18</v>
      </c>
      <c r="C24" s="38">
        <f>'Overall - Totals'!C21</f>
        <v>28</v>
      </c>
      <c r="D24" s="39">
        <f>B24/C24</f>
        <v>0.6428571428571429</v>
      </c>
      <c r="E24" s="38">
        <f>'Overall - Totals'!E21</f>
        <v>6</v>
      </c>
      <c r="F24" s="38">
        <f>'Overall - Totals'!F21</f>
        <v>32</v>
      </c>
      <c r="G24" s="48">
        <f>F24/($C$28+$Q$28)*100</f>
        <v>18.604651162790699</v>
      </c>
      <c r="H24" s="38">
        <f>'Overall - Totals'!G21</f>
        <v>6</v>
      </c>
      <c r="I24" s="38">
        <f>'Overall - Totals'!H21</f>
        <v>10</v>
      </c>
      <c r="J24" s="38">
        <f>'Overall - Totals'!I21</f>
        <v>6</v>
      </c>
      <c r="K24" s="38">
        <f>'Overall - Totals'!J21</f>
        <v>2</v>
      </c>
      <c r="L24" s="40">
        <f>H24/K24</f>
        <v>3</v>
      </c>
      <c r="M24" s="111">
        <f>C24+K24</f>
        <v>30</v>
      </c>
      <c r="N24" s="40">
        <f>B24/M24</f>
        <v>0.6</v>
      </c>
      <c r="O24" s="40">
        <f t="shared" ref="O24:O27" si="20">((H24*0.33)+C24+K24)/7</f>
        <v>4.5685714285714285</v>
      </c>
      <c r="P24" s="40"/>
      <c r="Q24" s="40"/>
      <c r="R24" s="40"/>
      <c r="S24" s="40"/>
      <c r="T24" s="40"/>
      <c r="U24" s="40"/>
    </row>
    <row r="25" spans="1:21" ht="30" customHeight="1" x14ac:dyDescent="0.25">
      <c r="A25" s="44" t="s">
        <v>79</v>
      </c>
      <c r="B25" s="38">
        <f>'Overall - Totals'!B22</f>
        <v>8</v>
      </c>
      <c r="C25" s="38">
        <f>'Overall - Totals'!C22</f>
        <v>23</v>
      </c>
      <c r="D25" s="39">
        <f t="shared" ref="D25:D27" si="21">B25/C25</f>
        <v>0.34782608695652173</v>
      </c>
      <c r="E25" s="38">
        <f>'Overall - Totals'!E22</f>
        <v>0</v>
      </c>
      <c r="F25" s="38">
        <f>'Overall - Totals'!F22</f>
        <v>5</v>
      </c>
      <c r="G25" s="48">
        <f t="shared" ref="G25:G28" si="22">F25/($C$28+$Q$28)*100</f>
        <v>2.9069767441860463</v>
      </c>
      <c r="H25" s="38">
        <f>'Overall - Totals'!G22</f>
        <v>2</v>
      </c>
      <c r="I25" s="38">
        <f>'Overall - Totals'!H22</f>
        <v>3</v>
      </c>
      <c r="J25" s="38">
        <f>'Overall - Totals'!I22</f>
        <v>1</v>
      </c>
      <c r="K25" s="38">
        <f>'Overall - Totals'!J22</f>
        <v>7</v>
      </c>
      <c r="L25" s="40">
        <f>H25/K25</f>
        <v>0.2857142857142857</v>
      </c>
      <c r="M25" s="111">
        <f t="shared" ref="M25:M27" si="23">C25+K25</f>
        <v>30</v>
      </c>
      <c r="N25" s="40">
        <f t="shared" ref="N25:N28" si="24">B25/M25</f>
        <v>0.26666666666666666</v>
      </c>
      <c r="O25" s="40">
        <f t="shared" si="20"/>
        <v>4.38</v>
      </c>
      <c r="P25" s="40"/>
      <c r="Q25" s="40"/>
      <c r="R25" s="40"/>
      <c r="S25" s="40"/>
      <c r="T25" s="40"/>
      <c r="U25" s="40"/>
    </row>
    <row r="26" spans="1:21" ht="30" customHeight="1" x14ac:dyDescent="0.25">
      <c r="A26" s="44" t="s">
        <v>80</v>
      </c>
      <c r="B26" s="38">
        <f>'Overall - Totals'!B23</f>
        <v>6</v>
      </c>
      <c r="C26" s="38">
        <f>'Overall - Totals'!C23</f>
        <v>19</v>
      </c>
      <c r="D26" s="39">
        <f t="shared" si="21"/>
        <v>0.31578947368421051</v>
      </c>
      <c r="E26" s="38">
        <f>'Overall - Totals'!E23</f>
        <v>0</v>
      </c>
      <c r="F26" s="38">
        <f>'Overall - Totals'!F23</f>
        <v>5</v>
      </c>
      <c r="G26" s="48">
        <f t="shared" si="22"/>
        <v>2.9069767441860463</v>
      </c>
      <c r="H26" s="38">
        <f>'Overall - Totals'!G23</f>
        <v>2</v>
      </c>
      <c r="I26" s="38">
        <f>'Overall - Totals'!H23</f>
        <v>1</v>
      </c>
      <c r="J26" s="38">
        <f>'Overall - Totals'!I23</f>
        <v>0</v>
      </c>
      <c r="K26" s="38">
        <f>'Overall - Totals'!J23</f>
        <v>7</v>
      </c>
      <c r="L26" s="40">
        <f>H26/K26</f>
        <v>0.2857142857142857</v>
      </c>
      <c r="M26" s="111">
        <f t="shared" si="23"/>
        <v>26</v>
      </c>
      <c r="N26" s="40">
        <f t="shared" si="24"/>
        <v>0.23076923076923078</v>
      </c>
      <c r="O26" s="40">
        <f t="shared" si="20"/>
        <v>3.8085714285714287</v>
      </c>
      <c r="P26" s="40"/>
      <c r="Q26" s="40"/>
      <c r="R26" s="40"/>
      <c r="S26" s="40"/>
      <c r="T26" s="40"/>
      <c r="U26" s="40"/>
    </row>
    <row r="27" spans="1:21" ht="30" customHeight="1" x14ac:dyDescent="0.25">
      <c r="A27" s="44" t="s">
        <v>27</v>
      </c>
      <c r="B27" s="38">
        <f>'Overall - Totals'!B24</f>
        <v>5</v>
      </c>
      <c r="C27" s="38">
        <f>'Overall - Totals'!C24</f>
        <v>11</v>
      </c>
      <c r="D27" s="39">
        <f t="shared" si="21"/>
        <v>0.45454545454545453</v>
      </c>
      <c r="E27" s="38">
        <f>'Overall - Totals'!E24</f>
        <v>3</v>
      </c>
      <c r="F27" s="38">
        <f>'Overall - Totals'!F24</f>
        <v>3</v>
      </c>
      <c r="G27" s="48">
        <f t="shared" si="22"/>
        <v>1.7441860465116279</v>
      </c>
      <c r="H27" s="38">
        <f>'Overall - Totals'!G24</f>
        <v>3</v>
      </c>
      <c r="I27" s="38">
        <f>'Overall - Totals'!H24</f>
        <v>2</v>
      </c>
      <c r="J27" s="38">
        <f>'Overall - Totals'!I24</f>
        <v>1</v>
      </c>
      <c r="K27" s="38">
        <f>'Overall - Totals'!J24</f>
        <v>5</v>
      </c>
      <c r="L27" s="40">
        <f>H27/K27</f>
        <v>0.6</v>
      </c>
      <c r="M27" s="111">
        <f t="shared" si="23"/>
        <v>16</v>
      </c>
      <c r="N27" s="40">
        <f t="shared" si="24"/>
        <v>0.3125</v>
      </c>
      <c r="O27" s="40">
        <f t="shared" si="20"/>
        <v>2.4271428571428575</v>
      </c>
      <c r="P27" s="40"/>
      <c r="Q27" s="40"/>
      <c r="R27" s="40"/>
      <c r="S27" s="40"/>
      <c r="T27" s="40"/>
      <c r="U27" s="40"/>
    </row>
    <row r="28" spans="1:21" ht="30" customHeight="1" x14ac:dyDescent="0.25">
      <c r="A28" s="108" t="s">
        <v>94</v>
      </c>
      <c r="B28" s="38">
        <f>SUM(B24:B27)</f>
        <v>37</v>
      </c>
      <c r="C28" s="38">
        <f>SUM(C24:C27)</f>
        <v>81</v>
      </c>
      <c r="D28" s="110">
        <f>B28/C28</f>
        <v>0.4567901234567901</v>
      </c>
      <c r="E28" s="40">
        <f t="shared" ref="E28:K28" si="25">SUM(E24:E27)</f>
        <v>9</v>
      </c>
      <c r="F28" s="40">
        <f t="shared" si="25"/>
        <v>45</v>
      </c>
      <c r="G28" s="48">
        <f t="shared" si="22"/>
        <v>26.162790697674421</v>
      </c>
      <c r="H28" s="158">
        <f t="shared" si="25"/>
        <v>13</v>
      </c>
      <c r="I28" s="158">
        <f t="shared" si="25"/>
        <v>16</v>
      </c>
      <c r="J28" s="158">
        <f t="shared" si="25"/>
        <v>8</v>
      </c>
      <c r="K28" s="158">
        <f t="shared" si="25"/>
        <v>21</v>
      </c>
      <c r="L28" s="40">
        <f>H28/K28</f>
        <v>0.61904761904761907</v>
      </c>
      <c r="M28" s="111">
        <f>SUM(M24:M27)</f>
        <v>102</v>
      </c>
      <c r="N28" s="40">
        <f t="shared" si="24"/>
        <v>0.36274509803921567</v>
      </c>
      <c r="O28" s="40"/>
      <c r="P28" s="40">
        <f>'Overall Team Stats'!L16</f>
        <v>37</v>
      </c>
      <c r="Q28" s="40">
        <f>'Overall Team Stats'!M16</f>
        <v>91</v>
      </c>
      <c r="R28" s="40">
        <f>'Overall Team Stats'!N16</f>
        <v>0.40659340659340659</v>
      </c>
      <c r="S28" s="48">
        <f>M28/7</f>
        <v>14.571428571428571</v>
      </c>
      <c r="T28" s="48">
        <f>S28/B44*100</f>
        <v>81.404628890662408</v>
      </c>
      <c r="U28" s="38">
        <f>B28-P28</f>
        <v>0</v>
      </c>
    </row>
    <row r="29" spans="1:21" x14ac:dyDescent="0.25">
      <c r="B29" s="28"/>
      <c r="C29" s="28"/>
      <c r="D29" s="30"/>
      <c r="E29" s="28"/>
      <c r="F29" s="28"/>
      <c r="G29" s="28"/>
      <c r="H29" s="28"/>
      <c r="I29" s="28"/>
      <c r="J29" s="28"/>
      <c r="K29" s="28"/>
      <c r="L29" s="31"/>
      <c r="M29" s="31"/>
      <c r="N29" s="31"/>
      <c r="O29" s="31"/>
      <c r="P29" s="31"/>
    </row>
    <row r="30" spans="1:21" ht="30" customHeight="1" x14ac:dyDescent="0.25">
      <c r="A30" s="98" t="s">
        <v>130</v>
      </c>
      <c r="B30" s="6" t="s">
        <v>3</v>
      </c>
      <c r="C30" s="6" t="s">
        <v>11</v>
      </c>
      <c r="D30" s="20" t="s">
        <v>9</v>
      </c>
      <c r="E30" s="6" t="s">
        <v>10</v>
      </c>
      <c r="F30" s="6" t="s">
        <v>4</v>
      </c>
      <c r="G30" s="6" t="s">
        <v>99</v>
      </c>
      <c r="H30" s="6" t="s">
        <v>5</v>
      </c>
      <c r="I30" s="6" t="s">
        <v>6</v>
      </c>
      <c r="J30" s="6" t="s">
        <v>7</v>
      </c>
      <c r="K30" s="6" t="s">
        <v>8</v>
      </c>
      <c r="L30" s="23" t="s">
        <v>21</v>
      </c>
      <c r="M30" s="18" t="s">
        <v>93</v>
      </c>
      <c r="N30" s="18" t="s">
        <v>96</v>
      </c>
      <c r="O30" s="18" t="s">
        <v>98</v>
      </c>
      <c r="P30" s="18" t="s">
        <v>82</v>
      </c>
      <c r="Q30" s="18" t="s">
        <v>83</v>
      </c>
      <c r="R30" s="18" t="s">
        <v>84</v>
      </c>
      <c r="S30" s="18" t="s">
        <v>100</v>
      </c>
      <c r="T30" s="18" t="s">
        <v>101</v>
      </c>
      <c r="U30" s="18" t="s">
        <v>97</v>
      </c>
    </row>
    <row r="31" spans="1:21" ht="30" customHeight="1" x14ac:dyDescent="0.25">
      <c r="A31" s="42" t="s">
        <v>46</v>
      </c>
      <c r="B31" s="38">
        <f>'Overall - Totals'!B27</f>
        <v>25</v>
      </c>
      <c r="C31" s="38">
        <f>'Overall - Totals'!C27</f>
        <v>58</v>
      </c>
      <c r="D31" s="39">
        <f>B31/C31</f>
        <v>0.43103448275862066</v>
      </c>
      <c r="E31" s="38">
        <f>'Overall - Totals'!E27</f>
        <v>0</v>
      </c>
      <c r="F31" s="38">
        <f>'Overall - Totals'!F27</f>
        <v>24</v>
      </c>
      <c r="G31" s="48">
        <f>F31/($C$34+$Q$34)*100</f>
        <v>8.9887640449438209</v>
      </c>
      <c r="H31" s="38">
        <f>'Overall - Totals'!G27</f>
        <v>14</v>
      </c>
      <c r="I31" s="38">
        <f>'Overall - Totals'!H27</f>
        <v>8</v>
      </c>
      <c r="J31" s="38">
        <f>'Overall - Totals'!I27</f>
        <v>1</v>
      </c>
      <c r="K31" s="38">
        <f>'Overall - Totals'!J27</f>
        <v>5</v>
      </c>
      <c r="L31" s="40">
        <f>H31/K31</f>
        <v>2.8</v>
      </c>
      <c r="M31" s="112">
        <f>C31+K31</f>
        <v>63</v>
      </c>
      <c r="N31" s="40">
        <f>B31/M31</f>
        <v>0.3968253968253968</v>
      </c>
      <c r="O31" s="40">
        <f>((H31*0.33)+C31+K31)/6</f>
        <v>11.270000000000001</v>
      </c>
      <c r="P31" s="23"/>
      <c r="Q31" s="38"/>
      <c r="R31" s="38"/>
      <c r="S31" s="38"/>
      <c r="T31" s="38"/>
      <c r="U31" s="38"/>
    </row>
    <row r="32" spans="1:21" ht="30" customHeight="1" x14ac:dyDescent="0.25">
      <c r="A32" s="135" t="s">
        <v>76</v>
      </c>
      <c r="B32" s="38">
        <f>'Overall - Totals'!B28</f>
        <v>12</v>
      </c>
      <c r="C32" s="38">
        <f>'Overall - Totals'!C28</f>
        <v>45</v>
      </c>
      <c r="D32" s="39">
        <f t="shared" ref="D32:D33" si="26">B32/C32</f>
        <v>0.26666666666666666</v>
      </c>
      <c r="E32" s="38">
        <f>'Overall - Totals'!E28</f>
        <v>5</v>
      </c>
      <c r="F32" s="38">
        <f>'Overall - Totals'!F28</f>
        <v>21</v>
      </c>
      <c r="G32" s="48">
        <f t="shared" ref="G32:G34" si="27">F32/($C$34+$Q$34)*100</f>
        <v>7.8651685393258424</v>
      </c>
      <c r="H32" s="38">
        <f>'Overall - Totals'!G28</f>
        <v>7</v>
      </c>
      <c r="I32" s="38">
        <f>'Overall - Totals'!H28</f>
        <v>7</v>
      </c>
      <c r="J32" s="38">
        <f>'Overall - Totals'!I28</f>
        <v>6</v>
      </c>
      <c r="K32" s="38">
        <f>'Overall - Totals'!J28</f>
        <v>4</v>
      </c>
      <c r="L32" s="40">
        <f>H32/K32</f>
        <v>1.75</v>
      </c>
      <c r="M32" s="112">
        <f t="shared" ref="M32:M33" si="28">C32+K32</f>
        <v>49</v>
      </c>
      <c r="N32" s="40">
        <f t="shared" ref="N32:N34" si="29">B32/M32</f>
        <v>0.24489795918367346</v>
      </c>
      <c r="O32" s="40">
        <f>((H32*0.33)+C32+K32)/6</f>
        <v>8.5516666666666676</v>
      </c>
      <c r="P32" s="40"/>
      <c r="Q32" s="38"/>
      <c r="R32" s="38"/>
      <c r="S32" s="38"/>
      <c r="T32" s="38"/>
      <c r="U32" s="38"/>
    </row>
    <row r="33" spans="1:21" ht="30" customHeight="1" x14ac:dyDescent="0.25">
      <c r="A33" s="135" t="s">
        <v>25</v>
      </c>
      <c r="B33" s="38">
        <f>'Overall - Totals'!B29</f>
        <v>11</v>
      </c>
      <c r="C33" s="38">
        <f>'Overall - Totals'!C29</f>
        <v>37</v>
      </c>
      <c r="D33" s="39">
        <f t="shared" si="26"/>
        <v>0.29729729729729731</v>
      </c>
      <c r="E33" s="38">
        <f>'Overall - Totals'!E29</f>
        <v>0</v>
      </c>
      <c r="F33" s="38">
        <f>'Overall - Totals'!F29</f>
        <v>25</v>
      </c>
      <c r="G33" s="48">
        <f t="shared" si="27"/>
        <v>9.3632958801498134</v>
      </c>
      <c r="H33" s="38">
        <f>'Overall - Totals'!G29</f>
        <v>11</v>
      </c>
      <c r="I33" s="38">
        <f>'Overall - Totals'!H29</f>
        <v>7</v>
      </c>
      <c r="J33" s="38">
        <f>'Overall - Totals'!I29</f>
        <v>2</v>
      </c>
      <c r="K33" s="38">
        <f>'Overall - Totals'!J29</f>
        <v>8</v>
      </c>
      <c r="L33" s="40">
        <f>H33/K33</f>
        <v>1.375</v>
      </c>
      <c r="M33" s="112">
        <f t="shared" si="28"/>
        <v>45</v>
      </c>
      <c r="N33" s="40">
        <f t="shared" si="29"/>
        <v>0.24444444444444444</v>
      </c>
      <c r="O33" s="40">
        <f>((H33*0.33)+C33+K33)/6</f>
        <v>8.1050000000000004</v>
      </c>
      <c r="P33" s="40"/>
      <c r="Q33" s="38"/>
      <c r="R33" s="38"/>
      <c r="S33" s="38"/>
      <c r="T33" s="38"/>
      <c r="U33" s="38"/>
    </row>
    <row r="34" spans="1:21" ht="30" customHeight="1" x14ac:dyDescent="0.25">
      <c r="A34" s="136" t="s">
        <v>94</v>
      </c>
      <c r="B34" s="38">
        <f>SUM(B31:B33)</f>
        <v>48</v>
      </c>
      <c r="C34" s="38">
        <f t="shared" ref="C34:K34" si="30">SUM(C31:C33)</f>
        <v>140</v>
      </c>
      <c r="D34" s="110">
        <f>B34/C34</f>
        <v>0.34285714285714286</v>
      </c>
      <c r="E34" s="38">
        <f t="shared" si="30"/>
        <v>5</v>
      </c>
      <c r="F34" s="38">
        <f t="shared" si="30"/>
        <v>70</v>
      </c>
      <c r="G34" s="48">
        <f t="shared" si="27"/>
        <v>26.217228464419474</v>
      </c>
      <c r="H34" s="38">
        <f t="shared" si="30"/>
        <v>32</v>
      </c>
      <c r="I34" s="38">
        <f t="shared" si="30"/>
        <v>22</v>
      </c>
      <c r="J34" s="38">
        <f t="shared" si="30"/>
        <v>9</v>
      </c>
      <c r="K34" s="38">
        <f t="shared" si="30"/>
        <v>17</v>
      </c>
      <c r="L34" s="48">
        <f>H34/K34</f>
        <v>1.8823529411764706</v>
      </c>
      <c r="M34" s="111">
        <f>SUM(M31:M33)</f>
        <v>157</v>
      </c>
      <c r="N34" s="40">
        <f t="shared" si="29"/>
        <v>0.30573248407643311</v>
      </c>
      <c r="O34" s="40"/>
      <c r="P34" s="38">
        <f>'Overall Team Stats'!L20</f>
        <v>51</v>
      </c>
      <c r="Q34" s="38">
        <f>'Overall Team Stats'!M20</f>
        <v>127</v>
      </c>
      <c r="R34" s="38">
        <f>'Overall Team Stats'!N20</f>
        <v>0.40157480314960631</v>
      </c>
      <c r="S34" s="48">
        <f>M34/6</f>
        <v>26.166666666666668</v>
      </c>
      <c r="T34" s="48">
        <f>S34/B44*100</f>
        <v>146.18249534450655</v>
      </c>
      <c r="U34" s="38">
        <f>B34-P34</f>
        <v>-3</v>
      </c>
    </row>
    <row r="35" spans="1:21" x14ac:dyDescent="0.25">
      <c r="B35" s="28"/>
      <c r="C35" s="28"/>
      <c r="D35" s="30"/>
      <c r="E35" s="28"/>
      <c r="F35" s="28"/>
      <c r="G35" s="28"/>
      <c r="H35" s="28"/>
      <c r="I35" s="28"/>
      <c r="J35" s="28"/>
      <c r="K35" s="28"/>
      <c r="L35" s="31"/>
      <c r="M35" s="31"/>
      <c r="N35" s="31"/>
      <c r="O35" s="31"/>
      <c r="P35" s="31"/>
    </row>
    <row r="36" spans="1:21" ht="30" customHeight="1" x14ac:dyDescent="0.25">
      <c r="A36" s="137" t="s">
        <v>131</v>
      </c>
      <c r="B36" s="6" t="s">
        <v>3</v>
      </c>
      <c r="C36" s="6" t="s">
        <v>11</v>
      </c>
      <c r="D36" s="20" t="s">
        <v>9</v>
      </c>
      <c r="E36" s="6" t="s">
        <v>10</v>
      </c>
      <c r="F36" s="6" t="s">
        <v>4</v>
      </c>
      <c r="G36" s="6" t="s">
        <v>99</v>
      </c>
      <c r="H36" s="6" t="s">
        <v>5</v>
      </c>
      <c r="I36" s="6" t="s">
        <v>6</v>
      </c>
      <c r="J36" s="6" t="s">
        <v>7</v>
      </c>
      <c r="K36" s="6" t="s">
        <v>8</v>
      </c>
      <c r="L36" s="23" t="s">
        <v>21</v>
      </c>
      <c r="M36" s="18" t="s">
        <v>93</v>
      </c>
      <c r="N36" s="18" t="s">
        <v>96</v>
      </c>
      <c r="O36" s="18" t="s">
        <v>98</v>
      </c>
      <c r="P36" s="18" t="s">
        <v>82</v>
      </c>
      <c r="Q36" s="18" t="s">
        <v>83</v>
      </c>
      <c r="R36" s="18" t="s">
        <v>84</v>
      </c>
      <c r="S36" s="18" t="s">
        <v>100</v>
      </c>
      <c r="T36" s="18" t="s">
        <v>101</v>
      </c>
      <c r="U36" s="18" t="s">
        <v>97</v>
      </c>
    </row>
    <row r="37" spans="1:21" ht="30" customHeight="1" x14ac:dyDescent="0.25">
      <c r="A37" s="130" t="s">
        <v>172</v>
      </c>
      <c r="B37" s="38">
        <f>'Overall - Totals'!B32</f>
        <v>25</v>
      </c>
      <c r="C37" s="38">
        <f>'Overall - Totals'!C32</f>
        <v>57</v>
      </c>
      <c r="D37" s="39">
        <f>B37/C37</f>
        <v>0.43859649122807015</v>
      </c>
      <c r="E37" s="38">
        <f>'Overall - Totals'!E32</f>
        <v>4</v>
      </c>
      <c r="F37" s="38">
        <f>'Overall - Totals'!F32</f>
        <v>15</v>
      </c>
      <c r="G37" s="48">
        <f>F37/($C$41+$Q$41)*100</f>
        <v>7.5376884422110546</v>
      </c>
      <c r="H37" s="38">
        <f>'Overall - Totals'!G32</f>
        <v>5</v>
      </c>
      <c r="I37" s="38">
        <f>'Overall - Totals'!H32</f>
        <v>4</v>
      </c>
      <c r="J37" s="38">
        <f>'Overall - Totals'!I32</f>
        <v>2</v>
      </c>
      <c r="K37" s="38">
        <f>'Overall - Totals'!J32</f>
        <v>3</v>
      </c>
      <c r="L37" s="40">
        <f>H37/K37</f>
        <v>1.6666666666666667</v>
      </c>
      <c r="M37" s="111">
        <f>C37+K37</f>
        <v>60</v>
      </c>
      <c r="N37" s="40">
        <f>B37/M37</f>
        <v>0.41666666666666669</v>
      </c>
      <c r="O37" s="40">
        <f>((H37*0.33)+C37+K37)/6</f>
        <v>10.275</v>
      </c>
      <c r="P37" s="40"/>
      <c r="Q37" s="38"/>
      <c r="R37" s="38"/>
      <c r="S37" s="38"/>
      <c r="T37" s="38"/>
      <c r="U37" s="38"/>
    </row>
    <row r="38" spans="1:21" ht="30" customHeight="1" x14ac:dyDescent="0.25">
      <c r="A38" s="130" t="s">
        <v>39</v>
      </c>
      <c r="B38" s="38">
        <f>'Overall - Totals'!B33</f>
        <v>3</v>
      </c>
      <c r="C38" s="38">
        <f>'Overall - Totals'!C33</f>
        <v>9</v>
      </c>
      <c r="D38" s="39">
        <f t="shared" ref="D38:D40" si="31">B38/C38</f>
        <v>0.33333333333333331</v>
      </c>
      <c r="E38" s="38">
        <f>'Overall - Totals'!E33</f>
        <v>4</v>
      </c>
      <c r="F38" s="38">
        <f>'Overall - Totals'!F33</f>
        <v>8</v>
      </c>
      <c r="G38" s="48">
        <f t="shared" ref="G38:G41" si="32">F38/($C$41+$Q$41)*100</f>
        <v>4.0201005025125625</v>
      </c>
      <c r="H38" s="38">
        <f>'Overall - Totals'!G33</f>
        <v>3</v>
      </c>
      <c r="I38" s="38">
        <f>'Overall - Totals'!H33</f>
        <v>0</v>
      </c>
      <c r="J38" s="38">
        <f>'Overall - Totals'!I33</f>
        <v>3</v>
      </c>
      <c r="K38" s="38">
        <f>'Overall - Totals'!J33</f>
        <v>6</v>
      </c>
      <c r="L38" s="40">
        <f>H38/K38</f>
        <v>0.5</v>
      </c>
      <c r="M38" s="111">
        <f t="shared" ref="M38:M40" si="33">C38+K38</f>
        <v>15</v>
      </c>
      <c r="N38" s="40">
        <f t="shared" ref="N38:N41" si="34">B38/M38</f>
        <v>0.2</v>
      </c>
      <c r="O38" s="40">
        <f>((H38*0.33)+C38+K38)/6</f>
        <v>2.665</v>
      </c>
      <c r="P38" s="40"/>
      <c r="Q38" s="38"/>
      <c r="R38" s="38"/>
      <c r="S38" s="38"/>
      <c r="T38" s="38"/>
      <c r="U38" s="38"/>
    </row>
    <row r="39" spans="1:21" ht="30" customHeight="1" x14ac:dyDescent="0.25">
      <c r="A39" s="130" t="s">
        <v>23</v>
      </c>
      <c r="B39" s="38">
        <f>'Overall - Totals'!B34</f>
        <v>6</v>
      </c>
      <c r="C39" s="38">
        <f>'Overall - Totals'!C34</f>
        <v>23</v>
      </c>
      <c r="D39" s="39">
        <f t="shared" si="31"/>
        <v>0.2608695652173913</v>
      </c>
      <c r="E39" s="38">
        <f>'Overall - Totals'!E34</f>
        <v>1</v>
      </c>
      <c r="F39" s="38">
        <f>'Overall - Totals'!F34</f>
        <v>6</v>
      </c>
      <c r="G39" s="48">
        <f t="shared" si="32"/>
        <v>3.0150753768844218</v>
      </c>
      <c r="H39" s="38">
        <f>'Overall - Totals'!G34</f>
        <v>6</v>
      </c>
      <c r="I39" s="38">
        <f>'Overall - Totals'!H34</f>
        <v>6</v>
      </c>
      <c r="J39" s="38">
        <f>'Overall - Totals'!I34</f>
        <v>0</v>
      </c>
      <c r="K39" s="38">
        <f>'Overall - Totals'!J34</f>
        <v>5</v>
      </c>
      <c r="L39" s="40">
        <f>H39/K39</f>
        <v>1.2</v>
      </c>
      <c r="M39" s="111">
        <f t="shared" si="33"/>
        <v>28</v>
      </c>
      <c r="N39" s="40">
        <f t="shared" si="34"/>
        <v>0.21428571428571427</v>
      </c>
      <c r="O39" s="40">
        <f>((H39*0.33)+C39+K39)/6</f>
        <v>4.996666666666667</v>
      </c>
      <c r="P39" s="40"/>
      <c r="Q39" s="38"/>
      <c r="R39" s="38"/>
      <c r="S39" s="38"/>
      <c r="T39" s="38"/>
      <c r="U39" s="38"/>
    </row>
    <row r="40" spans="1:21" ht="30" customHeight="1" x14ac:dyDescent="0.25">
      <c r="A40" s="130" t="s">
        <v>123</v>
      </c>
      <c r="B40" s="38">
        <f>'Overall - Totals'!B35</f>
        <v>6</v>
      </c>
      <c r="C40" s="38">
        <f>'Overall - Totals'!C35</f>
        <v>14</v>
      </c>
      <c r="D40" s="39">
        <f t="shared" si="31"/>
        <v>0.42857142857142855</v>
      </c>
      <c r="E40" s="38">
        <f>'Overall - Totals'!E35</f>
        <v>0</v>
      </c>
      <c r="F40" s="38">
        <f>'Overall - Totals'!F35</f>
        <v>11</v>
      </c>
      <c r="G40" s="48">
        <f t="shared" si="32"/>
        <v>5.5276381909547743</v>
      </c>
      <c r="H40" s="38">
        <f>'Overall - Totals'!G35</f>
        <v>5</v>
      </c>
      <c r="I40" s="38">
        <f>'Overall - Totals'!H35</f>
        <v>5</v>
      </c>
      <c r="J40" s="38">
        <f>'Overall - Totals'!I35</f>
        <v>2</v>
      </c>
      <c r="K40" s="38">
        <f>'Overall - Totals'!J35</f>
        <v>3</v>
      </c>
      <c r="L40" s="40">
        <f>H40/K40</f>
        <v>1.6666666666666667</v>
      </c>
      <c r="M40" s="111">
        <f t="shared" si="33"/>
        <v>17</v>
      </c>
      <c r="N40" s="40">
        <f t="shared" si="34"/>
        <v>0.35294117647058826</v>
      </c>
      <c r="O40" s="40">
        <f>((H40*0.33)+C40+K40)/6</f>
        <v>3.1083333333333329</v>
      </c>
      <c r="P40" s="40"/>
      <c r="Q40" s="38"/>
      <c r="R40" s="38"/>
      <c r="S40" s="38"/>
      <c r="T40" s="38"/>
      <c r="U40" s="38"/>
    </row>
    <row r="41" spans="1:21" ht="30" customHeight="1" x14ac:dyDescent="0.25">
      <c r="A41" s="138" t="s">
        <v>94</v>
      </c>
      <c r="B41" s="38">
        <f>SUM(B37:B40)</f>
        <v>40</v>
      </c>
      <c r="C41" s="38">
        <f t="shared" ref="C41:M41" si="35">SUM(C37:C40)</f>
        <v>103</v>
      </c>
      <c r="D41" s="110">
        <f>B41/C41</f>
        <v>0.38834951456310679</v>
      </c>
      <c r="E41" s="38">
        <f t="shared" si="35"/>
        <v>9</v>
      </c>
      <c r="F41" s="38">
        <f t="shared" si="35"/>
        <v>40</v>
      </c>
      <c r="G41" s="48">
        <f t="shared" si="32"/>
        <v>20.100502512562816</v>
      </c>
      <c r="H41" s="38">
        <f t="shared" si="35"/>
        <v>19</v>
      </c>
      <c r="I41" s="38">
        <f t="shared" si="35"/>
        <v>15</v>
      </c>
      <c r="J41" s="38">
        <f t="shared" si="35"/>
        <v>7</v>
      </c>
      <c r="K41" s="77">
        <f t="shared" si="35"/>
        <v>17</v>
      </c>
      <c r="L41" s="48">
        <f>H41/K41</f>
        <v>1.1176470588235294</v>
      </c>
      <c r="M41" s="77">
        <f t="shared" si="35"/>
        <v>120</v>
      </c>
      <c r="N41" s="40">
        <f t="shared" si="34"/>
        <v>0.33333333333333331</v>
      </c>
      <c r="O41" s="40"/>
      <c r="P41" s="38">
        <f>'Overall Team Stats'!L24</f>
        <v>49</v>
      </c>
      <c r="Q41" s="38">
        <f>'Overall Team Stats'!M24</f>
        <v>96</v>
      </c>
      <c r="R41" s="38">
        <f>'Overall Team Stats'!N24</f>
        <v>0.51041666666666663</v>
      </c>
      <c r="S41" s="48">
        <f>M41/6</f>
        <v>20</v>
      </c>
      <c r="T41" s="48">
        <f>S41/B44*100</f>
        <v>111.73184357541901</v>
      </c>
      <c r="U41" s="38">
        <f>B41-P41</f>
        <v>-9</v>
      </c>
    </row>
    <row r="43" spans="1:21" x14ac:dyDescent="0.25">
      <c r="A43" t="s">
        <v>102</v>
      </c>
      <c r="M43" s="156">
        <f>M41+M34+M28+M21+M14+M8</f>
        <v>716</v>
      </c>
    </row>
    <row r="44" spans="1:21" x14ac:dyDescent="0.25">
      <c r="A44" t="s">
        <v>103</v>
      </c>
      <c r="B44" s="157">
        <f>(M43/20)/2</f>
        <v>17.899999999999999</v>
      </c>
      <c r="M44" s="107"/>
    </row>
    <row r="45" spans="1:21" x14ac:dyDescent="0.25">
      <c r="M45" s="37"/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showGridLines="0" zoomScale="75" zoomScaleNormal="75" zoomScalePageLayoutView="115" workbookViewId="0">
      <selection activeCell="N30" sqref="N30"/>
    </sheetView>
  </sheetViews>
  <sheetFormatPr defaultColWidth="8.85546875" defaultRowHeight="15" x14ac:dyDescent="0.25"/>
  <cols>
    <col min="1" max="1" width="20.42578125" customWidth="1"/>
    <col min="2" max="2" width="12.42578125" customWidth="1"/>
    <col min="3" max="3" width="14.42578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1" t="s">
        <v>37</v>
      </c>
      <c r="B1" s="7"/>
      <c r="C1" s="8"/>
      <c r="D1" s="9"/>
    </row>
    <row r="3" spans="1:11" ht="30" customHeight="1" x14ac:dyDescent="0.25">
      <c r="A3" s="41" t="s">
        <v>126</v>
      </c>
      <c r="B3" s="6" t="s">
        <v>3</v>
      </c>
      <c r="C3" s="6" t="s">
        <v>11</v>
      </c>
      <c r="D3" s="6" t="s">
        <v>9</v>
      </c>
      <c r="E3" s="6" t="s">
        <v>10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18" t="s">
        <v>21</v>
      </c>
    </row>
    <row r="4" spans="1:11" ht="30" customHeight="1" x14ac:dyDescent="0.25">
      <c r="A4" s="21" t="s">
        <v>26</v>
      </c>
      <c r="B4" s="38">
        <f>'RR - Totals'!B4+'Playoff - Totals'!B4</f>
        <v>9</v>
      </c>
      <c r="C4" s="38">
        <f>'RR - Totals'!C4+'Playoff - Totals'!C4</f>
        <v>21</v>
      </c>
      <c r="D4" s="39">
        <f>B4/C4</f>
        <v>0.42857142857142855</v>
      </c>
      <c r="E4" s="38">
        <f>'RR - Totals'!E4+'Playoff - Totals'!E4</f>
        <v>1</v>
      </c>
      <c r="F4" s="38">
        <f>'RR - Totals'!F4+'Playoff - Totals'!F4</f>
        <v>18</v>
      </c>
      <c r="G4" s="38">
        <f>'RR - Totals'!G4+'Playoff - Totals'!G4</f>
        <v>9</v>
      </c>
      <c r="H4" s="38">
        <f>'RR - Totals'!H4+'Playoff - Totals'!H4</f>
        <v>5</v>
      </c>
      <c r="I4" s="38">
        <f>'RR - Totals'!I4+'Playoff - Totals'!I4</f>
        <v>0</v>
      </c>
      <c r="J4" s="38">
        <f>'RR - Totals'!J4+'Playoff - Totals'!J4</f>
        <v>8</v>
      </c>
      <c r="K4" s="40">
        <f>G4/J4</f>
        <v>1.125</v>
      </c>
    </row>
    <row r="5" spans="1:11" ht="30" customHeight="1" x14ac:dyDescent="0.25">
      <c r="A5" s="21" t="s">
        <v>28</v>
      </c>
      <c r="B5" s="38">
        <f>'RR - Totals'!B5+'Playoff - Totals'!B5</f>
        <v>17</v>
      </c>
      <c r="C5" s="38">
        <f>'RR - Totals'!C5+'Playoff - Totals'!C5</f>
        <v>43</v>
      </c>
      <c r="D5" s="39">
        <f t="shared" ref="D5:D7" si="0">B5/C5</f>
        <v>0.39534883720930231</v>
      </c>
      <c r="E5" s="38">
        <f>'RR - Totals'!E5+'Playoff - Totals'!E5</f>
        <v>0</v>
      </c>
      <c r="F5" s="38">
        <f>'RR - Totals'!F5+'Playoff - Totals'!F5</f>
        <v>15</v>
      </c>
      <c r="G5" s="38">
        <f>'RR - Totals'!G5+'Playoff - Totals'!G5</f>
        <v>10</v>
      </c>
      <c r="H5" s="38">
        <f>'RR - Totals'!H5+'Playoff - Totals'!H5</f>
        <v>2</v>
      </c>
      <c r="I5" s="38">
        <f>'RR - Totals'!I5+'Playoff - Totals'!I5</f>
        <v>2</v>
      </c>
      <c r="J5" s="38">
        <f>'RR - Totals'!J5+'Playoff - Totals'!J5</f>
        <v>6</v>
      </c>
      <c r="K5" s="40">
        <f>G5/J5</f>
        <v>1.6666666666666667</v>
      </c>
    </row>
    <row r="6" spans="1:11" ht="30" customHeight="1" x14ac:dyDescent="0.25">
      <c r="A6" s="21" t="s">
        <v>125</v>
      </c>
      <c r="B6" s="38">
        <f>'RR - Totals'!B6+'Playoff - Totals'!B6</f>
        <v>7</v>
      </c>
      <c r="C6" s="38">
        <f>'RR - Totals'!C6+'Playoff - Totals'!C6</f>
        <v>17</v>
      </c>
      <c r="D6" s="39">
        <f t="shared" si="0"/>
        <v>0.41176470588235292</v>
      </c>
      <c r="E6" s="38">
        <f>'RR - Totals'!E6+'Playoff - Totals'!E6</f>
        <v>3</v>
      </c>
      <c r="F6" s="38">
        <f>'RR - Totals'!F6+'Playoff - Totals'!F6</f>
        <v>5</v>
      </c>
      <c r="G6" s="38">
        <f>'RR - Totals'!G6+'Playoff - Totals'!G6</f>
        <v>5</v>
      </c>
      <c r="H6" s="38">
        <f>'RR - Totals'!H6+'Playoff - Totals'!H6</f>
        <v>4</v>
      </c>
      <c r="I6" s="38">
        <f>'RR - Totals'!I6+'Playoff - Totals'!I6</f>
        <v>0</v>
      </c>
      <c r="J6" s="38">
        <f>'RR - Totals'!J6+'Playoff - Totals'!J6</f>
        <v>6</v>
      </c>
      <c r="K6" s="40">
        <f>G6/J6</f>
        <v>0.83333333333333337</v>
      </c>
    </row>
    <row r="7" spans="1:11" ht="30" customHeight="1" x14ac:dyDescent="0.25">
      <c r="A7" s="109" t="s">
        <v>127</v>
      </c>
      <c r="B7" s="38">
        <f>'RR - Totals'!B7+'Playoff - Totals'!B7</f>
        <v>5</v>
      </c>
      <c r="C7" s="38">
        <f>'RR - Totals'!C7+'Playoff - Totals'!C7</f>
        <v>16</v>
      </c>
      <c r="D7" s="39">
        <f t="shared" si="0"/>
        <v>0.3125</v>
      </c>
      <c r="E7" s="38">
        <f>'RR - Totals'!E7+'Playoff - Totals'!E7</f>
        <v>0</v>
      </c>
      <c r="F7" s="38">
        <f>'RR - Totals'!F7+'Playoff - Totals'!F7</f>
        <v>5</v>
      </c>
      <c r="G7" s="38">
        <f>'RR - Totals'!G7+'Playoff - Totals'!G7</f>
        <v>4</v>
      </c>
      <c r="H7" s="38">
        <f>'RR - Totals'!H7+'Playoff - Totals'!H7</f>
        <v>3</v>
      </c>
      <c r="I7" s="38">
        <f>'RR - Totals'!I7+'Playoff - Totals'!I7</f>
        <v>0</v>
      </c>
      <c r="J7" s="148">
        <f>'RR - Totals'!J7+'Playoff - Totals'!J7</f>
        <v>1</v>
      </c>
      <c r="K7" s="150">
        <f>G7/J7</f>
        <v>4</v>
      </c>
    </row>
    <row r="8" spans="1:11" x14ac:dyDescent="0.25">
      <c r="B8" s="28"/>
      <c r="C8" s="28"/>
      <c r="D8" s="30"/>
      <c r="E8" s="28"/>
      <c r="F8" s="28"/>
      <c r="G8" s="28"/>
      <c r="H8" s="28"/>
      <c r="I8" s="28"/>
      <c r="J8" s="28"/>
      <c r="K8" s="31"/>
    </row>
    <row r="9" spans="1:11" ht="30" customHeight="1" x14ac:dyDescent="0.25">
      <c r="A9" s="45" t="s">
        <v>128</v>
      </c>
      <c r="B9" s="6" t="s">
        <v>3</v>
      </c>
      <c r="C9" s="6" t="s">
        <v>11</v>
      </c>
      <c r="D9" s="20" t="s">
        <v>9</v>
      </c>
      <c r="E9" s="6" t="s">
        <v>10</v>
      </c>
      <c r="F9" s="6" t="s">
        <v>4</v>
      </c>
      <c r="G9" s="6" t="s">
        <v>5</v>
      </c>
      <c r="H9" s="6" t="s">
        <v>6</v>
      </c>
      <c r="I9" s="6" t="s">
        <v>7</v>
      </c>
      <c r="J9" s="6" t="s">
        <v>8</v>
      </c>
      <c r="K9" s="23" t="s">
        <v>21</v>
      </c>
    </row>
    <row r="10" spans="1:11" ht="30" customHeight="1" x14ac:dyDescent="0.25">
      <c r="A10" s="46" t="s">
        <v>122</v>
      </c>
      <c r="B10" s="38">
        <f>'RR - Totals'!B10+'Playoff - Totals'!B10</f>
        <v>23</v>
      </c>
      <c r="C10" s="38">
        <f>'RR - Totals'!C10+'Playoff - Totals'!C10</f>
        <v>31</v>
      </c>
      <c r="D10" s="149">
        <f>B10/C10</f>
        <v>0.74193548387096775</v>
      </c>
      <c r="E10" s="148">
        <f>'RR - Totals'!E10+'Playoff - Totals'!E10</f>
        <v>17</v>
      </c>
      <c r="F10" s="38">
        <f>'RR - Totals'!F10+'Playoff - Totals'!F10</f>
        <v>29</v>
      </c>
      <c r="G10" s="38">
        <f>'RR - Totals'!G10+'Playoff - Totals'!G10</f>
        <v>10</v>
      </c>
      <c r="H10" s="38">
        <f>'RR - Totals'!H10+'Playoff - Totals'!H10</f>
        <v>3</v>
      </c>
      <c r="I10" s="38">
        <f>'RR - Totals'!I10+'Playoff - Totals'!I10</f>
        <v>1</v>
      </c>
      <c r="J10" s="38">
        <f>'RR - Totals'!J10+'Playoff - Totals'!J10</f>
        <v>4</v>
      </c>
      <c r="K10" s="40">
        <f>G10/J10</f>
        <v>2.5</v>
      </c>
    </row>
    <row r="11" spans="1:11" ht="30" customHeight="1" x14ac:dyDescent="0.25">
      <c r="A11" s="46" t="s">
        <v>24</v>
      </c>
      <c r="B11" s="38">
        <f>'RR - Totals'!B11+'Playoff - Totals'!B11</f>
        <v>18</v>
      </c>
      <c r="C11" s="38">
        <f>'RR - Totals'!C11+'Playoff - Totals'!C11</f>
        <v>49</v>
      </c>
      <c r="D11" s="39">
        <f t="shared" ref="D11:D12" si="1">B11/C11</f>
        <v>0.36734693877551022</v>
      </c>
      <c r="E11" s="38">
        <f>'RR - Totals'!E11+'Playoff - Totals'!E11</f>
        <v>1</v>
      </c>
      <c r="F11" s="38">
        <f>'RR - Totals'!F11+'Playoff - Totals'!F11</f>
        <v>17</v>
      </c>
      <c r="G11" s="38">
        <f>'RR - Totals'!G11+'Playoff - Totals'!G11</f>
        <v>7</v>
      </c>
      <c r="H11" s="38">
        <f>'RR - Totals'!H11+'Playoff - Totals'!H11</f>
        <v>1</v>
      </c>
      <c r="I11" s="38">
        <f>'RR - Totals'!I11+'Playoff - Totals'!I11</f>
        <v>1</v>
      </c>
      <c r="J11" s="38">
        <f>'RR - Totals'!J11+'Playoff - Totals'!J11</f>
        <v>4</v>
      </c>
      <c r="K11" s="40">
        <f>G11/J11</f>
        <v>1.75</v>
      </c>
    </row>
    <row r="12" spans="1:11" ht="30" customHeight="1" x14ac:dyDescent="0.25">
      <c r="A12" s="46" t="s">
        <v>78</v>
      </c>
      <c r="B12" s="38">
        <f>'RR - Totals'!B12+'Playoff - Totals'!B12</f>
        <v>10</v>
      </c>
      <c r="C12" s="38">
        <f>'RR - Totals'!C12+'Playoff - Totals'!C12</f>
        <v>21</v>
      </c>
      <c r="D12" s="39">
        <f t="shared" si="1"/>
        <v>0.47619047619047616</v>
      </c>
      <c r="E12" s="38">
        <f>'RR - Totals'!E12+'Playoff - Totals'!E12</f>
        <v>4</v>
      </c>
      <c r="F12" s="38">
        <f>'RR - Totals'!F12+'Playoff - Totals'!F12</f>
        <v>21</v>
      </c>
      <c r="G12" s="38">
        <f>'RR - Totals'!G12+'Playoff - Totals'!G12</f>
        <v>2</v>
      </c>
      <c r="H12" s="38">
        <f>'RR - Totals'!H12+'Playoff - Totals'!H12</f>
        <v>2</v>
      </c>
      <c r="I12" s="38">
        <f>'RR - Totals'!I12+'Playoff - Totals'!I12</f>
        <v>4</v>
      </c>
      <c r="J12" s="38">
        <f>'RR - Totals'!J12+'Playoff - Totals'!J12</f>
        <v>3</v>
      </c>
      <c r="K12" s="40">
        <f>G12/J12</f>
        <v>0.66666666666666663</v>
      </c>
    </row>
    <row r="13" spans="1:11" x14ac:dyDescent="0.25">
      <c r="B13" s="28"/>
      <c r="C13" s="28"/>
      <c r="D13" s="30"/>
      <c r="E13" s="28"/>
      <c r="F13" s="28"/>
      <c r="G13" s="28"/>
      <c r="H13" s="28"/>
      <c r="I13" s="28"/>
      <c r="J13" s="28"/>
      <c r="K13" s="31"/>
    </row>
    <row r="14" spans="1:11" ht="30" customHeight="1" x14ac:dyDescent="0.25">
      <c r="A14" s="133" t="s">
        <v>129</v>
      </c>
      <c r="B14" s="6" t="s">
        <v>3</v>
      </c>
      <c r="C14" s="6" t="s">
        <v>11</v>
      </c>
      <c r="D14" s="20" t="s">
        <v>9</v>
      </c>
      <c r="E14" s="6" t="s">
        <v>10</v>
      </c>
      <c r="F14" s="6" t="s">
        <v>4</v>
      </c>
      <c r="G14" s="6" t="s">
        <v>5</v>
      </c>
      <c r="H14" s="6" t="s">
        <v>6</v>
      </c>
      <c r="I14" s="6" t="s">
        <v>7</v>
      </c>
      <c r="J14" s="6" t="s">
        <v>8</v>
      </c>
      <c r="K14" s="23" t="s">
        <v>21</v>
      </c>
    </row>
    <row r="15" spans="1:11" ht="30" customHeight="1" x14ac:dyDescent="0.25">
      <c r="A15" s="131" t="s">
        <v>41</v>
      </c>
      <c r="B15" s="38">
        <f>'RR - Totals'!B15+'Playoff - Totals'!B15</f>
        <v>15</v>
      </c>
      <c r="C15" s="38">
        <f>'RR - Totals'!C15+'Playoff - Totals'!C15</f>
        <v>33</v>
      </c>
      <c r="D15" s="39">
        <f>B15/C15</f>
        <v>0.45454545454545453</v>
      </c>
      <c r="E15" s="38">
        <f>'RR - Totals'!E15+'Playoff - Totals'!E15</f>
        <v>3</v>
      </c>
      <c r="F15" s="38">
        <f>'RR - Totals'!F15+'Playoff - Totals'!F15</f>
        <v>21</v>
      </c>
      <c r="G15" s="148">
        <f>'RR - Totals'!G15+'Playoff - Totals'!G15</f>
        <v>15</v>
      </c>
      <c r="H15" s="38">
        <f>'RR - Totals'!H15+'Playoff - Totals'!H15</f>
        <v>4</v>
      </c>
      <c r="I15" s="38">
        <f>'RR - Totals'!I15+'Playoff - Totals'!I15</f>
        <v>1</v>
      </c>
      <c r="J15" s="38">
        <f>'RR - Totals'!J15+'Playoff - Totals'!J15</f>
        <v>10</v>
      </c>
      <c r="K15" s="40">
        <f>G15/J15</f>
        <v>1.5</v>
      </c>
    </row>
    <row r="16" spans="1:11" ht="30" customHeight="1" x14ac:dyDescent="0.25">
      <c r="A16" s="131" t="s">
        <v>43</v>
      </c>
      <c r="B16" s="38">
        <f>'RR - Totals'!B16+'Playoff - Totals'!B16</f>
        <v>15</v>
      </c>
      <c r="C16" s="38">
        <f>'RR - Totals'!C16+'Playoff - Totals'!C16</f>
        <v>23</v>
      </c>
      <c r="D16" s="39">
        <f t="shared" ref="D16:D18" si="2">B16/C16</f>
        <v>0.65217391304347827</v>
      </c>
      <c r="E16" s="38">
        <f>'RR - Totals'!E16+'Playoff - Totals'!E16</f>
        <v>0</v>
      </c>
      <c r="F16" s="38">
        <f>'RR - Totals'!F16+'Playoff - Totals'!F16</f>
        <v>11</v>
      </c>
      <c r="G16" s="38">
        <f>'RR - Totals'!G16+'Playoff - Totals'!G16</f>
        <v>4</v>
      </c>
      <c r="H16" s="38">
        <f>'RR - Totals'!H16+'Playoff - Totals'!H16</f>
        <v>3</v>
      </c>
      <c r="I16" s="38">
        <f>'RR - Totals'!I16+'Playoff - Totals'!I16</f>
        <v>3</v>
      </c>
      <c r="J16" s="38">
        <f>'RR - Totals'!J16+'Playoff - Totals'!J16</f>
        <v>4</v>
      </c>
      <c r="K16" s="40">
        <f>G16/J16</f>
        <v>1</v>
      </c>
    </row>
    <row r="17" spans="1:11" ht="30" customHeight="1" x14ac:dyDescent="0.25">
      <c r="A17" s="131" t="s">
        <v>42</v>
      </c>
      <c r="B17" s="38">
        <f>'RR - Totals'!B17+'Playoff - Totals'!B17</f>
        <v>12</v>
      </c>
      <c r="C17" s="38">
        <f>'RR - Totals'!C17+'Playoff - Totals'!C17</f>
        <v>31</v>
      </c>
      <c r="D17" s="39">
        <f t="shared" si="2"/>
        <v>0.38709677419354838</v>
      </c>
      <c r="E17" s="38">
        <f>'RR - Totals'!E17+'Playoff - Totals'!E17</f>
        <v>0</v>
      </c>
      <c r="F17" s="38">
        <f>'RR - Totals'!F17+'Playoff - Totals'!F17</f>
        <v>8</v>
      </c>
      <c r="G17" s="38">
        <f>'RR - Totals'!G17+'Playoff - Totals'!G17</f>
        <v>5</v>
      </c>
      <c r="H17" s="38">
        <f>'RR - Totals'!H17+'Playoff - Totals'!H17</f>
        <v>1</v>
      </c>
      <c r="I17" s="38">
        <f>'RR - Totals'!I17+'Playoff - Totals'!I17</f>
        <v>0</v>
      </c>
      <c r="J17" s="38">
        <f>'RR - Totals'!J17+'Playoff - Totals'!J17</f>
        <v>2</v>
      </c>
      <c r="K17" s="40">
        <f>G17/J17</f>
        <v>2.5</v>
      </c>
    </row>
    <row r="18" spans="1:11" ht="30" customHeight="1" x14ac:dyDescent="0.25">
      <c r="A18" s="131" t="s">
        <v>124</v>
      </c>
      <c r="B18" s="38">
        <f>'RR - Totals'!B18+'Playoff - Totals'!B18</f>
        <v>1</v>
      </c>
      <c r="C18" s="38">
        <f>'RR - Totals'!C18+'Playoff - Totals'!C18</f>
        <v>3</v>
      </c>
      <c r="D18" s="39">
        <f t="shared" si="2"/>
        <v>0.33333333333333331</v>
      </c>
      <c r="E18" s="38">
        <f>'RR - Totals'!E18+'Playoff - Totals'!E18</f>
        <v>0</v>
      </c>
      <c r="F18" s="38">
        <f>'RR - Totals'!F18+'Playoff - Totals'!F18</f>
        <v>5</v>
      </c>
      <c r="G18" s="38">
        <f>'RR - Totals'!G18+'Playoff - Totals'!G18</f>
        <v>0</v>
      </c>
      <c r="H18" s="38">
        <f>'RR - Totals'!H18+'Playoff - Totals'!H18</f>
        <v>0</v>
      </c>
      <c r="I18" s="38">
        <f>'RR - Totals'!I18+'Playoff - Totals'!I18</f>
        <v>0</v>
      </c>
      <c r="J18" s="148">
        <f>'RR - Totals'!J18+'Playoff - Totals'!J18</f>
        <v>1</v>
      </c>
      <c r="K18" s="40">
        <f>G18/J18</f>
        <v>0</v>
      </c>
    </row>
    <row r="19" spans="1:11" x14ac:dyDescent="0.25">
      <c r="A19" s="64"/>
      <c r="B19" s="65"/>
      <c r="C19" s="65"/>
      <c r="D19" s="66"/>
      <c r="E19" s="65"/>
      <c r="F19" s="65"/>
      <c r="G19" s="65"/>
      <c r="H19" s="65"/>
      <c r="I19" s="65"/>
      <c r="J19" s="65"/>
      <c r="K19" s="67"/>
    </row>
    <row r="20" spans="1:11" ht="30" customHeight="1" x14ac:dyDescent="0.25">
      <c r="A20" s="43" t="s">
        <v>132</v>
      </c>
      <c r="B20" s="6" t="s">
        <v>3</v>
      </c>
      <c r="C20" s="6" t="s">
        <v>11</v>
      </c>
      <c r="D20" s="20" t="s">
        <v>9</v>
      </c>
      <c r="E20" s="6" t="s">
        <v>10</v>
      </c>
      <c r="F20" s="6" t="s">
        <v>4</v>
      </c>
      <c r="G20" s="6" t="s">
        <v>5</v>
      </c>
      <c r="H20" s="6" t="s">
        <v>6</v>
      </c>
      <c r="I20" s="6" t="s">
        <v>7</v>
      </c>
      <c r="J20" s="6" t="s">
        <v>8</v>
      </c>
      <c r="K20" s="23" t="s">
        <v>21</v>
      </c>
    </row>
    <row r="21" spans="1:11" ht="30" customHeight="1" x14ac:dyDescent="0.25">
      <c r="A21" s="44" t="s">
        <v>22</v>
      </c>
      <c r="B21" s="38">
        <f>'RR - Totals'!B21+'Playoff - Totals'!B21</f>
        <v>18</v>
      </c>
      <c r="C21" s="38">
        <f>'RR - Totals'!C21+'Playoff - Totals'!C21</f>
        <v>28</v>
      </c>
      <c r="D21" s="39">
        <f>B21/C21</f>
        <v>0.6428571428571429</v>
      </c>
      <c r="E21" s="38">
        <f>'RR - Totals'!E21+'Playoff - Totals'!E21</f>
        <v>6</v>
      </c>
      <c r="F21" s="148">
        <f>'RR - Totals'!F21+'Playoff - Totals'!F21</f>
        <v>32</v>
      </c>
      <c r="G21" s="38">
        <f>'RR - Totals'!G21+'Playoff - Totals'!G21</f>
        <v>6</v>
      </c>
      <c r="H21" s="148">
        <f>'RR - Totals'!H21+'Playoff - Totals'!H21</f>
        <v>10</v>
      </c>
      <c r="I21" s="148">
        <f>'RR - Totals'!I21+'Playoff - Totals'!I21</f>
        <v>6</v>
      </c>
      <c r="J21" s="38">
        <f>'RR - Totals'!J21+'Playoff - Totals'!J21</f>
        <v>2</v>
      </c>
      <c r="K21" s="40">
        <f>G21/J21</f>
        <v>3</v>
      </c>
    </row>
    <row r="22" spans="1:11" ht="30" customHeight="1" x14ac:dyDescent="0.25">
      <c r="A22" s="44" t="s">
        <v>79</v>
      </c>
      <c r="B22" s="38">
        <f>'RR - Totals'!B22+'Playoff - Totals'!B22</f>
        <v>8</v>
      </c>
      <c r="C22" s="38">
        <f>'RR - Totals'!C22+'Playoff - Totals'!C22</f>
        <v>23</v>
      </c>
      <c r="D22" s="39">
        <f t="shared" ref="D22:D24" si="3">B22/C22</f>
        <v>0.34782608695652173</v>
      </c>
      <c r="E22" s="38">
        <f>'RR - Totals'!E22+'Playoff - Totals'!E22</f>
        <v>0</v>
      </c>
      <c r="F22" s="38">
        <f>'RR - Totals'!F22+'Playoff - Totals'!F22</f>
        <v>5</v>
      </c>
      <c r="G22" s="38">
        <f>'RR - Totals'!G22+'Playoff - Totals'!G22</f>
        <v>2</v>
      </c>
      <c r="H22" s="38">
        <f>'RR - Totals'!H22+'Playoff - Totals'!H22</f>
        <v>3</v>
      </c>
      <c r="I22" s="38">
        <f>'RR - Totals'!I22+'Playoff - Totals'!I22</f>
        <v>1</v>
      </c>
      <c r="J22" s="38">
        <f>'RR - Totals'!J22+'Playoff - Totals'!J22</f>
        <v>7</v>
      </c>
      <c r="K22" s="40">
        <f>G22/J22</f>
        <v>0.2857142857142857</v>
      </c>
    </row>
    <row r="23" spans="1:11" ht="30" customHeight="1" x14ac:dyDescent="0.25">
      <c r="A23" s="44" t="s">
        <v>80</v>
      </c>
      <c r="B23" s="38">
        <f>'RR - Totals'!B23+'Playoff - Totals'!B23</f>
        <v>6</v>
      </c>
      <c r="C23" s="38">
        <f>'RR - Totals'!C23+'Playoff - Totals'!C23</f>
        <v>19</v>
      </c>
      <c r="D23" s="39">
        <f t="shared" si="3"/>
        <v>0.31578947368421051</v>
      </c>
      <c r="E23" s="38">
        <f>'RR - Totals'!E23+'Playoff - Totals'!E23</f>
        <v>0</v>
      </c>
      <c r="F23" s="38">
        <f>'RR - Totals'!F23+'Playoff - Totals'!F23</f>
        <v>5</v>
      </c>
      <c r="G23" s="38">
        <f>'RR - Totals'!G23+'Playoff - Totals'!G23</f>
        <v>2</v>
      </c>
      <c r="H23" s="38">
        <f>'RR - Totals'!H23+'Playoff - Totals'!H23</f>
        <v>1</v>
      </c>
      <c r="I23" s="38">
        <f>'RR - Totals'!I23+'Playoff - Totals'!I23</f>
        <v>0</v>
      </c>
      <c r="J23" s="38">
        <f>'RR - Totals'!J23+'Playoff - Totals'!J23</f>
        <v>7</v>
      </c>
      <c r="K23" s="40">
        <f>G23/J23</f>
        <v>0.2857142857142857</v>
      </c>
    </row>
    <row r="24" spans="1:11" ht="30" customHeight="1" x14ac:dyDescent="0.25">
      <c r="A24" s="44" t="s">
        <v>27</v>
      </c>
      <c r="B24" s="38">
        <f>'RR - Totals'!B24+'Playoff - Totals'!B24</f>
        <v>5</v>
      </c>
      <c r="C24" s="38">
        <f>'RR - Totals'!C24+'Playoff - Totals'!C24</f>
        <v>11</v>
      </c>
      <c r="D24" s="39">
        <f t="shared" si="3"/>
        <v>0.45454545454545453</v>
      </c>
      <c r="E24" s="38">
        <f>'RR - Totals'!E24+'Playoff - Totals'!E24</f>
        <v>3</v>
      </c>
      <c r="F24" s="38">
        <f>'RR - Totals'!F24+'Playoff - Totals'!F24</f>
        <v>3</v>
      </c>
      <c r="G24" s="38">
        <f>'RR - Totals'!G24+'Playoff - Totals'!G24</f>
        <v>3</v>
      </c>
      <c r="H24" s="38">
        <f>'RR - Totals'!H24+'Playoff - Totals'!H24</f>
        <v>2</v>
      </c>
      <c r="I24" s="38">
        <f>'RR - Totals'!I24+'Playoff - Totals'!I24</f>
        <v>1</v>
      </c>
      <c r="J24" s="38">
        <f>'RR - Totals'!J24+'Playoff - Totals'!J24</f>
        <v>5</v>
      </c>
      <c r="K24" s="40">
        <f>G24/J24</f>
        <v>0.6</v>
      </c>
    </row>
    <row r="25" spans="1:11" x14ac:dyDescent="0.25">
      <c r="B25" s="28"/>
      <c r="C25" s="28"/>
      <c r="D25" s="30"/>
      <c r="E25" s="28"/>
      <c r="F25" s="28"/>
      <c r="G25" s="28"/>
      <c r="H25" s="28"/>
      <c r="I25" s="28"/>
      <c r="J25" s="28"/>
      <c r="K25" s="31"/>
    </row>
    <row r="26" spans="1:11" ht="30" customHeight="1" x14ac:dyDescent="0.25">
      <c r="A26" s="98" t="s">
        <v>130</v>
      </c>
      <c r="B26" s="6" t="s">
        <v>3</v>
      </c>
      <c r="C26" s="6" t="s">
        <v>11</v>
      </c>
      <c r="D26" s="20" t="s">
        <v>9</v>
      </c>
      <c r="E26" s="6" t="s">
        <v>10</v>
      </c>
      <c r="F26" s="6" t="s">
        <v>4</v>
      </c>
      <c r="G26" s="6" t="s">
        <v>5</v>
      </c>
      <c r="H26" s="6" t="s">
        <v>6</v>
      </c>
      <c r="I26" s="6" t="s">
        <v>7</v>
      </c>
      <c r="J26" s="6" t="s">
        <v>8</v>
      </c>
      <c r="K26" s="23" t="s">
        <v>21</v>
      </c>
    </row>
    <row r="27" spans="1:11" ht="30" customHeight="1" x14ac:dyDescent="0.25">
      <c r="A27" s="42" t="s">
        <v>46</v>
      </c>
      <c r="B27" s="148">
        <f>'RR - Totals'!B27+'Playoff - Totals'!B27</f>
        <v>25</v>
      </c>
      <c r="C27" s="148">
        <f>'RR - Totals'!C27+'Playoff - Totals'!C27</f>
        <v>58</v>
      </c>
      <c r="D27" s="39">
        <f>B27/C27</f>
        <v>0.43103448275862066</v>
      </c>
      <c r="E27" s="38">
        <f>'RR - Totals'!E27+'Playoff - Totals'!E27</f>
        <v>0</v>
      </c>
      <c r="F27" s="38">
        <f>'RR - Totals'!F27+'Playoff - Totals'!F27</f>
        <v>24</v>
      </c>
      <c r="G27" s="38">
        <f>'RR - Totals'!G27+'Playoff - Totals'!G27</f>
        <v>14</v>
      </c>
      <c r="H27" s="38">
        <f>'RR - Totals'!H27+'Playoff - Totals'!H27</f>
        <v>8</v>
      </c>
      <c r="I27" s="38">
        <f>'RR - Totals'!I27+'Playoff - Totals'!I27</f>
        <v>1</v>
      </c>
      <c r="J27" s="38">
        <f>'RR - Totals'!J27+'Playoff - Totals'!J27</f>
        <v>5</v>
      </c>
      <c r="K27" s="40">
        <f>G27/J27</f>
        <v>2.8</v>
      </c>
    </row>
    <row r="28" spans="1:11" ht="30" customHeight="1" x14ac:dyDescent="0.25">
      <c r="A28" s="135" t="s">
        <v>76</v>
      </c>
      <c r="B28" s="38">
        <f>'RR - Totals'!B28+'Playoff - Totals'!B28</f>
        <v>12</v>
      </c>
      <c r="C28" s="38">
        <f>'RR - Totals'!C28+'Playoff - Totals'!C28</f>
        <v>45</v>
      </c>
      <c r="D28" s="39">
        <f t="shared" ref="D28:D29" si="4">B28/C28</f>
        <v>0.26666666666666666</v>
      </c>
      <c r="E28" s="38">
        <f>'RR - Totals'!E28+'Playoff - Totals'!E28</f>
        <v>5</v>
      </c>
      <c r="F28" s="38">
        <f>'RR - Totals'!F28+'Playoff - Totals'!F28</f>
        <v>21</v>
      </c>
      <c r="G28" s="38">
        <f>'RR - Totals'!G28+'Playoff - Totals'!G28</f>
        <v>7</v>
      </c>
      <c r="H28" s="38">
        <f>'RR - Totals'!H28+'Playoff - Totals'!H28</f>
        <v>7</v>
      </c>
      <c r="I28" s="148">
        <f>'RR - Totals'!I28+'Playoff - Totals'!I28</f>
        <v>6</v>
      </c>
      <c r="J28" s="38">
        <f>'RR - Totals'!J28+'Playoff - Totals'!J28</f>
        <v>4</v>
      </c>
      <c r="K28" s="40">
        <f>G28/J28</f>
        <v>1.75</v>
      </c>
    </row>
    <row r="29" spans="1:11" ht="30" customHeight="1" x14ac:dyDescent="0.25">
      <c r="A29" s="135" t="s">
        <v>25</v>
      </c>
      <c r="B29" s="38">
        <f>'RR - Totals'!B29+'Playoff - Totals'!B29</f>
        <v>11</v>
      </c>
      <c r="C29" s="38">
        <f>'RR - Totals'!C29+'Playoff - Totals'!C29</f>
        <v>37</v>
      </c>
      <c r="D29" s="39">
        <f t="shared" si="4"/>
        <v>0.29729729729729731</v>
      </c>
      <c r="E29" s="38">
        <f>'RR - Totals'!E29+'Playoff - Totals'!E29</f>
        <v>0</v>
      </c>
      <c r="F29" s="38">
        <f>'RR - Totals'!F29+'Playoff - Totals'!F29</f>
        <v>25</v>
      </c>
      <c r="G29" s="38">
        <f>'RR - Totals'!G29+'Playoff - Totals'!G29</f>
        <v>11</v>
      </c>
      <c r="H29" s="38">
        <f>'RR - Totals'!H29+'Playoff - Totals'!H29</f>
        <v>7</v>
      </c>
      <c r="I29" s="38">
        <f>'RR - Totals'!I29+'Playoff - Totals'!I29</f>
        <v>2</v>
      </c>
      <c r="J29" s="38">
        <f>'RR - Totals'!J29+'Playoff - Totals'!J29</f>
        <v>8</v>
      </c>
      <c r="K29" s="40">
        <f>G29/J29</f>
        <v>1.375</v>
      </c>
    </row>
    <row r="30" spans="1:11" x14ac:dyDescent="0.25">
      <c r="B30" s="28"/>
      <c r="C30" s="28"/>
      <c r="D30" s="30"/>
      <c r="E30" s="28"/>
      <c r="F30" s="28"/>
      <c r="G30" s="28"/>
      <c r="H30" s="28"/>
      <c r="I30" s="28"/>
      <c r="J30" s="28"/>
      <c r="K30" s="31"/>
    </row>
    <row r="31" spans="1:11" ht="30" customHeight="1" x14ac:dyDescent="0.25">
      <c r="A31" s="137" t="s">
        <v>131</v>
      </c>
      <c r="B31" s="6" t="s">
        <v>3</v>
      </c>
      <c r="C31" s="6" t="s">
        <v>11</v>
      </c>
      <c r="D31" s="20" t="s">
        <v>9</v>
      </c>
      <c r="E31" s="6" t="s">
        <v>10</v>
      </c>
      <c r="F31" s="6" t="s">
        <v>4</v>
      </c>
      <c r="G31" s="6" t="s">
        <v>5</v>
      </c>
      <c r="H31" s="6" t="s">
        <v>6</v>
      </c>
      <c r="I31" s="6" t="s">
        <v>7</v>
      </c>
      <c r="J31" s="6" t="s">
        <v>8</v>
      </c>
      <c r="K31" s="23" t="s">
        <v>21</v>
      </c>
    </row>
    <row r="32" spans="1:11" ht="30" customHeight="1" x14ac:dyDescent="0.25">
      <c r="A32" s="130" t="s">
        <v>172</v>
      </c>
      <c r="B32" s="148">
        <f>'RR - Totals'!B32+'Playoff - Totals'!B32</f>
        <v>25</v>
      </c>
      <c r="C32" s="38">
        <f>'RR - Totals'!C32+'Playoff - Totals'!C32</f>
        <v>57</v>
      </c>
      <c r="D32" s="39">
        <f>B32/C32</f>
        <v>0.43859649122807015</v>
      </c>
      <c r="E32" s="38">
        <f>'RR - Totals'!E32+'Playoff - Totals'!E32</f>
        <v>4</v>
      </c>
      <c r="F32" s="38">
        <f>'RR - Totals'!F32+'Playoff - Totals'!F32</f>
        <v>15</v>
      </c>
      <c r="G32" s="38">
        <f>'RR - Totals'!G32+'Playoff - Totals'!G32</f>
        <v>5</v>
      </c>
      <c r="H32" s="38">
        <f>'RR - Totals'!H32+'Playoff - Totals'!H32</f>
        <v>4</v>
      </c>
      <c r="I32" s="38">
        <f>'RR - Totals'!I32+'Playoff - Totals'!I32</f>
        <v>2</v>
      </c>
      <c r="J32" s="38">
        <f>'RR - Totals'!J32+'Playoff - Totals'!J32</f>
        <v>3</v>
      </c>
      <c r="K32" s="40">
        <f>G32/J32</f>
        <v>1.6666666666666667</v>
      </c>
    </row>
    <row r="33" spans="1:11" ht="30" customHeight="1" x14ac:dyDescent="0.25">
      <c r="A33" s="130" t="s">
        <v>39</v>
      </c>
      <c r="B33" s="38">
        <f>'RR - Totals'!B33+'Playoff - Totals'!B33</f>
        <v>3</v>
      </c>
      <c r="C33" s="38">
        <f>'RR - Totals'!C33+'Playoff - Totals'!C33</f>
        <v>9</v>
      </c>
      <c r="D33" s="39">
        <f t="shared" ref="D33:D35" si="5">B33/C33</f>
        <v>0.33333333333333331</v>
      </c>
      <c r="E33" s="38">
        <f>'RR - Totals'!E33+'Playoff - Totals'!E33</f>
        <v>4</v>
      </c>
      <c r="F33" s="38">
        <f>'RR - Totals'!F33+'Playoff - Totals'!F33</f>
        <v>8</v>
      </c>
      <c r="G33" s="38">
        <f>'RR - Totals'!G33+'Playoff - Totals'!G33</f>
        <v>3</v>
      </c>
      <c r="H33" s="38">
        <f>'RR - Totals'!H33+'Playoff - Totals'!H33</f>
        <v>0</v>
      </c>
      <c r="I33" s="38">
        <f>'RR - Totals'!I33+'Playoff - Totals'!I33</f>
        <v>3</v>
      </c>
      <c r="J33" s="38">
        <f>'RR - Totals'!J33+'Playoff - Totals'!J33</f>
        <v>6</v>
      </c>
      <c r="K33" s="40">
        <f>G33/J33</f>
        <v>0.5</v>
      </c>
    </row>
    <row r="34" spans="1:11" ht="30" customHeight="1" x14ac:dyDescent="0.25">
      <c r="A34" s="130" t="s">
        <v>23</v>
      </c>
      <c r="B34" s="38">
        <f>'RR - Totals'!B34+'Playoff - Totals'!B34</f>
        <v>6</v>
      </c>
      <c r="C34" s="38">
        <f>'RR - Totals'!C34+'Playoff - Totals'!C34</f>
        <v>23</v>
      </c>
      <c r="D34" s="39">
        <f t="shared" si="5"/>
        <v>0.2608695652173913</v>
      </c>
      <c r="E34" s="38">
        <f>'RR - Totals'!E34+'Playoff - Totals'!E34</f>
        <v>1</v>
      </c>
      <c r="F34" s="38">
        <f>'RR - Totals'!F34+'Playoff - Totals'!F34</f>
        <v>6</v>
      </c>
      <c r="G34" s="38">
        <f>'RR - Totals'!G34+'Playoff - Totals'!G34</f>
        <v>6</v>
      </c>
      <c r="H34" s="38">
        <f>'RR - Totals'!H34+'Playoff - Totals'!H34</f>
        <v>6</v>
      </c>
      <c r="I34" s="38">
        <f>'RR - Totals'!I34+'Playoff - Totals'!I34</f>
        <v>0</v>
      </c>
      <c r="J34" s="38">
        <f>'RR - Totals'!J34+'Playoff - Totals'!J34</f>
        <v>5</v>
      </c>
      <c r="K34" s="40">
        <f>G34/J34</f>
        <v>1.2</v>
      </c>
    </row>
    <row r="35" spans="1:11" ht="30" customHeight="1" x14ac:dyDescent="0.25">
      <c r="A35" s="130" t="s">
        <v>123</v>
      </c>
      <c r="B35" s="38">
        <f>'RR - Totals'!B35+'Playoff - Totals'!B35</f>
        <v>6</v>
      </c>
      <c r="C35" s="38">
        <f>'RR - Totals'!C35+'Playoff - Totals'!C35</f>
        <v>14</v>
      </c>
      <c r="D35" s="39">
        <f t="shared" si="5"/>
        <v>0.42857142857142855</v>
      </c>
      <c r="E35" s="38">
        <f>'RR - Totals'!E35+'Playoff - Totals'!E35</f>
        <v>0</v>
      </c>
      <c r="F35" s="38">
        <f>'RR - Totals'!F35+'Playoff - Totals'!F35</f>
        <v>11</v>
      </c>
      <c r="G35" s="38">
        <f>'RR - Totals'!G35+'Playoff - Totals'!G35</f>
        <v>5</v>
      </c>
      <c r="H35" s="38">
        <f>'RR - Totals'!H35+'Playoff - Totals'!H35</f>
        <v>5</v>
      </c>
      <c r="I35" s="38">
        <f>'RR - Totals'!I35+'Playoff - Totals'!I35</f>
        <v>2</v>
      </c>
      <c r="J35" s="38">
        <f>'RR - Totals'!J35+'Playoff - Totals'!J35</f>
        <v>3</v>
      </c>
      <c r="K35" s="40">
        <f>G35/J35</f>
        <v>1.6666666666666667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showGridLines="0" zoomScale="75" zoomScaleNormal="75" zoomScalePageLayoutView="115" workbookViewId="0">
      <selection activeCell="E12" sqref="E12"/>
    </sheetView>
  </sheetViews>
  <sheetFormatPr defaultColWidth="8.85546875" defaultRowHeight="15" x14ac:dyDescent="0.25"/>
  <cols>
    <col min="1" max="1" width="20.42578125" customWidth="1"/>
    <col min="2" max="2" width="12.42578125" customWidth="1"/>
    <col min="3" max="3" width="14.42578125" customWidth="1"/>
    <col min="4" max="4" width="9.42578125" customWidth="1"/>
    <col min="6" max="6" width="12.140625" customWidth="1"/>
    <col min="10" max="10" width="10" customWidth="1"/>
    <col min="11" max="11" width="11" bestFit="1" customWidth="1"/>
  </cols>
  <sheetData>
    <row r="1" spans="1:12" ht="30" customHeight="1" thickBot="1" x14ac:dyDescent="0.3">
      <c r="A1" s="11" t="s">
        <v>36</v>
      </c>
      <c r="B1" s="7"/>
      <c r="C1" s="8"/>
      <c r="D1" s="9"/>
    </row>
    <row r="3" spans="1:12" ht="30" customHeight="1" x14ac:dyDescent="0.25">
      <c r="A3" s="41" t="s">
        <v>126</v>
      </c>
      <c r="B3" s="6" t="s">
        <v>3</v>
      </c>
      <c r="C3" s="6" t="s">
        <v>11</v>
      </c>
      <c r="D3" s="6" t="s">
        <v>9</v>
      </c>
      <c r="E3" s="6" t="s">
        <v>10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18" t="s">
        <v>21</v>
      </c>
    </row>
    <row r="4" spans="1:12" ht="30" customHeight="1" x14ac:dyDescent="0.25">
      <c r="A4" s="21" t="s">
        <v>26</v>
      </c>
      <c r="B4" s="49">
        <f>'Overall - Totals'!B4/7</f>
        <v>1.2857142857142858</v>
      </c>
      <c r="C4" s="49">
        <f>'Overall - Totals'!C4/7</f>
        <v>3</v>
      </c>
      <c r="D4" s="39">
        <f>B4/C4</f>
        <v>0.4285714285714286</v>
      </c>
      <c r="E4" s="49">
        <f>'Overall - Totals'!E4/7</f>
        <v>0.14285714285714285</v>
      </c>
      <c r="F4" s="49">
        <f>'Overall - Totals'!F4/7</f>
        <v>2.5714285714285716</v>
      </c>
      <c r="G4" s="49">
        <f>'Overall - Totals'!G4/7</f>
        <v>1.2857142857142858</v>
      </c>
      <c r="H4" s="49">
        <f>'Overall - Totals'!H4/7</f>
        <v>0.7142857142857143</v>
      </c>
      <c r="I4" s="49">
        <f>'Overall - Totals'!I4/7</f>
        <v>0</v>
      </c>
      <c r="J4" s="49">
        <f>'Overall - Totals'!J4/7</f>
        <v>1.1428571428571428</v>
      </c>
      <c r="K4" s="40">
        <f>G4/J4</f>
        <v>1.1250000000000002</v>
      </c>
    </row>
    <row r="5" spans="1:12" ht="30" customHeight="1" x14ac:dyDescent="0.25">
      <c r="A5" s="21" t="s">
        <v>28</v>
      </c>
      <c r="B5" s="49">
        <f>'Overall - Totals'!B5/7</f>
        <v>2.4285714285714284</v>
      </c>
      <c r="C5" s="49">
        <f>'Overall - Totals'!C5/7</f>
        <v>6.1428571428571432</v>
      </c>
      <c r="D5" s="39">
        <f>B5/C5</f>
        <v>0.39534883720930225</v>
      </c>
      <c r="E5" s="49">
        <f>'Overall - Totals'!E5/7</f>
        <v>0</v>
      </c>
      <c r="F5" s="49">
        <f>'Overall - Totals'!F5/7</f>
        <v>2.1428571428571428</v>
      </c>
      <c r="G5" s="49">
        <f>'Overall - Totals'!G5/7</f>
        <v>1.4285714285714286</v>
      </c>
      <c r="H5" s="49">
        <f>'Overall - Totals'!H5/7</f>
        <v>0.2857142857142857</v>
      </c>
      <c r="I5" s="49">
        <f>'Overall - Totals'!I5/7</f>
        <v>0.2857142857142857</v>
      </c>
      <c r="J5" s="49">
        <f>'Overall - Totals'!J5/7</f>
        <v>0.8571428571428571</v>
      </c>
      <c r="K5" s="40">
        <f>G5/J5</f>
        <v>1.6666666666666667</v>
      </c>
    </row>
    <row r="6" spans="1:12" ht="30" customHeight="1" x14ac:dyDescent="0.25">
      <c r="A6" s="21" t="s">
        <v>125</v>
      </c>
      <c r="B6" s="49">
        <f>'Overall - Totals'!B6/7</f>
        <v>1</v>
      </c>
      <c r="C6" s="49">
        <f>'Overall - Totals'!C6/7</f>
        <v>2.4285714285714284</v>
      </c>
      <c r="D6" s="39">
        <f>B6/C6</f>
        <v>0.41176470588235298</v>
      </c>
      <c r="E6" s="49">
        <f>'Overall - Totals'!E6/7</f>
        <v>0.42857142857142855</v>
      </c>
      <c r="F6" s="49">
        <f>'Overall - Totals'!F6/7</f>
        <v>0.7142857142857143</v>
      </c>
      <c r="G6" s="49">
        <f>'Overall - Totals'!G6/7</f>
        <v>0.7142857142857143</v>
      </c>
      <c r="H6" s="49">
        <f>'Overall - Totals'!H6/7</f>
        <v>0.5714285714285714</v>
      </c>
      <c r="I6" s="49">
        <f>'Overall - Totals'!I6/7</f>
        <v>0</v>
      </c>
      <c r="J6" s="49">
        <f>'Overall - Totals'!J6/7</f>
        <v>0.8571428571428571</v>
      </c>
      <c r="K6" s="40">
        <f>G6/J6</f>
        <v>0.83333333333333337</v>
      </c>
    </row>
    <row r="7" spans="1:12" ht="30" customHeight="1" x14ac:dyDescent="0.25">
      <c r="A7" s="109" t="s">
        <v>127</v>
      </c>
      <c r="B7" s="49">
        <f>'Overall - Totals'!B7/7</f>
        <v>0.7142857142857143</v>
      </c>
      <c r="C7" s="49">
        <f>'Overall - Totals'!C7/7</f>
        <v>2.2857142857142856</v>
      </c>
      <c r="D7" s="39">
        <f>B7/C7</f>
        <v>0.3125</v>
      </c>
      <c r="E7" s="49">
        <f>'Overall - Totals'!E7/7</f>
        <v>0</v>
      </c>
      <c r="F7" s="49">
        <f>'Overall - Totals'!F7/7</f>
        <v>0.7142857142857143</v>
      </c>
      <c r="G7" s="49">
        <f>'Overall - Totals'!G7/7</f>
        <v>0.5714285714285714</v>
      </c>
      <c r="H7" s="49">
        <f>'Overall - Totals'!H7/7</f>
        <v>0.42857142857142855</v>
      </c>
      <c r="I7" s="49">
        <f>'Overall - Totals'!I7/7</f>
        <v>0</v>
      </c>
      <c r="J7" s="151">
        <f>'Overall - Totals'!J7/7</f>
        <v>0.14285714285714285</v>
      </c>
      <c r="K7" s="150">
        <f>G7/J7</f>
        <v>4</v>
      </c>
      <c r="L7" s="1"/>
    </row>
    <row r="8" spans="1:12" x14ac:dyDescent="0.25">
      <c r="B8" s="28"/>
      <c r="C8" s="91"/>
      <c r="D8" s="139"/>
      <c r="E8" s="91"/>
      <c r="F8" s="91"/>
      <c r="G8" s="91"/>
      <c r="H8" s="91"/>
      <c r="I8" s="91"/>
      <c r="J8" s="91"/>
      <c r="K8" s="140"/>
      <c r="L8" s="1"/>
    </row>
    <row r="9" spans="1:12" ht="30" customHeight="1" x14ac:dyDescent="0.25">
      <c r="A9" s="45" t="s">
        <v>128</v>
      </c>
      <c r="B9" s="6" t="s">
        <v>3</v>
      </c>
      <c r="C9" s="18" t="s">
        <v>11</v>
      </c>
      <c r="D9" s="141" t="s">
        <v>9</v>
      </c>
      <c r="E9" s="18" t="s">
        <v>10</v>
      </c>
      <c r="F9" s="18" t="s">
        <v>4</v>
      </c>
      <c r="G9" s="18" t="s">
        <v>5</v>
      </c>
      <c r="H9" s="18" t="s">
        <v>6</v>
      </c>
      <c r="I9" s="18" t="s">
        <v>7</v>
      </c>
      <c r="J9" s="18" t="s">
        <v>8</v>
      </c>
      <c r="K9" s="23" t="s">
        <v>21</v>
      </c>
      <c r="L9" s="1"/>
    </row>
    <row r="10" spans="1:12" ht="30" customHeight="1" x14ac:dyDescent="0.25">
      <c r="A10" s="46" t="s">
        <v>122</v>
      </c>
      <c r="B10" s="49">
        <f>'Overall - Totals'!B10/7</f>
        <v>3.2857142857142856</v>
      </c>
      <c r="C10" s="49">
        <f>'Overall - Totals'!C10/7</f>
        <v>4.4285714285714288</v>
      </c>
      <c r="D10" s="149">
        <f>B10/C10</f>
        <v>0.74193548387096764</v>
      </c>
      <c r="E10" s="151">
        <f>'Overall - Totals'!E10/7</f>
        <v>2.4285714285714284</v>
      </c>
      <c r="F10" s="49">
        <f>'Overall - Totals'!F10/7</f>
        <v>4.1428571428571432</v>
      </c>
      <c r="G10" s="49">
        <f>'Overall - Totals'!G10/7</f>
        <v>1.4285714285714286</v>
      </c>
      <c r="H10" s="49">
        <f>'Overall - Totals'!H10/7</f>
        <v>0.42857142857142855</v>
      </c>
      <c r="I10" s="49">
        <f>'Overall - Totals'!I10/7</f>
        <v>0.14285714285714285</v>
      </c>
      <c r="J10" s="49">
        <f>'Overall - Totals'!J10/7</f>
        <v>0.5714285714285714</v>
      </c>
      <c r="K10" s="40">
        <f>G10/J10</f>
        <v>2.5</v>
      </c>
      <c r="L10" s="1"/>
    </row>
    <row r="11" spans="1:12" ht="30" customHeight="1" x14ac:dyDescent="0.25">
      <c r="A11" s="46" t="s">
        <v>24</v>
      </c>
      <c r="B11" s="49">
        <f>'Overall - Totals'!B11/7</f>
        <v>2.5714285714285716</v>
      </c>
      <c r="C11" s="49">
        <f>'Overall - Totals'!C11/7</f>
        <v>7</v>
      </c>
      <c r="D11" s="39">
        <f>B11/C11</f>
        <v>0.36734693877551022</v>
      </c>
      <c r="E11" s="49">
        <f>'Overall - Totals'!E11/7</f>
        <v>0.14285714285714285</v>
      </c>
      <c r="F11" s="49">
        <f>'Overall - Totals'!F11/7</f>
        <v>2.4285714285714284</v>
      </c>
      <c r="G11" s="49">
        <f>'Overall - Totals'!G11/7</f>
        <v>1</v>
      </c>
      <c r="H11" s="49">
        <f>'Overall - Totals'!H11/7</f>
        <v>0.14285714285714285</v>
      </c>
      <c r="I11" s="49">
        <f>'Overall - Totals'!I11/7</f>
        <v>0.14285714285714285</v>
      </c>
      <c r="J11" s="49">
        <f>'Overall - Totals'!J11/7</f>
        <v>0.5714285714285714</v>
      </c>
      <c r="K11" s="40">
        <f>G11/J11</f>
        <v>1.75</v>
      </c>
      <c r="L11" s="1"/>
    </row>
    <row r="12" spans="1:12" ht="30" customHeight="1" x14ac:dyDescent="0.25">
      <c r="A12" s="46" t="s">
        <v>78</v>
      </c>
      <c r="B12" s="49">
        <f>'Overall - Totals'!B12/7</f>
        <v>1.4285714285714286</v>
      </c>
      <c r="C12" s="49">
        <f>'Overall - Totals'!C12/7</f>
        <v>3</v>
      </c>
      <c r="D12" s="39">
        <f>B12/C12</f>
        <v>0.47619047619047622</v>
      </c>
      <c r="E12" s="49">
        <f>'Overall - Totals'!E12/7</f>
        <v>0.5714285714285714</v>
      </c>
      <c r="F12" s="49">
        <f>'Overall - Totals'!F12/7</f>
        <v>3</v>
      </c>
      <c r="G12" s="49">
        <f>'Overall - Totals'!G12/7</f>
        <v>0.2857142857142857</v>
      </c>
      <c r="H12" s="49">
        <f>'Overall - Totals'!H12/7</f>
        <v>0.2857142857142857</v>
      </c>
      <c r="I12" s="49">
        <f>'Overall - Totals'!I12/7</f>
        <v>0.5714285714285714</v>
      </c>
      <c r="J12" s="49">
        <f>'Overall - Totals'!J12/7</f>
        <v>0.42857142857142855</v>
      </c>
      <c r="K12" s="40">
        <f>G12/J12</f>
        <v>0.66666666666666663</v>
      </c>
      <c r="L12" s="1"/>
    </row>
    <row r="13" spans="1:12" x14ac:dyDescent="0.25">
      <c r="B13" s="28"/>
      <c r="C13" s="91"/>
      <c r="D13" s="139"/>
      <c r="E13" s="91"/>
      <c r="F13" s="91"/>
      <c r="G13" s="91"/>
      <c r="H13" s="91"/>
      <c r="I13" s="91"/>
      <c r="J13" s="91"/>
      <c r="K13" s="140"/>
      <c r="L13" s="1"/>
    </row>
    <row r="14" spans="1:12" ht="30" customHeight="1" x14ac:dyDescent="0.25">
      <c r="A14" s="133" t="s">
        <v>129</v>
      </c>
      <c r="B14" s="6" t="s">
        <v>3</v>
      </c>
      <c r="C14" s="18" t="s">
        <v>11</v>
      </c>
      <c r="D14" s="141" t="s">
        <v>9</v>
      </c>
      <c r="E14" s="18" t="s">
        <v>10</v>
      </c>
      <c r="F14" s="18" t="s">
        <v>4</v>
      </c>
      <c r="G14" s="18" t="s">
        <v>5</v>
      </c>
      <c r="H14" s="18" t="s">
        <v>6</v>
      </c>
      <c r="I14" s="18" t="s">
        <v>7</v>
      </c>
      <c r="J14" s="18" t="s">
        <v>8</v>
      </c>
      <c r="K14" s="23" t="s">
        <v>21</v>
      </c>
      <c r="L14" s="1"/>
    </row>
    <row r="15" spans="1:12" ht="30" customHeight="1" x14ac:dyDescent="0.25">
      <c r="A15" s="131" t="s">
        <v>41</v>
      </c>
      <c r="B15" s="49">
        <f>'Overall - Totals'!B15/6</f>
        <v>2.5</v>
      </c>
      <c r="C15" s="49">
        <f>'Overall - Totals'!C15/6</f>
        <v>5.5</v>
      </c>
      <c r="D15" s="39">
        <f>B15/C15</f>
        <v>0.45454545454545453</v>
      </c>
      <c r="E15" s="49">
        <f>'Overall - Totals'!E15/6</f>
        <v>0.5</v>
      </c>
      <c r="F15" s="49">
        <f>'Overall - Totals'!F15/6</f>
        <v>3.5</v>
      </c>
      <c r="G15" s="151">
        <f>'Overall - Totals'!G15/6</f>
        <v>2.5</v>
      </c>
      <c r="H15" s="49">
        <f>'Overall - Totals'!H15/6</f>
        <v>0.66666666666666663</v>
      </c>
      <c r="I15" s="49">
        <f>'Overall - Totals'!I15/6</f>
        <v>0.16666666666666666</v>
      </c>
      <c r="J15" s="49">
        <f>'Overall - Totals'!J15/6</f>
        <v>1.6666666666666667</v>
      </c>
      <c r="K15" s="40">
        <f>G15/J15</f>
        <v>1.5</v>
      </c>
      <c r="L15" s="1"/>
    </row>
    <row r="16" spans="1:12" ht="30" customHeight="1" x14ac:dyDescent="0.25">
      <c r="A16" s="131" t="s">
        <v>43</v>
      </c>
      <c r="B16" s="49">
        <f>'Overall - Totals'!B16/6</f>
        <v>2.5</v>
      </c>
      <c r="C16" s="49">
        <f>'Overall - Totals'!C16/6</f>
        <v>3.8333333333333335</v>
      </c>
      <c r="D16" s="39">
        <f t="shared" ref="D16:D18" si="0">B16/C16</f>
        <v>0.65217391304347827</v>
      </c>
      <c r="E16" s="49">
        <f>'Overall - Totals'!E16/6</f>
        <v>0</v>
      </c>
      <c r="F16" s="49">
        <f>'Overall - Totals'!F16/6</f>
        <v>1.8333333333333333</v>
      </c>
      <c r="G16" s="49">
        <f>'Overall - Totals'!G16/6</f>
        <v>0.66666666666666663</v>
      </c>
      <c r="H16" s="49">
        <f>'Overall - Totals'!H16/6</f>
        <v>0.5</v>
      </c>
      <c r="I16" s="49">
        <f>'Overall - Totals'!I16/6</f>
        <v>0.5</v>
      </c>
      <c r="J16" s="49">
        <f>'Overall - Totals'!J16/6</f>
        <v>0.66666666666666663</v>
      </c>
      <c r="K16" s="40">
        <f>G16/J16</f>
        <v>1</v>
      </c>
      <c r="L16" s="1"/>
    </row>
    <row r="17" spans="1:12" ht="30" customHeight="1" x14ac:dyDescent="0.25">
      <c r="A17" s="131" t="s">
        <v>42</v>
      </c>
      <c r="B17" s="49">
        <f>'Overall - Totals'!B17/6</f>
        <v>2</v>
      </c>
      <c r="C17" s="49">
        <f>'Overall - Totals'!C17/6</f>
        <v>5.166666666666667</v>
      </c>
      <c r="D17" s="39">
        <f t="shared" si="0"/>
        <v>0.38709677419354838</v>
      </c>
      <c r="E17" s="49">
        <f>'Overall - Totals'!E17/6</f>
        <v>0</v>
      </c>
      <c r="F17" s="49">
        <f>'Overall - Totals'!F17/6</f>
        <v>1.3333333333333333</v>
      </c>
      <c r="G17" s="49">
        <f>'Overall - Totals'!G17/6</f>
        <v>0.83333333333333337</v>
      </c>
      <c r="H17" s="49">
        <f>'Overall - Totals'!H17/6</f>
        <v>0.16666666666666666</v>
      </c>
      <c r="I17" s="49">
        <f>'Overall - Totals'!I17/6</f>
        <v>0</v>
      </c>
      <c r="J17" s="49">
        <f>'Overall - Totals'!J17/6</f>
        <v>0.33333333333333331</v>
      </c>
      <c r="K17" s="40">
        <f>G17/J17</f>
        <v>2.5000000000000004</v>
      </c>
      <c r="L17" s="1"/>
    </row>
    <row r="18" spans="1:12" ht="30" customHeight="1" x14ac:dyDescent="0.25">
      <c r="A18" s="131" t="s">
        <v>124</v>
      </c>
      <c r="B18" s="49">
        <f>'Overall - Totals'!B18/6</f>
        <v>0.16666666666666666</v>
      </c>
      <c r="C18" s="49">
        <f>'Overall - Totals'!C18/6</f>
        <v>0.5</v>
      </c>
      <c r="D18" s="39">
        <f t="shared" si="0"/>
        <v>0.33333333333333331</v>
      </c>
      <c r="E18" s="49">
        <f>'Overall - Totals'!E18/6</f>
        <v>0</v>
      </c>
      <c r="F18" s="49">
        <f>'Overall - Totals'!F18/6</f>
        <v>0.83333333333333337</v>
      </c>
      <c r="G18" s="49">
        <f>'Overall - Totals'!G18/6</f>
        <v>0</v>
      </c>
      <c r="H18" s="49">
        <f>'Overall - Totals'!H18/6</f>
        <v>0</v>
      </c>
      <c r="I18" s="49">
        <f>'Overall - Totals'!I18/6</f>
        <v>0</v>
      </c>
      <c r="J18" s="49">
        <f>'Overall - Totals'!J18/6</f>
        <v>0.16666666666666666</v>
      </c>
      <c r="K18" s="40">
        <f>G18/J18</f>
        <v>0</v>
      </c>
      <c r="L18" s="1"/>
    </row>
    <row r="19" spans="1:12" x14ac:dyDescent="0.25">
      <c r="A19" s="64"/>
      <c r="B19" s="65"/>
      <c r="C19" s="95"/>
      <c r="D19" s="142"/>
      <c r="E19" s="95"/>
      <c r="F19" s="95"/>
      <c r="G19" s="95"/>
      <c r="H19" s="95"/>
      <c r="I19" s="95"/>
      <c r="J19" s="95"/>
      <c r="K19" s="143"/>
      <c r="L19" s="1"/>
    </row>
    <row r="20" spans="1:12" ht="30" customHeight="1" x14ac:dyDescent="0.25">
      <c r="A20" s="43" t="s">
        <v>132</v>
      </c>
      <c r="B20" s="6" t="s">
        <v>3</v>
      </c>
      <c r="C20" s="18" t="s">
        <v>11</v>
      </c>
      <c r="D20" s="141" t="s">
        <v>9</v>
      </c>
      <c r="E20" s="18" t="s">
        <v>10</v>
      </c>
      <c r="F20" s="18" t="s">
        <v>4</v>
      </c>
      <c r="G20" s="18" t="s">
        <v>5</v>
      </c>
      <c r="H20" s="18" t="s">
        <v>6</v>
      </c>
      <c r="I20" s="18" t="s">
        <v>7</v>
      </c>
      <c r="J20" s="18" t="s">
        <v>8</v>
      </c>
      <c r="K20" s="23" t="s">
        <v>21</v>
      </c>
      <c r="L20" s="1"/>
    </row>
    <row r="21" spans="1:12" ht="30" customHeight="1" x14ac:dyDescent="0.25">
      <c r="A21" s="44" t="s">
        <v>22</v>
      </c>
      <c r="B21" s="49">
        <f>'Overall - Totals'!B21/6</f>
        <v>3</v>
      </c>
      <c r="C21" s="49">
        <f>'Overall - Totals'!C21/6</f>
        <v>4.666666666666667</v>
      </c>
      <c r="D21" s="39">
        <f>B21/C21</f>
        <v>0.64285714285714279</v>
      </c>
      <c r="E21" s="49">
        <f>'Overall - Totals'!E21/6</f>
        <v>1</v>
      </c>
      <c r="F21" s="151">
        <f>'Overall - Totals'!F21/6</f>
        <v>5.333333333333333</v>
      </c>
      <c r="G21" s="49">
        <f>'Overall - Totals'!G21/6</f>
        <v>1</v>
      </c>
      <c r="H21" s="151">
        <f>'Overall - Totals'!H21/6</f>
        <v>1.6666666666666667</v>
      </c>
      <c r="I21" s="151">
        <f>'Overall - Totals'!I21/6</f>
        <v>1</v>
      </c>
      <c r="J21" s="49">
        <f>'Overall - Totals'!J21/6</f>
        <v>0.33333333333333331</v>
      </c>
      <c r="K21" s="40">
        <f>G21/J21</f>
        <v>3</v>
      </c>
      <c r="L21" s="1"/>
    </row>
    <row r="22" spans="1:12" ht="30" customHeight="1" x14ac:dyDescent="0.25">
      <c r="A22" s="44" t="s">
        <v>79</v>
      </c>
      <c r="B22" s="49">
        <f>'Overall - Totals'!B22/6</f>
        <v>1.3333333333333333</v>
      </c>
      <c r="C22" s="49">
        <f>'Overall - Totals'!C22/6</f>
        <v>3.8333333333333335</v>
      </c>
      <c r="D22" s="39">
        <f t="shared" ref="D22:D24" si="1">B22/C22</f>
        <v>0.34782608695652173</v>
      </c>
      <c r="E22" s="49">
        <f>'Overall - Totals'!E22/6</f>
        <v>0</v>
      </c>
      <c r="F22" s="49">
        <f>'Overall - Totals'!F22/6</f>
        <v>0.83333333333333337</v>
      </c>
      <c r="G22" s="49">
        <f>'Overall - Totals'!G22/6</f>
        <v>0.33333333333333331</v>
      </c>
      <c r="H22" s="49">
        <f>'Overall - Totals'!H22/6</f>
        <v>0.5</v>
      </c>
      <c r="I22" s="49">
        <f>'Overall - Totals'!I22/6</f>
        <v>0.16666666666666666</v>
      </c>
      <c r="J22" s="49">
        <f>'Overall - Totals'!J22/6</f>
        <v>1.1666666666666667</v>
      </c>
      <c r="K22" s="40">
        <f>G22/J22</f>
        <v>0.2857142857142857</v>
      </c>
      <c r="L22" s="1"/>
    </row>
    <row r="23" spans="1:12" ht="30" customHeight="1" x14ac:dyDescent="0.25">
      <c r="A23" s="44" t="s">
        <v>80</v>
      </c>
      <c r="B23" s="49">
        <f>'Overall - Totals'!B23/6</f>
        <v>1</v>
      </c>
      <c r="C23" s="49">
        <f>'Overall - Totals'!C23/6</f>
        <v>3.1666666666666665</v>
      </c>
      <c r="D23" s="39">
        <f t="shared" si="1"/>
        <v>0.31578947368421056</v>
      </c>
      <c r="E23" s="49">
        <f>'Overall - Totals'!E23/6</f>
        <v>0</v>
      </c>
      <c r="F23" s="49">
        <f>'Overall - Totals'!F23/6</f>
        <v>0.83333333333333337</v>
      </c>
      <c r="G23" s="49">
        <f>'Overall - Totals'!G23/6</f>
        <v>0.33333333333333331</v>
      </c>
      <c r="H23" s="49">
        <f>'Overall - Totals'!H23/6</f>
        <v>0.16666666666666666</v>
      </c>
      <c r="I23" s="49">
        <f>'Overall - Totals'!I23/6</f>
        <v>0</v>
      </c>
      <c r="J23" s="49">
        <f>'Overall - Totals'!J23/6</f>
        <v>1.1666666666666667</v>
      </c>
      <c r="K23" s="40">
        <f>G23/J23</f>
        <v>0.2857142857142857</v>
      </c>
      <c r="L23" s="1"/>
    </row>
    <row r="24" spans="1:12" ht="30" customHeight="1" x14ac:dyDescent="0.25">
      <c r="A24" s="44" t="s">
        <v>27</v>
      </c>
      <c r="B24" s="49">
        <f>'Overall - Totals'!B24/6</f>
        <v>0.83333333333333337</v>
      </c>
      <c r="C24" s="49">
        <f>'Overall - Totals'!C24/6</f>
        <v>1.8333333333333333</v>
      </c>
      <c r="D24" s="39">
        <f t="shared" si="1"/>
        <v>0.45454545454545459</v>
      </c>
      <c r="E24" s="49">
        <f>'Overall - Totals'!E24/6</f>
        <v>0.5</v>
      </c>
      <c r="F24" s="49">
        <f>'Overall - Totals'!F24/6</f>
        <v>0.5</v>
      </c>
      <c r="G24" s="49">
        <f>'Overall - Totals'!G24/6</f>
        <v>0.5</v>
      </c>
      <c r="H24" s="49">
        <f>'Overall - Totals'!H24/6</f>
        <v>0.33333333333333331</v>
      </c>
      <c r="I24" s="49">
        <f>'Overall - Totals'!I24/6</f>
        <v>0.16666666666666666</v>
      </c>
      <c r="J24" s="49">
        <f>'Overall - Totals'!J24/6</f>
        <v>0.83333333333333337</v>
      </c>
      <c r="K24" s="40">
        <f>G24/J24</f>
        <v>0.6</v>
      </c>
      <c r="L24" s="1"/>
    </row>
    <row r="25" spans="1:12" x14ac:dyDescent="0.25">
      <c r="B25" s="28"/>
      <c r="C25" s="91"/>
      <c r="D25" s="139"/>
      <c r="E25" s="91"/>
      <c r="F25" s="91"/>
      <c r="G25" s="91"/>
      <c r="H25" s="91"/>
      <c r="I25" s="91"/>
      <c r="J25" s="91"/>
      <c r="K25" s="140"/>
      <c r="L25" s="1"/>
    </row>
    <row r="26" spans="1:12" ht="30" customHeight="1" x14ac:dyDescent="0.25">
      <c r="A26" s="98" t="s">
        <v>130</v>
      </c>
      <c r="B26" s="6" t="s">
        <v>3</v>
      </c>
      <c r="C26" s="18" t="s">
        <v>11</v>
      </c>
      <c r="D26" s="141" t="s">
        <v>9</v>
      </c>
      <c r="E26" s="18" t="s">
        <v>10</v>
      </c>
      <c r="F26" s="18" t="s">
        <v>4</v>
      </c>
      <c r="G26" s="18" t="s">
        <v>5</v>
      </c>
      <c r="H26" s="18" t="s">
        <v>6</v>
      </c>
      <c r="I26" s="18" t="s">
        <v>7</v>
      </c>
      <c r="J26" s="18" t="s">
        <v>8</v>
      </c>
      <c r="K26" s="23" t="s">
        <v>21</v>
      </c>
      <c r="L26" s="1"/>
    </row>
    <row r="27" spans="1:12" ht="30" customHeight="1" x14ac:dyDescent="0.25">
      <c r="A27" s="42" t="s">
        <v>46</v>
      </c>
      <c r="B27" s="49">
        <f>'Overall - Totals'!B27/8</f>
        <v>3.125</v>
      </c>
      <c r="C27" s="49">
        <f>'Overall - Totals'!C27/8</f>
        <v>7.25</v>
      </c>
      <c r="D27" s="39">
        <f>B27/C27</f>
        <v>0.43103448275862066</v>
      </c>
      <c r="E27" s="49">
        <f>'Overall - Totals'!E27/8</f>
        <v>0</v>
      </c>
      <c r="F27" s="49">
        <f>'Overall - Totals'!F27/8</f>
        <v>3</v>
      </c>
      <c r="G27" s="49">
        <f>'Overall - Totals'!G27/8</f>
        <v>1.75</v>
      </c>
      <c r="H27" s="49">
        <f>'Overall - Totals'!H27/8</f>
        <v>1</v>
      </c>
      <c r="I27" s="49">
        <f>'Overall - Totals'!I27/8</f>
        <v>0.125</v>
      </c>
      <c r="J27" s="49">
        <f>'Overall - Totals'!J27/8</f>
        <v>0.625</v>
      </c>
      <c r="K27" s="40">
        <f>G27/J27</f>
        <v>2.8</v>
      </c>
      <c r="L27" s="1"/>
    </row>
    <row r="28" spans="1:12" ht="30" customHeight="1" x14ac:dyDescent="0.25">
      <c r="A28" s="135" t="s">
        <v>76</v>
      </c>
      <c r="B28" s="49">
        <f>'Overall - Totals'!B28/8</f>
        <v>1.5</v>
      </c>
      <c r="C28" s="49">
        <f>'Overall - Totals'!C28/8</f>
        <v>5.625</v>
      </c>
      <c r="D28" s="39">
        <f t="shared" ref="D28:D29" si="2">B28/C28</f>
        <v>0.26666666666666666</v>
      </c>
      <c r="E28" s="49">
        <f>'Overall - Totals'!E28/8</f>
        <v>0.625</v>
      </c>
      <c r="F28" s="49">
        <f>'Overall - Totals'!F28/8</f>
        <v>2.625</v>
      </c>
      <c r="G28" s="49">
        <f>'Overall - Totals'!G28/8</f>
        <v>0.875</v>
      </c>
      <c r="H28" s="49">
        <f>'Overall - Totals'!H28/8</f>
        <v>0.875</v>
      </c>
      <c r="I28" s="49">
        <f>'Overall - Totals'!I28/8</f>
        <v>0.75</v>
      </c>
      <c r="J28" s="49">
        <f>'Overall - Totals'!J28/8</f>
        <v>0.5</v>
      </c>
      <c r="K28" s="40">
        <f>G28/J28</f>
        <v>1.75</v>
      </c>
      <c r="L28" s="1"/>
    </row>
    <row r="29" spans="1:12" ht="30" customHeight="1" x14ac:dyDescent="0.25">
      <c r="A29" s="135" t="s">
        <v>25</v>
      </c>
      <c r="B29" s="49">
        <f>'Overall - Totals'!B29/8</f>
        <v>1.375</v>
      </c>
      <c r="C29" s="49">
        <f>'Overall - Totals'!C29/8</f>
        <v>4.625</v>
      </c>
      <c r="D29" s="39">
        <f t="shared" si="2"/>
        <v>0.29729729729729731</v>
      </c>
      <c r="E29" s="49">
        <f>'Overall - Totals'!E29/8</f>
        <v>0</v>
      </c>
      <c r="F29" s="49">
        <f>'Overall - Totals'!F29/8</f>
        <v>3.125</v>
      </c>
      <c r="G29" s="49">
        <f>'Overall - Totals'!G29/8</f>
        <v>1.375</v>
      </c>
      <c r="H29" s="49">
        <f>'Overall - Totals'!H29/8</f>
        <v>0.875</v>
      </c>
      <c r="I29" s="49">
        <f>'Overall - Totals'!I29/8</f>
        <v>0.25</v>
      </c>
      <c r="J29" s="49">
        <f>'Overall - Totals'!J29/8</f>
        <v>1</v>
      </c>
      <c r="K29" s="40">
        <f>G29/J29</f>
        <v>1.375</v>
      </c>
      <c r="L29" s="1"/>
    </row>
    <row r="30" spans="1:12" x14ac:dyDescent="0.25">
      <c r="B30" s="28"/>
      <c r="C30" s="91"/>
      <c r="D30" s="139"/>
      <c r="E30" s="91"/>
      <c r="F30" s="91"/>
      <c r="G30" s="91"/>
      <c r="H30" s="91"/>
      <c r="I30" s="91"/>
      <c r="J30" s="91"/>
      <c r="K30" s="140"/>
      <c r="L30" s="1"/>
    </row>
    <row r="31" spans="1:12" ht="30" customHeight="1" x14ac:dyDescent="0.25">
      <c r="A31" s="137" t="s">
        <v>131</v>
      </c>
      <c r="B31" s="6" t="s">
        <v>3</v>
      </c>
      <c r="C31" s="18" t="s">
        <v>11</v>
      </c>
      <c r="D31" s="141" t="s">
        <v>9</v>
      </c>
      <c r="E31" s="18" t="s">
        <v>10</v>
      </c>
      <c r="F31" s="18" t="s">
        <v>4</v>
      </c>
      <c r="G31" s="18" t="s">
        <v>5</v>
      </c>
      <c r="H31" s="18" t="s">
        <v>6</v>
      </c>
      <c r="I31" s="18" t="s">
        <v>7</v>
      </c>
      <c r="J31" s="18" t="s">
        <v>8</v>
      </c>
      <c r="K31" s="23" t="s">
        <v>21</v>
      </c>
      <c r="L31" s="1"/>
    </row>
    <row r="32" spans="1:12" ht="30" customHeight="1" x14ac:dyDescent="0.25">
      <c r="A32" s="130" t="s">
        <v>172</v>
      </c>
      <c r="B32" s="151">
        <f>'Overall - Totals'!B32/6</f>
        <v>4.166666666666667</v>
      </c>
      <c r="C32" s="151">
        <f>'Overall - Totals'!C32/6</f>
        <v>9.5</v>
      </c>
      <c r="D32" s="39">
        <f>B32/C32</f>
        <v>0.43859649122807021</v>
      </c>
      <c r="E32" s="49">
        <f>'Overall - Totals'!E32/6</f>
        <v>0.66666666666666663</v>
      </c>
      <c r="F32" s="49">
        <f>'Overall - Totals'!F32/6</f>
        <v>2.5</v>
      </c>
      <c r="G32" s="49">
        <f>'Overall - Totals'!G32/6</f>
        <v>0.83333333333333337</v>
      </c>
      <c r="H32" s="49">
        <f>'Overall - Totals'!H32/6</f>
        <v>0.66666666666666663</v>
      </c>
      <c r="I32" s="49">
        <f>'Overall - Totals'!I32/6</f>
        <v>0.33333333333333331</v>
      </c>
      <c r="J32" s="49">
        <f>'Overall - Totals'!J32/6</f>
        <v>0.5</v>
      </c>
      <c r="K32" s="40">
        <f>G32/J32</f>
        <v>1.6666666666666667</v>
      </c>
      <c r="L32" s="1"/>
    </row>
    <row r="33" spans="1:12" ht="30" customHeight="1" x14ac:dyDescent="0.25">
      <c r="A33" s="130" t="s">
        <v>39</v>
      </c>
      <c r="B33" s="49">
        <f>'Overall - Totals'!B33/6</f>
        <v>0.5</v>
      </c>
      <c r="C33" s="49">
        <f>'Overall - Totals'!C33/6</f>
        <v>1.5</v>
      </c>
      <c r="D33" s="39">
        <f>B33/C33</f>
        <v>0.33333333333333331</v>
      </c>
      <c r="E33" s="49">
        <f>'Overall - Totals'!E33/6</f>
        <v>0.66666666666666663</v>
      </c>
      <c r="F33" s="49">
        <f>'Overall - Totals'!F33/6</f>
        <v>1.3333333333333333</v>
      </c>
      <c r="G33" s="49">
        <f>'Overall - Totals'!G33/6</f>
        <v>0.5</v>
      </c>
      <c r="H33" s="49">
        <f>'Overall - Totals'!H33/6</f>
        <v>0</v>
      </c>
      <c r="I33" s="49">
        <f>'Overall - Totals'!I33/6</f>
        <v>0.5</v>
      </c>
      <c r="J33" s="49">
        <f>'Overall - Totals'!J33/6</f>
        <v>1</v>
      </c>
      <c r="K33" s="40">
        <f>G33/J33</f>
        <v>0.5</v>
      </c>
      <c r="L33" s="1"/>
    </row>
    <row r="34" spans="1:12" ht="30" customHeight="1" x14ac:dyDescent="0.25">
      <c r="A34" s="130" t="s">
        <v>23</v>
      </c>
      <c r="B34" s="49">
        <f>'Overall - Totals'!B34/6</f>
        <v>1</v>
      </c>
      <c r="C34" s="49">
        <f>'Overall - Totals'!C34/6</f>
        <v>3.8333333333333335</v>
      </c>
      <c r="D34" s="39">
        <f>B34/C34</f>
        <v>0.2608695652173913</v>
      </c>
      <c r="E34" s="49">
        <f>'Overall - Totals'!E34/6</f>
        <v>0.16666666666666666</v>
      </c>
      <c r="F34" s="49">
        <f>'Overall - Totals'!F34/6</f>
        <v>1</v>
      </c>
      <c r="G34" s="49">
        <f>'Overall - Totals'!G34/6</f>
        <v>1</v>
      </c>
      <c r="H34" s="49">
        <f>'Overall - Totals'!H34/6</f>
        <v>1</v>
      </c>
      <c r="I34" s="49">
        <f>'Overall - Totals'!I34/6</f>
        <v>0</v>
      </c>
      <c r="J34" s="49">
        <f>'Overall - Totals'!J34/6</f>
        <v>0.83333333333333337</v>
      </c>
      <c r="K34" s="40">
        <f>G34/J34</f>
        <v>1.2</v>
      </c>
      <c r="L34" s="1"/>
    </row>
    <row r="35" spans="1:12" ht="30" customHeight="1" x14ac:dyDescent="0.25">
      <c r="A35" s="130" t="s">
        <v>123</v>
      </c>
      <c r="B35" s="49">
        <f>'Overall - Totals'!B35/6</f>
        <v>1</v>
      </c>
      <c r="C35" s="49">
        <f>'Overall - Totals'!C35/6</f>
        <v>2.3333333333333335</v>
      </c>
      <c r="D35" s="39">
        <f>B35/C35</f>
        <v>0.42857142857142855</v>
      </c>
      <c r="E35" s="49">
        <f>'Overall - Totals'!E35/6</f>
        <v>0</v>
      </c>
      <c r="F35" s="49">
        <f>'Overall - Totals'!F35/6</f>
        <v>1.8333333333333333</v>
      </c>
      <c r="G35" s="49">
        <f>'Overall - Totals'!G35/6</f>
        <v>0.83333333333333337</v>
      </c>
      <c r="H35" s="49">
        <f>'Overall - Totals'!H35/6</f>
        <v>0.83333333333333337</v>
      </c>
      <c r="I35" s="49">
        <f>'Overall - Totals'!I35/6</f>
        <v>0.33333333333333331</v>
      </c>
      <c r="J35" s="49">
        <f>'Overall - Totals'!J35/6</f>
        <v>0.5</v>
      </c>
      <c r="K35" s="40">
        <f>G35/J35</f>
        <v>1.6666666666666667</v>
      </c>
      <c r="L35" s="1"/>
    </row>
    <row r="36" spans="1:12" x14ac:dyDescent="0.25">
      <c r="C36" s="1"/>
      <c r="D36" s="1"/>
      <c r="E36" s="1"/>
      <c r="F36" s="1"/>
      <c r="G36" s="1"/>
      <c r="H36" s="1"/>
      <c r="I36" s="1"/>
      <c r="J36" s="1"/>
      <c r="K36" s="1"/>
      <c r="L36" s="1"/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showGridLines="0" workbookViewId="0">
      <selection activeCell="S18" sqref="S18"/>
    </sheetView>
  </sheetViews>
  <sheetFormatPr defaultColWidth="8.85546875" defaultRowHeight="15" x14ac:dyDescent="0.25"/>
  <cols>
    <col min="1" max="1" width="20.42578125" customWidth="1"/>
    <col min="2" max="2" width="12.42578125" customWidth="1"/>
    <col min="3" max="3" width="14.42578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4" ht="30" customHeight="1" thickBot="1" x14ac:dyDescent="0.3">
      <c r="A1" s="11" t="s">
        <v>29</v>
      </c>
      <c r="B1" s="7"/>
      <c r="C1" s="8"/>
      <c r="D1" s="9"/>
    </row>
    <row r="3" spans="1:14" ht="30" customHeight="1" x14ac:dyDescent="0.25">
      <c r="A3" s="41" t="str">
        <f>'Overall - Avgs'!A3</f>
        <v>AMERICAN GLADIATORS</v>
      </c>
      <c r="B3" s="18" t="s">
        <v>3</v>
      </c>
      <c r="C3" s="18" t="s">
        <v>11</v>
      </c>
      <c r="D3" s="18" t="s">
        <v>9</v>
      </c>
      <c r="E3" s="18" t="s">
        <v>10</v>
      </c>
      <c r="F3" s="18" t="s">
        <v>4</v>
      </c>
      <c r="G3" s="18" t="s">
        <v>5</v>
      </c>
      <c r="H3" s="18" t="s">
        <v>6</v>
      </c>
      <c r="I3" s="18" t="s">
        <v>7</v>
      </c>
      <c r="J3" s="18" t="s">
        <v>8</v>
      </c>
      <c r="K3" s="18" t="s">
        <v>21</v>
      </c>
      <c r="L3" s="18" t="s">
        <v>82</v>
      </c>
      <c r="M3" s="18" t="s">
        <v>83</v>
      </c>
      <c r="N3" s="18" t="s">
        <v>84</v>
      </c>
    </row>
    <row r="4" spans="1:14" ht="30" customHeight="1" x14ac:dyDescent="0.25">
      <c r="A4" s="24" t="s">
        <v>12</v>
      </c>
      <c r="B4" s="38">
        <f>'Overall - Totals'!B4+'Overall - Totals'!B5+'Overall - Totals'!B7</f>
        <v>31</v>
      </c>
      <c r="C4" s="38">
        <f>'Overall - Totals'!C4+'Overall - Totals'!C5+'Overall - Totals'!C7</f>
        <v>80</v>
      </c>
      <c r="D4" s="47">
        <f>B4/C4</f>
        <v>0.38750000000000001</v>
      </c>
      <c r="E4" s="38">
        <f>'Overall - Totals'!E4+'Overall - Totals'!E5+'Overall - Totals'!E7</f>
        <v>1</v>
      </c>
      <c r="F4" s="38">
        <f>'Overall - Totals'!F4+'Overall - Totals'!F5+'Overall - Totals'!F7</f>
        <v>38</v>
      </c>
      <c r="G4" s="38">
        <f>'Overall - Totals'!G4+'Overall - Totals'!G5+'Overall - Totals'!G7</f>
        <v>23</v>
      </c>
      <c r="H4" s="38">
        <f>'Overall - Totals'!H4+'Overall - Totals'!H5+'Overall - Totals'!H7</f>
        <v>10</v>
      </c>
      <c r="I4" s="38">
        <f>'Overall - Totals'!I4+'Overall - Totals'!I5+'Overall - Totals'!I7</f>
        <v>2</v>
      </c>
      <c r="J4" s="38">
        <f>'Overall - Totals'!J4+'Overall - Totals'!J5+'Overall - Totals'!J7</f>
        <v>15</v>
      </c>
      <c r="K4" s="48">
        <f>G4/J4</f>
        <v>1.5333333333333334</v>
      </c>
      <c r="L4" s="38">
        <f>'RR Team Stats'!L4+'Playoff Team Stats'!L4</f>
        <v>48</v>
      </c>
      <c r="M4" s="38">
        <f>'RR Team Stats'!M4+'Playoff Team Stats'!M4</f>
        <v>98</v>
      </c>
      <c r="N4" s="47">
        <f>L4/M4</f>
        <v>0.48979591836734693</v>
      </c>
    </row>
    <row r="5" spans="1:14" ht="30" customHeight="1" x14ac:dyDescent="0.25">
      <c r="A5" s="24" t="s">
        <v>34</v>
      </c>
      <c r="B5" s="49">
        <f>B4/7</f>
        <v>4.4285714285714288</v>
      </c>
      <c r="C5" s="49">
        <f>C4/7</f>
        <v>11.428571428571429</v>
      </c>
      <c r="D5" s="47">
        <f>B5/C5</f>
        <v>0.38750000000000001</v>
      </c>
      <c r="E5" s="49">
        <f t="shared" ref="E5:J5" si="0">E4/7</f>
        <v>0.14285714285714285</v>
      </c>
      <c r="F5" s="49">
        <f t="shared" si="0"/>
        <v>5.4285714285714288</v>
      </c>
      <c r="G5" s="49">
        <f t="shared" si="0"/>
        <v>3.2857142857142856</v>
      </c>
      <c r="H5" s="49">
        <f t="shared" si="0"/>
        <v>1.4285714285714286</v>
      </c>
      <c r="I5" s="49">
        <f t="shared" si="0"/>
        <v>0.2857142857142857</v>
      </c>
      <c r="J5" s="49">
        <f t="shared" si="0"/>
        <v>2.1428571428571428</v>
      </c>
      <c r="K5" s="48">
        <f>G5/J5</f>
        <v>1.5333333333333332</v>
      </c>
      <c r="L5" s="49">
        <f>L4/7</f>
        <v>6.8571428571428568</v>
      </c>
      <c r="M5" s="151">
        <f>M4/7</f>
        <v>14</v>
      </c>
      <c r="N5" s="47">
        <f>L5/M5</f>
        <v>0.48979591836734693</v>
      </c>
    </row>
    <row r="6" spans="1:14" x14ac:dyDescent="0.25">
      <c r="B6" s="91"/>
      <c r="C6" s="91"/>
      <c r="D6" s="92"/>
      <c r="E6" s="91"/>
      <c r="F6" s="91"/>
      <c r="G6" s="91"/>
      <c r="H6" s="91"/>
      <c r="I6" s="91"/>
      <c r="J6" s="91"/>
      <c r="K6" s="93"/>
      <c r="L6" s="1"/>
      <c r="M6" s="1"/>
      <c r="N6" s="1"/>
    </row>
    <row r="7" spans="1:14" ht="30" customHeight="1" x14ac:dyDescent="0.25">
      <c r="A7" s="45" t="str">
        <f>'Overall - Avgs'!A9</f>
        <v>SHARKS EAT SHEEP</v>
      </c>
      <c r="B7" s="18" t="s">
        <v>3</v>
      </c>
      <c r="C7" s="18" t="s">
        <v>11</v>
      </c>
      <c r="D7" s="94" t="s">
        <v>9</v>
      </c>
      <c r="E7" s="18" t="s">
        <v>10</v>
      </c>
      <c r="F7" s="18" t="s">
        <v>4</v>
      </c>
      <c r="G7" s="18" t="s">
        <v>5</v>
      </c>
      <c r="H7" s="18" t="s">
        <v>6</v>
      </c>
      <c r="I7" s="18" t="s">
        <v>7</v>
      </c>
      <c r="J7" s="18" t="s">
        <v>8</v>
      </c>
      <c r="K7" s="22" t="s">
        <v>21</v>
      </c>
      <c r="L7" s="18" t="s">
        <v>82</v>
      </c>
      <c r="M7" s="18" t="s">
        <v>83</v>
      </c>
      <c r="N7" s="18" t="s">
        <v>84</v>
      </c>
    </row>
    <row r="8" spans="1:14" ht="30" customHeight="1" x14ac:dyDescent="0.25">
      <c r="A8" s="50" t="s">
        <v>12</v>
      </c>
      <c r="B8" s="148">
        <f>'Overall - Totals'!B10+'Overall - Totals'!B11+'Overall - Totals'!B12</f>
        <v>51</v>
      </c>
      <c r="C8" s="38">
        <f>'Overall - Totals'!C10+'Overall - Totals'!C11+'Overall - Totals'!C12</f>
        <v>101</v>
      </c>
      <c r="D8" s="152">
        <f>B8/C8</f>
        <v>0.50495049504950495</v>
      </c>
      <c r="E8" s="148">
        <f>'Overall - Totals'!E10+'Overall - Totals'!E11+'Overall - Totals'!E12</f>
        <v>22</v>
      </c>
      <c r="F8" s="38">
        <f>'Overall - Totals'!F10+'Overall - Totals'!F11+'Overall - Totals'!F12</f>
        <v>67</v>
      </c>
      <c r="G8" s="38">
        <f>'Overall - Totals'!G10+'Overall - Totals'!G11+'Overall - Totals'!G12</f>
        <v>19</v>
      </c>
      <c r="H8" s="38">
        <f>'Overall - Totals'!H10+'Overall - Totals'!H11+'Overall - Totals'!H12</f>
        <v>6</v>
      </c>
      <c r="I8" s="38">
        <f>'Overall - Totals'!I10+'Overall - Totals'!I11+'Overall - Totals'!I12</f>
        <v>6</v>
      </c>
      <c r="J8" s="148">
        <f>'Overall - Totals'!J10+'Overall - Totals'!J11+'Overall - Totals'!J12</f>
        <v>11</v>
      </c>
      <c r="K8" s="48">
        <f>G8/J8</f>
        <v>1.7272727272727273</v>
      </c>
      <c r="L8" s="148">
        <f>'RR Team Stats'!L8+'Playoff Team Stats'!L8</f>
        <v>31</v>
      </c>
      <c r="M8" s="38">
        <f>'RR Team Stats'!M8+'Playoff Team Stats'!M8</f>
        <v>115</v>
      </c>
      <c r="N8" s="152">
        <f>L8/M8</f>
        <v>0.26956521739130435</v>
      </c>
    </row>
    <row r="9" spans="1:14" ht="30" customHeight="1" x14ac:dyDescent="0.25">
      <c r="A9" s="50" t="s">
        <v>34</v>
      </c>
      <c r="B9" s="151">
        <f>B8/7</f>
        <v>7.2857142857142856</v>
      </c>
      <c r="C9" s="49">
        <f>C8/7</f>
        <v>14.428571428571429</v>
      </c>
      <c r="D9" s="152">
        <f>B9/C9</f>
        <v>0.50495049504950495</v>
      </c>
      <c r="E9" s="151">
        <f t="shared" ref="E9:J9" si="1">E8/7</f>
        <v>3.1428571428571428</v>
      </c>
      <c r="F9" s="151">
        <f t="shared" si="1"/>
        <v>9.5714285714285712</v>
      </c>
      <c r="G9" s="49">
        <f t="shared" si="1"/>
        <v>2.7142857142857144</v>
      </c>
      <c r="H9" s="49">
        <f t="shared" si="1"/>
        <v>0.8571428571428571</v>
      </c>
      <c r="I9" s="49">
        <f t="shared" si="1"/>
        <v>0.8571428571428571</v>
      </c>
      <c r="J9" s="151">
        <f t="shared" si="1"/>
        <v>1.5714285714285714</v>
      </c>
      <c r="K9" s="48">
        <f>G9/J9</f>
        <v>1.7272727272727273</v>
      </c>
      <c r="L9" s="151">
        <f>L8/7</f>
        <v>4.4285714285714288</v>
      </c>
      <c r="M9" s="49">
        <f>M8/7</f>
        <v>16.428571428571427</v>
      </c>
      <c r="N9" s="152">
        <f>L9/M9</f>
        <v>0.2695652173913044</v>
      </c>
    </row>
    <row r="10" spans="1:14" x14ac:dyDescent="0.25">
      <c r="B10" s="91"/>
      <c r="C10" s="91"/>
      <c r="D10" s="92"/>
      <c r="E10" s="91"/>
      <c r="F10" s="91"/>
      <c r="G10" s="91"/>
      <c r="H10" s="91"/>
      <c r="I10" s="91"/>
      <c r="J10" s="91"/>
      <c r="K10" s="93"/>
      <c r="L10" s="1"/>
      <c r="M10" s="1"/>
      <c r="N10" s="1"/>
    </row>
    <row r="11" spans="1:14" ht="30" customHeight="1" x14ac:dyDescent="0.25">
      <c r="A11" s="133" t="str">
        <f>'Overall - Avgs'!A14</f>
        <v>WHITE WALKERS</v>
      </c>
      <c r="B11" s="18" t="s">
        <v>3</v>
      </c>
      <c r="C11" s="18" t="s">
        <v>11</v>
      </c>
      <c r="D11" s="94" t="s">
        <v>9</v>
      </c>
      <c r="E11" s="18" t="s">
        <v>10</v>
      </c>
      <c r="F11" s="18" t="s">
        <v>4</v>
      </c>
      <c r="G11" s="18" t="s">
        <v>5</v>
      </c>
      <c r="H11" s="18" t="s">
        <v>6</v>
      </c>
      <c r="I11" s="18" t="s">
        <v>7</v>
      </c>
      <c r="J11" s="18" t="s">
        <v>8</v>
      </c>
      <c r="K11" s="22" t="s">
        <v>21</v>
      </c>
      <c r="L11" s="18" t="s">
        <v>82</v>
      </c>
      <c r="M11" s="18" t="s">
        <v>83</v>
      </c>
      <c r="N11" s="18" t="s">
        <v>84</v>
      </c>
    </row>
    <row r="12" spans="1:14" ht="30" customHeight="1" x14ac:dyDescent="0.25">
      <c r="A12" s="144" t="s">
        <v>12</v>
      </c>
      <c r="B12" s="38">
        <f>'Overall - Totals'!B15+'Overall - Totals'!B16+'Overall - Totals'!B17+'Overall - Totals'!B18</f>
        <v>43</v>
      </c>
      <c r="C12" s="38">
        <f>'Overall - Totals'!C15+'Overall - Totals'!C16+'Overall - Totals'!C17+'Overall - Totals'!C18</f>
        <v>90</v>
      </c>
      <c r="D12" s="47">
        <f>B12/C12</f>
        <v>0.4777777777777778</v>
      </c>
      <c r="E12" s="38">
        <f>'Overall - Totals'!E15+'Overall - Totals'!E16+'Overall - Totals'!E17+'Overall - Totals'!E18</f>
        <v>3</v>
      </c>
      <c r="F12" s="38">
        <f>'Overall - Totals'!F15+'Overall - Totals'!F16+'Overall - Totals'!F17+'Overall - Totals'!F18</f>
        <v>45</v>
      </c>
      <c r="G12" s="38">
        <f>'Overall - Totals'!G15+'Overall - Totals'!G16+'Overall - Totals'!G17+'Overall - Totals'!G18</f>
        <v>24</v>
      </c>
      <c r="H12" s="38">
        <f>'Overall - Totals'!H15+'Overall - Totals'!H16+'Overall - Totals'!H17+'Overall - Totals'!H18</f>
        <v>8</v>
      </c>
      <c r="I12" s="38">
        <f>'Overall - Totals'!I15+'Overall - Totals'!I16+'Overall - Totals'!I17+'Overall - Totals'!I18</f>
        <v>4</v>
      </c>
      <c r="J12" s="38">
        <f>'Overall - Totals'!J15+'Overall - Totals'!J16+'Overall - Totals'!J17+'Overall - Totals'!J18</f>
        <v>17</v>
      </c>
      <c r="K12" s="48">
        <f>G12/J12</f>
        <v>1.411764705882353</v>
      </c>
      <c r="L12" s="38">
        <f>'RR Team Stats'!L12+'Playoff Team Stats'!L12</f>
        <v>41</v>
      </c>
      <c r="M12" s="148">
        <f>'RR Team Stats'!M12+'Playoff Team Stats'!M12</f>
        <v>85</v>
      </c>
      <c r="N12" s="47">
        <f>L12/M12</f>
        <v>0.4823529411764706</v>
      </c>
    </row>
    <row r="13" spans="1:14" ht="30" customHeight="1" x14ac:dyDescent="0.25">
      <c r="A13" s="144" t="s">
        <v>34</v>
      </c>
      <c r="B13" s="49">
        <f>B12/6</f>
        <v>7.166666666666667</v>
      </c>
      <c r="C13" s="49">
        <f>C12/6</f>
        <v>15</v>
      </c>
      <c r="D13" s="47">
        <f>B13/C13</f>
        <v>0.4777777777777778</v>
      </c>
      <c r="E13" s="49">
        <f>E12/6</f>
        <v>0.5</v>
      </c>
      <c r="F13" s="49">
        <f t="shared" ref="F13:J13" si="2">F12/6</f>
        <v>7.5</v>
      </c>
      <c r="G13" s="151">
        <f t="shared" si="2"/>
        <v>4</v>
      </c>
      <c r="H13" s="49">
        <f t="shared" si="2"/>
        <v>1.3333333333333333</v>
      </c>
      <c r="I13" s="49">
        <f t="shared" si="2"/>
        <v>0.66666666666666663</v>
      </c>
      <c r="J13" s="49">
        <f t="shared" si="2"/>
        <v>2.8333333333333335</v>
      </c>
      <c r="K13" s="48">
        <f>G13/J13</f>
        <v>1.4117647058823528</v>
      </c>
      <c r="L13" s="49">
        <f>L12/6</f>
        <v>6.833333333333333</v>
      </c>
      <c r="M13" s="49">
        <f>M12/6</f>
        <v>14.166666666666666</v>
      </c>
      <c r="N13" s="47">
        <f>L13/M13</f>
        <v>0.4823529411764706</v>
      </c>
    </row>
    <row r="14" spans="1:14" x14ac:dyDescent="0.25">
      <c r="A14" s="64"/>
      <c r="B14" s="95"/>
      <c r="C14" s="95"/>
      <c r="D14" s="96"/>
      <c r="E14" s="95"/>
      <c r="F14" s="95"/>
      <c r="G14" s="95"/>
      <c r="H14" s="95"/>
      <c r="I14" s="95"/>
      <c r="J14" s="95"/>
      <c r="K14" s="97"/>
      <c r="L14" s="1"/>
      <c r="M14" s="1"/>
      <c r="N14" s="1"/>
    </row>
    <row r="15" spans="1:14" ht="30" customHeight="1" x14ac:dyDescent="0.25">
      <c r="A15" s="43" t="str">
        <f>'Overall - Avgs'!A20</f>
        <v>MEN OF STEEL</v>
      </c>
      <c r="B15" s="18" t="s">
        <v>3</v>
      </c>
      <c r="C15" s="18" t="s">
        <v>11</v>
      </c>
      <c r="D15" s="94" t="s">
        <v>9</v>
      </c>
      <c r="E15" s="18" t="s">
        <v>10</v>
      </c>
      <c r="F15" s="18" t="s">
        <v>4</v>
      </c>
      <c r="G15" s="18" t="s">
        <v>5</v>
      </c>
      <c r="H15" s="18" t="s">
        <v>6</v>
      </c>
      <c r="I15" s="18" t="s">
        <v>7</v>
      </c>
      <c r="J15" s="18" t="s">
        <v>8</v>
      </c>
      <c r="K15" s="22" t="s">
        <v>21</v>
      </c>
      <c r="L15" s="18" t="s">
        <v>82</v>
      </c>
      <c r="M15" s="18" t="s">
        <v>83</v>
      </c>
      <c r="N15" s="18" t="s">
        <v>84</v>
      </c>
    </row>
    <row r="16" spans="1:14" ht="30" customHeight="1" x14ac:dyDescent="0.25">
      <c r="A16" s="51" t="s">
        <v>12</v>
      </c>
      <c r="B16" s="38">
        <f>'Overall - Totals'!B21+'Overall - Totals'!B22+'Overall - Totals'!B23+'Overall - Totals'!B24</f>
        <v>37</v>
      </c>
      <c r="C16" s="38">
        <f>'Overall - Totals'!C21+'Overall - Totals'!C22+'Overall - Totals'!C23+'Overall - Totals'!C24</f>
        <v>81</v>
      </c>
      <c r="D16" s="47">
        <f>B16/C16</f>
        <v>0.4567901234567901</v>
      </c>
      <c r="E16" s="38">
        <f>'Overall - Totals'!E21+'Overall - Totals'!E22+'Overall - Totals'!E23+'Overall - Totals'!E24</f>
        <v>9</v>
      </c>
      <c r="F16" s="38">
        <f>'Overall - Totals'!F21+'Overall - Totals'!F22+'Overall - Totals'!F23+'Overall - Totals'!F24</f>
        <v>45</v>
      </c>
      <c r="G16" s="38">
        <f>'Overall - Totals'!G21+'Overall - Totals'!G22+'Overall - Totals'!G23+'Overall - Totals'!G24</f>
        <v>13</v>
      </c>
      <c r="H16" s="38">
        <f>'Overall - Totals'!H21+'Overall - Totals'!H22+'Overall - Totals'!H23+'Overall - Totals'!H24</f>
        <v>16</v>
      </c>
      <c r="I16" s="38">
        <f>'Overall - Totals'!I21+'Overall - Totals'!I22+'Overall - Totals'!I23+'Overall - Totals'!I24</f>
        <v>8</v>
      </c>
      <c r="J16" s="154">
        <f>'Overall - Totals'!J21+'Overall - Totals'!J22+'Overall - Totals'!J23+'Overall - Totals'!J24</f>
        <v>21</v>
      </c>
      <c r="K16" s="48">
        <f>G16/J16</f>
        <v>0.61904761904761907</v>
      </c>
      <c r="L16" s="38">
        <f>'RR Team Stats'!L16+'Playoff Team Stats'!L16</f>
        <v>37</v>
      </c>
      <c r="M16" s="38">
        <f>'RR Team Stats'!M16+'Playoff Team Stats'!M16</f>
        <v>91</v>
      </c>
      <c r="N16" s="47">
        <f>L16/M16</f>
        <v>0.40659340659340659</v>
      </c>
    </row>
    <row r="17" spans="1:14" ht="30" customHeight="1" x14ac:dyDescent="0.25">
      <c r="A17" s="51" t="s">
        <v>34</v>
      </c>
      <c r="B17" s="49">
        <f>B16/6</f>
        <v>6.166666666666667</v>
      </c>
      <c r="C17" s="49">
        <f>C16/6</f>
        <v>13.5</v>
      </c>
      <c r="D17" s="47">
        <f>B17/C17</f>
        <v>0.45679012345679015</v>
      </c>
      <c r="E17" s="49">
        <f>E16/6</f>
        <v>1.5</v>
      </c>
      <c r="F17" s="49">
        <f t="shared" ref="F17" si="3">F16/6</f>
        <v>7.5</v>
      </c>
      <c r="G17" s="49">
        <f t="shared" ref="G17" si="4">G16/6</f>
        <v>2.1666666666666665</v>
      </c>
      <c r="H17" s="49">
        <f t="shared" ref="H17" si="5">H16/6</f>
        <v>2.6666666666666665</v>
      </c>
      <c r="I17" s="151">
        <f t="shared" ref="I17" si="6">I16/6</f>
        <v>1.3333333333333333</v>
      </c>
      <c r="J17" s="155">
        <f t="shared" ref="J17" si="7">J16/6</f>
        <v>3.5</v>
      </c>
      <c r="K17" s="48">
        <f>G17/J17</f>
        <v>0.61904761904761896</v>
      </c>
      <c r="L17" s="49">
        <f>L16/6</f>
        <v>6.166666666666667</v>
      </c>
      <c r="M17" s="49">
        <f>M16/6</f>
        <v>15.166666666666666</v>
      </c>
      <c r="N17" s="47">
        <f>L17/M17</f>
        <v>0.40659340659340665</v>
      </c>
    </row>
    <row r="18" spans="1:14" x14ac:dyDescent="0.25">
      <c r="B18" s="91"/>
      <c r="C18" s="91"/>
      <c r="D18" s="92"/>
      <c r="E18" s="91"/>
      <c r="F18" s="91"/>
      <c r="G18" s="91"/>
      <c r="H18" s="91"/>
      <c r="I18" s="91"/>
      <c r="J18" s="91"/>
      <c r="K18" s="93"/>
      <c r="L18" s="1"/>
      <c r="M18" s="1"/>
      <c r="N18" s="1"/>
    </row>
    <row r="19" spans="1:14" ht="30" customHeight="1" x14ac:dyDescent="0.25">
      <c r="A19" s="146" t="str">
        <f>'Overall - Avgs'!A26</f>
        <v>XAVIER INSTITUTE X-MEN</v>
      </c>
      <c r="B19" s="18" t="s">
        <v>3</v>
      </c>
      <c r="C19" s="18" t="s">
        <v>11</v>
      </c>
      <c r="D19" s="94" t="s">
        <v>9</v>
      </c>
      <c r="E19" s="18" t="s">
        <v>10</v>
      </c>
      <c r="F19" s="18" t="s">
        <v>4</v>
      </c>
      <c r="G19" s="18" t="s">
        <v>5</v>
      </c>
      <c r="H19" s="18" t="s">
        <v>6</v>
      </c>
      <c r="I19" s="18" t="s">
        <v>7</v>
      </c>
      <c r="J19" s="18" t="s">
        <v>8</v>
      </c>
      <c r="K19" s="22" t="s">
        <v>21</v>
      </c>
      <c r="L19" s="18" t="s">
        <v>82</v>
      </c>
      <c r="M19" s="18" t="s">
        <v>83</v>
      </c>
      <c r="N19" s="18" t="s">
        <v>84</v>
      </c>
    </row>
    <row r="20" spans="1:14" ht="30" customHeight="1" x14ac:dyDescent="0.25">
      <c r="A20" s="145" t="s">
        <v>12</v>
      </c>
      <c r="B20" s="38">
        <f>'Overall - Totals'!B27+'Overall - Totals'!B28+'Overall - Totals'!B29</f>
        <v>48</v>
      </c>
      <c r="C20" s="148">
        <f>'Overall - Totals'!C27+'Overall - Totals'!C28+'Overall - Totals'!C29</f>
        <v>140</v>
      </c>
      <c r="D20" s="47">
        <f>B20/C20</f>
        <v>0.34285714285714286</v>
      </c>
      <c r="E20" s="38">
        <f>'Overall - Totals'!E27+'Overall - Totals'!E28+'Overall - Totals'!E29</f>
        <v>5</v>
      </c>
      <c r="F20" s="148">
        <f>'Overall - Totals'!F27+'Overall - Totals'!F28+'Overall - Totals'!F29</f>
        <v>70</v>
      </c>
      <c r="G20" s="148">
        <f>'Overall - Totals'!G27+'Overall - Totals'!G28+'Overall - Totals'!G29</f>
        <v>32</v>
      </c>
      <c r="H20" s="148">
        <f>'Overall - Totals'!H27+'Overall - Totals'!H28+'Overall - Totals'!H29</f>
        <v>22</v>
      </c>
      <c r="I20" s="148">
        <f>'Overall - Totals'!I27+'Overall - Totals'!I28+'Overall - Totals'!I29</f>
        <v>9</v>
      </c>
      <c r="J20" s="38">
        <f>'Overall - Totals'!J27+'Overall - Totals'!J28+'Overall - Totals'!J29</f>
        <v>17</v>
      </c>
      <c r="K20" s="153">
        <f>G20/J20</f>
        <v>1.8823529411764706</v>
      </c>
      <c r="L20" s="38">
        <f>'RR Team Stats'!L20+'Playoff Team Stats'!L20</f>
        <v>51</v>
      </c>
      <c r="M20" s="38">
        <f>'RR Team Stats'!M20+'Playoff Team Stats'!M20</f>
        <v>127</v>
      </c>
      <c r="N20" s="47">
        <f>L20/M20</f>
        <v>0.40157480314960631</v>
      </c>
    </row>
    <row r="21" spans="1:14" ht="30" customHeight="1" x14ac:dyDescent="0.25">
      <c r="A21" s="145" t="s">
        <v>34</v>
      </c>
      <c r="B21" s="49">
        <f>B20/8</f>
        <v>6</v>
      </c>
      <c r="C21" s="151">
        <f>C20/8</f>
        <v>17.5</v>
      </c>
      <c r="D21" s="47">
        <f>B21/C21</f>
        <v>0.34285714285714286</v>
      </c>
      <c r="E21" s="49">
        <f>E20/8</f>
        <v>0.625</v>
      </c>
      <c r="F21" s="49">
        <f t="shared" ref="F21:J21" si="8">F20/8</f>
        <v>8.75</v>
      </c>
      <c r="G21" s="151">
        <f t="shared" si="8"/>
        <v>4</v>
      </c>
      <c r="H21" s="151">
        <f t="shared" si="8"/>
        <v>2.75</v>
      </c>
      <c r="I21" s="49">
        <f t="shared" si="8"/>
        <v>1.125</v>
      </c>
      <c r="J21" s="49">
        <f t="shared" si="8"/>
        <v>2.125</v>
      </c>
      <c r="K21" s="153">
        <f>G21/J21</f>
        <v>1.8823529411764706</v>
      </c>
      <c r="L21" s="49">
        <f>L20/8</f>
        <v>6.375</v>
      </c>
      <c r="M21" s="49">
        <f>M20/8</f>
        <v>15.875</v>
      </c>
      <c r="N21" s="47">
        <f>L21/M21</f>
        <v>0.40157480314960631</v>
      </c>
    </row>
    <row r="22" spans="1:14" x14ac:dyDescent="0.25">
      <c r="B22" s="91"/>
      <c r="C22" s="91"/>
      <c r="D22" s="92"/>
      <c r="E22" s="91"/>
      <c r="F22" s="91"/>
      <c r="G22" s="91"/>
      <c r="H22" s="91"/>
      <c r="I22" s="91"/>
      <c r="J22" s="91"/>
      <c r="K22" s="93"/>
      <c r="L22" s="1"/>
      <c r="M22" s="1"/>
      <c r="N22" s="1"/>
    </row>
    <row r="23" spans="1:14" ht="30" customHeight="1" x14ac:dyDescent="0.25">
      <c r="A23" s="137" t="str">
        <f>'Overall - Avgs'!A31</f>
        <v>THE PEACHES</v>
      </c>
      <c r="B23" s="18" t="s">
        <v>3</v>
      </c>
      <c r="C23" s="18" t="s">
        <v>11</v>
      </c>
      <c r="D23" s="94" t="s">
        <v>9</v>
      </c>
      <c r="E23" s="18" t="s">
        <v>10</v>
      </c>
      <c r="F23" s="18" t="s">
        <v>4</v>
      </c>
      <c r="G23" s="18" t="s">
        <v>5</v>
      </c>
      <c r="H23" s="18" t="s">
        <v>6</v>
      </c>
      <c r="I23" s="18" t="s">
        <v>7</v>
      </c>
      <c r="J23" s="18" t="s">
        <v>8</v>
      </c>
      <c r="K23" s="22" t="s">
        <v>21</v>
      </c>
      <c r="L23" s="18" t="s">
        <v>82</v>
      </c>
      <c r="M23" s="18" t="s">
        <v>83</v>
      </c>
      <c r="N23" s="18" t="s">
        <v>84</v>
      </c>
    </row>
    <row r="24" spans="1:14" ht="30" customHeight="1" x14ac:dyDescent="0.25">
      <c r="A24" s="147" t="s">
        <v>12</v>
      </c>
      <c r="B24" s="38">
        <f>'Overall - Totals'!B32+'Overall - Totals'!B33+'Overall - Totals'!B34+'Overall - Totals'!B35</f>
        <v>40</v>
      </c>
      <c r="C24" s="38">
        <f>'Overall - Totals'!C32+'Overall - Totals'!C33+'Overall - Totals'!C34+'Overall - Totals'!C35</f>
        <v>103</v>
      </c>
      <c r="D24" s="47">
        <f>B24/C24</f>
        <v>0.38834951456310679</v>
      </c>
      <c r="E24" s="38">
        <f>'Overall - Totals'!E32+'Overall - Totals'!E33+'Overall - Totals'!E34+'Overall - Totals'!E35</f>
        <v>9</v>
      </c>
      <c r="F24" s="38">
        <f>'Overall - Totals'!F32+'Overall - Totals'!F33+'Overall - Totals'!F34+'Overall - Totals'!F35</f>
        <v>40</v>
      </c>
      <c r="G24" s="38">
        <f>'Overall - Totals'!G32+'Overall - Totals'!G33+'Overall - Totals'!G34+'Overall - Totals'!G35</f>
        <v>19</v>
      </c>
      <c r="H24" s="38">
        <f>'Overall - Totals'!H32+'Overall - Totals'!H33+'Overall - Totals'!H34+'Overall - Totals'!H35</f>
        <v>15</v>
      </c>
      <c r="I24" s="38">
        <f>'Overall - Totals'!I32+'Overall - Totals'!I33+'Overall - Totals'!I34+'Overall - Totals'!I35</f>
        <v>7</v>
      </c>
      <c r="J24" s="38">
        <f>'Overall - Totals'!J32+'Overall - Totals'!J33+'Overall - Totals'!J34+'Overall - Totals'!J35</f>
        <v>17</v>
      </c>
      <c r="K24" s="48">
        <f>G24/J24</f>
        <v>1.1176470588235294</v>
      </c>
      <c r="L24" s="38">
        <f>'RR Team Stats'!L24+'Playoff Team Stats'!L24</f>
        <v>49</v>
      </c>
      <c r="M24" s="38">
        <f>'RR Team Stats'!M24+'Playoff Team Stats'!M24</f>
        <v>96</v>
      </c>
      <c r="N24" s="47">
        <f>L24/M24</f>
        <v>0.51041666666666663</v>
      </c>
    </row>
    <row r="25" spans="1:14" ht="30" customHeight="1" x14ac:dyDescent="0.25">
      <c r="A25" s="147" t="s">
        <v>34</v>
      </c>
      <c r="B25" s="49">
        <f>B24/6</f>
        <v>6.666666666666667</v>
      </c>
      <c r="C25" s="49">
        <f>C24/6</f>
        <v>17.166666666666668</v>
      </c>
      <c r="D25" s="47">
        <f>B25/C25</f>
        <v>0.38834951456310679</v>
      </c>
      <c r="E25" s="49">
        <f t="shared" ref="E25:J25" si="9">E24/6</f>
        <v>1.5</v>
      </c>
      <c r="F25" s="49">
        <f t="shared" si="9"/>
        <v>6.666666666666667</v>
      </c>
      <c r="G25" s="49">
        <f t="shared" si="9"/>
        <v>3.1666666666666665</v>
      </c>
      <c r="H25" s="49">
        <f t="shared" si="9"/>
        <v>2.5</v>
      </c>
      <c r="I25" s="49">
        <f t="shared" si="9"/>
        <v>1.1666666666666667</v>
      </c>
      <c r="J25" s="49">
        <f t="shared" si="9"/>
        <v>2.8333333333333335</v>
      </c>
      <c r="K25" s="48">
        <f>G25/J25</f>
        <v>1.1176470588235292</v>
      </c>
      <c r="L25" s="49">
        <f>L24/6</f>
        <v>8.1666666666666661</v>
      </c>
      <c r="M25" s="49">
        <f>M24/6</f>
        <v>16</v>
      </c>
      <c r="N25" s="47">
        <f>L25/M25</f>
        <v>0.51041666666666663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showGridLines="0" topLeftCell="A25" zoomScale="115" zoomScaleNormal="115" zoomScalePageLayoutView="115" workbookViewId="0">
      <selection activeCell="A32" sqref="A32"/>
    </sheetView>
  </sheetViews>
  <sheetFormatPr defaultColWidth="8.85546875" defaultRowHeight="15" x14ac:dyDescent="0.25"/>
  <cols>
    <col min="1" max="1" width="20.42578125" customWidth="1"/>
    <col min="2" max="2" width="12.42578125" customWidth="1"/>
    <col min="3" max="3" width="14.42578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1" t="s">
        <v>32</v>
      </c>
      <c r="B1" s="7"/>
      <c r="C1" s="8"/>
      <c r="D1" s="9"/>
    </row>
    <row r="3" spans="1:11" ht="30" customHeight="1" x14ac:dyDescent="0.25">
      <c r="A3" s="41" t="s">
        <v>126</v>
      </c>
      <c r="B3" s="6" t="s">
        <v>3</v>
      </c>
      <c r="C3" s="6" t="s">
        <v>11</v>
      </c>
      <c r="D3" s="6" t="s">
        <v>9</v>
      </c>
      <c r="E3" s="6" t="s">
        <v>10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18" t="s">
        <v>21</v>
      </c>
    </row>
    <row r="4" spans="1:11" ht="30" customHeight="1" x14ac:dyDescent="0.25">
      <c r="A4" s="21" t="s">
        <v>26</v>
      </c>
      <c r="B4" s="38">
        <f>'4 - AG-XIX'!B6+'6 - MOS-AG'!B14+'9 - WW-AG'!B14+'12 - AG-SES'!B6+'14 - Peaches-AG'!B14</f>
        <v>6</v>
      </c>
      <c r="C4" s="38">
        <f>'4 - AG-XIX'!C6+'6 - MOS-AG'!C14+'9 - WW-AG'!C14+'12 - AG-SES'!C6+'14 - Peaches-AG'!C14</f>
        <v>12</v>
      </c>
      <c r="D4" s="39">
        <f>B4/C4</f>
        <v>0.5</v>
      </c>
      <c r="E4" s="38">
        <f>'4 - AG-XIX'!E6+'6 - MOS-AG'!E14+'9 - WW-AG'!E14+'12 - AG-SES'!E6+'14 - Peaches-AG'!E14</f>
        <v>0</v>
      </c>
      <c r="F4" s="38">
        <f>'4 - AG-XIX'!F6+'6 - MOS-AG'!F14+'9 - WW-AG'!F14+'12 - AG-SES'!F6+'14 - Peaches-AG'!F14</f>
        <v>14</v>
      </c>
      <c r="G4" s="38">
        <f>'4 - AG-XIX'!G6+'6 - MOS-AG'!G14+'9 - WW-AG'!G14+'12 - AG-SES'!G6+'14 - Peaches-AG'!G14</f>
        <v>6</v>
      </c>
      <c r="H4" s="38">
        <f>'4 - AG-XIX'!H6+'6 - MOS-AG'!H14+'9 - WW-AG'!H14+'12 - AG-SES'!H6+'14 - Peaches-AG'!H14</f>
        <v>4</v>
      </c>
      <c r="I4" s="38">
        <f>'4 - AG-XIX'!I6+'6 - MOS-AG'!I14+'9 - WW-AG'!I14+'12 - AG-SES'!I6+'14 - Peaches-AG'!I14</f>
        <v>0</v>
      </c>
      <c r="J4" s="154">
        <f>'4 - AG-XIX'!J6+'6 - MOS-AG'!J14+'9 - WW-AG'!J14+'12 - AG-SES'!J6+'14 - Peaches-AG'!J14</f>
        <v>8</v>
      </c>
      <c r="K4" s="40">
        <f>G4/J4</f>
        <v>0.75</v>
      </c>
    </row>
    <row r="5" spans="1:11" ht="30" customHeight="1" x14ac:dyDescent="0.25">
      <c r="A5" s="21" t="s">
        <v>28</v>
      </c>
      <c r="B5" s="38">
        <f>'4 - AG-XIX'!B7+'6 - MOS-AG'!B15+'9 - WW-AG'!B15+'12 - AG-SES'!B7+'14 - Peaches-AG'!B15</f>
        <v>10</v>
      </c>
      <c r="C5" s="38">
        <f>'4 - AG-XIX'!C7+'6 - MOS-AG'!C15+'9 - WW-AG'!C15+'12 - AG-SES'!C7+'14 - Peaches-AG'!C15</f>
        <v>32</v>
      </c>
      <c r="D5" s="39">
        <f t="shared" ref="D5:D7" si="0">B5/C5</f>
        <v>0.3125</v>
      </c>
      <c r="E5" s="38">
        <f>'4 - AG-XIX'!E7+'6 - MOS-AG'!E15+'9 - WW-AG'!E15+'12 - AG-SES'!E7+'14 - Peaches-AG'!E15</f>
        <v>0</v>
      </c>
      <c r="F5" s="38">
        <f>'4 - AG-XIX'!F7+'6 - MOS-AG'!F15+'9 - WW-AG'!F15+'12 - AG-SES'!F7+'14 - Peaches-AG'!F15</f>
        <v>9</v>
      </c>
      <c r="G5" s="38">
        <f>'4 - AG-XIX'!G7+'6 - MOS-AG'!G15+'9 - WW-AG'!G15+'12 - AG-SES'!G7+'14 - Peaches-AG'!G15</f>
        <v>6</v>
      </c>
      <c r="H5" s="38">
        <f>'4 - AG-XIX'!H7+'6 - MOS-AG'!H15+'9 - WW-AG'!H15+'12 - AG-SES'!H7+'14 - Peaches-AG'!H15</f>
        <v>2</v>
      </c>
      <c r="I5" s="38">
        <f>'4 - AG-XIX'!I7+'6 - MOS-AG'!I15+'9 - WW-AG'!I15+'12 - AG-SES'!I7+'14 - Peaches-AG'!I15</f>
        <v>2</v>
      </c>
      <c r="J5" s="38">
        <f>'4 - AG-XIX'!J7+'6 - MOS-AG'!J15+'9 - WW-AG'!J15+'12 - AG-SES'!J7+'14 - Peaches-AG'!J15</f>
        <v>4</v>
      </c>
      <c r="K5" s="40">
        <f>G5/J5</f>
        <v>1.5</v>
      </c>
    </row>
    <row r="6" spans="1:11" ht="30" customHeight="1" x14ac:dyDescent="0.25">
      <c r="A6" s="21" t="s">
        <v>125</v>
      </c>
      <c r="B6" s="38">
        <f>'4 - AG-XIX'!B8+'6 - MOS-AG'!B16+'9 - WW-AG'!B16+'12 - AG-SES'!B8+'14 - Peaches-AG'!B16</f>
        <v>7</v>
      </c>
      <c r="C6" s="38">
        <f>'4 - AG-XIX'!C8+'6 - MOS-AG'!C16+'9 - WW-AG'!C16+'12 - AG-SES'!C8+'14 - Peaches-AG'!C16</f>
        <v>12</v>
      </c>
      <c r="D6" s="39">
        <f t="shared" si="0"/>
        <v>0.58333333333333337</v>
      </c>
      <c r="E6" s="38">
        <f>'4 - AG-XIX'!E8+'6 - MOS-AG'!E16+'9 - WW-AG'!E16+'12 - AG-SES'!E8+'14 - Peaches-AG'!E16</f>
        <v>3</v>
      </c>
      <c r="F6" s="38">
        <f>'4 - AG-XIX'!F8+'6 - MOS-AG'!F16+'9 - WW-AG'!F16+'12 - AG-SES'!F8+'14 - Peaches-AG'!F16</f>
        <v>4</v>
      </c>
      <c r="G6" s="38">
        <f>'4 - AG-XIX'!G8+'6 - MOS-AG'!G16+'9 - WW-AG'!G16+'12 - AG-SES'!G8+'14 - Peaches-AG'!G16</f>
        <v>4</v>
      </c>
      <c r="H6" s="38">
        <f>'4 - AG-XIX'!H8+'6 - MOS-AG'!H16+'9 - WW-AG'!H16+'12 - AG-SES'!H8+'14 - Peaches-AG'!H16</f>
        <v>4</v>
      </c>
      <c r="I6" s="38">
        <f>'4 - AG-XIX'!I8+'6 - MOS-AG'!I16+'9 - WW-AG'!I16+'12 - AG-SES'!I8+'14 - Peaches-AG'!I16</f>
        <v>0</v>
      </c>
      <c r="J6" s="38">
        <f>'4 - AG-XIX'!J8+'6 - MOS-AG'!J16+'9 - WW-AG'!J16+'12 - AG-SES'!J8+'14 - Peaches-AG'!J16</f>
        <v>5</v>
      </c>
      <c r="K6" s="40">
        <f>G6/J6</f>
        <v>0.8</v>
      </c>
    </row>
    <row r="7" spans="1:11" ht="30" customHeight="1" x14ac:dyDescent="0.25">
      <c r="A7" s="109" t="s">
        <v>127</v>
      </c>
      <c r="B7" s="38">
        <f>'4 - AG-XIX'!B9+'6 - MOS-AG'!B17+'9 - WW-AG'!B17+'12 - AG-SES'!B9+'14 - Peaches-AG'!B17</f>
        <v>4</v>
      </c>
      <c r="C7" s="38">
        <f>'4 - AG-XIX'!C9+'6 - MOS-AG'!C17+'9 - WW-AG'!C17+'12 - AG-SES'!C9+'14 - Peaches-AG'!C17</f>
        <v>13</v>
      </c>
      <c r="D7" s="39">
        <f t="shared" si="0"/>
        <v>0.30769230769230771</v>
      </c>
      <c r="E7" s="38">
        <f>'4 - AG-XIX'!E9+'6 - MOS-AG'!E17+'9 - WW-AG'!E17+'12 - AG-SES'!E9+'14 - Peaches-AG'!E17</f>
        <v>0</v>
      </c>
      <c r="F7" s="38">
        <f>'4 - AG-XIX'!F9+'6 - MOS-AG'!F17+'9 - WW-AG'!F17+'12 - AG-SES'!F9+'14 - Peaches-AG'!F17</f>
        <v>4</v>
      </c>
      <c r="G7" s="38">
        <f>'4 - AG-XIX'!G9+'6 - MOS-AG'!G17+'9 - WW-AG'!G17+'12 - AG-SES'!G9+'14 - Peaches-AG'!G17</f>
        <v>4</v>
      </c>
      <c r="H7" s="38">
        <f>'4 - AG-XIX'!H9+'6 - MOS-AG'!H17+'9 - WW-AG'!H17+'12 - AG-SES'!H9+'14 - Peaches-AG'!H17</f>
        <v>1</v>
      </c>
      <c r="I7" s="38">
        <f>'4 - AG-XIX'!I9+'6 - MOS-AG'!I17+'9 - WW-AG'!I17+'12 - AG-SES'!I9+'14 - Peaches-AG'!I17</f>
        <v>0</v>
      </c>
      <c r="J7" s="38">
        <f>'4 - AG-XIX'!J9+'6 - MOS-AG'!J17+'9 - WW-AG'!J17+'12 - AG-SES'!J9+'14 - Peaches-AG'!J17</f>
        <v>1</v>
      </c>
      <c r="K7" s="40">
        <f>G7/J7</f>
        <v>4</v>
      </c>
    </row>
    <row r="8" spans="1:11" x14ac:dyDescent="0.25">
      <c r="B8" s="28"/>
      <c r="C8" s="28"/>
      <c r="D8" s="30"/>
      <c r="E8" s="28"/>
      <c r="F8" s="28"/>
      <c r="G8" s="28"/>
      <c r="H8" s="28"/>
      <c r="I8" s="28"/>
      <c r="J8" s="28"/>
      <c r="K8" s="31"/>
    </row>
    <row r="9" spans="1:11" ht="30" customHeight="1" x14ac:dyDescent="0.25">
      <c r="A9" s="45" t="s">
        <v>128</v>
      </c>
      <c r="B9" s="6" t="s">
        <v>3</v>
      </c>
      <c r="C9" s="6" t="s">
        <v>11</v>
      </c>
      <c r="D9" s="20" t="s">
        <v>9</v>
      </c>
      <c r="E9" s="6" t="s">
        <v>10</v>
      </c>
      <c r="F9" s="6" t="s">
        <v>4</v>
      </c>
      <c r="G9" s="6" t="s">
        <v>5</v>
      </c>
      <c r="H9" s="6" t="s">
        <v>6</v>
      </c>
      <c r="I9" s="6" t="s">
        <v>7</v>
      </c>
      <c r="J9" s="6" t="s">
        <v>8</v>
      </c>
      <c r="K9" s="23" t="s">
        <v>21</v>
      </c>
    </row>
    <row r="10" spans="1:11" ht="30" customHeight="1" x14ac:dyDescent="0.25">
      <c r="A10" s="46" t="s">
        <v>122</v>
      </c>
      <c r="B10" s="38">
        <f>'2 - MOS-SES'!B14+'5 - WW-SES'!B14+'7 - SES-Peaches'!B6+'10 - SES-XIX'!B6+'12 - AG-SES'!B14</f>
        <v>16</v>
      </c>
      <c r="C10" s="38">
        <f>'2 - MOS-SES'!C14+'5 - WW-SES'!C14+'7 - SES-Peaches'!C6+'10 - SES-XIX'!C6+'12 - AG-SES'!C14</f>
        <v>24</v>
      </c>
      <c r="D10" s="39">
        <f>B10/C10</f>
        <v>0.66666666666666663</v>
      </c>
      <c r="E10" s="148">
        <f>'2 - MOS-SES'!E14+'5 - WW-SES'!E14+'7 - SES-Peaches'!E6+'10 - SES-XIX'!E6+'12 - AG-SES'!E14</f>
        <v>15</v>
      </c>
      <c r="F10" s="38">
        <f>'2 - MOS-SES'!F14+'5 - WW-SES'!F14+'7 - SES-Peaches'!F6+'10 - SES-XIX'!F6+'12 - AG-SES'!F14</f>
        <v>23</v>
      </c>
      <c r="G10" s="38">
        <f>'2 - MOS-SES'!G14+'5 - WW-SES'!G14+'7 - SES-Peaches'!G6+'10 - SES-XIX'!G6+'12 - AG-SES'!G14</f>
        <v>9</v>
      </c>
      <c r="H10" s="38">
        <f>'2 - MOS-SES'!H14+'5 - WW-SES'!H14+'7 - SES-Peaches'!H6+'10 - SES-XIX'!H6+'12 - AG-SES'!H14</f>
        <v>1</v>
      </c>
      <c r="I10" s="38">
        <f>'2 - MOS-SES'!I14+'5 - WW-SES'!I14+'7 - SES-Peaches'!I6+'10 - SES-XIX'!I6+'12 - AG-SES'!I14</f>
        <v>1</v>
      </c>
      <c r="J10" s="38">
        <f>'2 - MOS-SES'!J14+'5 - WW-SES'!J14+'7 - SES-Peaches'!J6+'10 - SES-XIX'!J6+'12 - AG-SES'!J14</f>
        <v>2</v>
      </c>
      <c r="K10" s="150">
        <f>G10/J10</f>
        <v>4.5</v>
      </c>
    </row>
    <row r="11" spans="1:11" ht="30" customHeight="1" x14ac:dyDescent="0.25">
      <c r="A11" s="46" t="s">
        <v>24</v>
      </c>
      <c r="B11" s="38">
        <f>'2 - MOS-SES'!B15+'5 - WW-SES'!B15+'7 - SES-Peaches'!B7+'10 - SES-XIX'!B7+'12 - AG-SES'!B15</f>
        <v>13</v>
      </c>
      <c r="C11" s="38">
        <f>'2 - MOS-SES'!C15+'5 - WW-SES'!C15+'7 - SES-Peaches'!C7+'10 - SES-XIX'!C7+'12 - AG-SES'!C15</f>
        <v>34</v>
      </c>
      <c r="D11" s="39">
        <f t="shared" ref="D11:D12" si="1">B11/C11</f>
        <v>0.38235294117647056</v>
      </c>
      <c r="E11" s="38">
        <f>'2 - MOS-SES'!E15+'5 - WW-SES'!E15+'7 - SES-Peaches'!E7+'10 - SES-XIX'!E7+'12 - AG-SES'!E15</f>
        <v>1</v>
      </c>
      <c r="F11" s="38">
        <f>'2 - MOS-SES'!F15+'5 - WW-SES'!F15+'7 - SES-Peaches'!F7+'10 - SES-XIX'!F7+'12 - AG-SES'!F15</f>
        <v>11</v>
      </c>
      <c r="G11" s="38">
        <f>'2 - MOS-SES'!G15+'5 - WW-SES'!G15+'7 - SES-Peaches'!G7+'10 - SES-XIX'!G7+'12 - AG-SES'!G15</f>
        <v>7</v>
      </c>
      <c r="H11" s="38">
        <f>'2 - MOS-SES'!H15+'5 - WW-SES'!H15+'7 - SES-Peaches'!H7+'10 - SES-XIX'!H7+'12 - AG-SES'!H15</f>
        <v>0</v>
      </c>
      <c r="I11" s="38">
        <f>'2 - MOS-SES'!I15+'5 - WW-SES'!I15+'7 - SES-Peaches'!I7+'10 - SES-XIX'!I7+'12 - AG-SES'!I15</f>
        <v>0</v>
      </c>
      <c r="J11" s="38">
        <f>'2 - MOS-SES'!J15+'5 - WW-SES'!J15+'7 - SES-Peaches'!J7+'10 - SES-XIX'!J7+'12 - AG-SES'!J15</f>
        <v>2</v>
      </c>
      <c r="K11" s="40">
        <f>G11/J11</f>
        <v>3.5</v>
      </c>
    </row>
    <row r="12" spans="1:11" ht="30" customHeight="1" x14ac:dyDescent="0.25">
      <c r="A12" s="46" t="s">
        <v>78</v>
      </c>
      <c r="B12" s="38">
        <f>'2 - MOS-SES'!B16+'5 - WW-SES'!B16+'7 - SES-Peaches'!B8+'10 - SES-XIX'!B8+'12 - AG-SES'!B16</f>
        <v>9</v>
      </c>
      <c r="C12" s="38">
        <f>'2 - MOS-SES'!C16+'5 - WW-SES'!C16+'7 - SES-Peaches'!C8+'10 - SES-XIX'!C8+'12 - AG-SES'!C16</f>
        <v>19</v>
      </c>
      <c r="D12" s="39">
        <f t="shared" si="1"/>
        <v>0.47368421052631576</v>
      </c>
      <c r="E12" s="38">
        <f>'2 - MOS-SES'!E16+'5 - WW-SES'!E16+'7 - SES-Peaches'!E8+'10 - SES-XIX'!E8+'12 - AG-SES'!E16</f>
        <v>3</v>
      </c>
      <c r="F12" s="38">
        <f>'2 - MOS-SES'!F16+'5 - WW-SES'!F16+'7 - SES-Peaches'!F8+'10 - SES-XIX'!F8+'12 - AG-SES'!F16</f>
        <v>17</v>
      </c>
      <c r="G12" s="38">
        <f>'2 - MOS-SES'!G16+'5 - WW-SES'!G16+'7 - SES-Peaches'!G8+'10 - SES-XIX'!G8+'12 - AG-SES'!G16</f>
        <v>2</v>
      </c>
      <c r="H12" s="38">
        <f>'2 - MOS-SES'!H16+'5 - WW-SES'!H16+'7 - SES-Peaches'!H8+'10 - SES-XIX'!H8+'12 - AG-SES'!H16</f>
        <v>1</v>
      </c>
      <c r="I12" s="38">
        <f>'2 - MOS-SES'!I16+'5 - WW-SES'!I16+'7 - SES-Peaches'!I8+'10 - SES-XIX'!I8+'12 - AG-SES'!I16</f>
        <v>3</v>
      </c>
      <c r="J12" s="38">
        <f>'2 - MOS-SES'!J16+'5 - WW-SES'!J16+'7 - SES-Peaches'!J8+'10 - SES-XIX'!J8+'12 - AG-SES'!J16</f>
        <v>2</v>
      </c>
      <c r="K12" s="40">
        <f>G12/J12</f>
        <v>1</v>
      </c>
    </row>
    <row r="13" spans="1:11" x14ac:dyDescent="0.25">
      <c r="B13" s="91"/>
      <c r="C13" s="91"/>
      <c r="D13" s="139"/>
      <c r="E13" s="91"/>
      <c r="F13" s="91"/>
      <c r="G13" s="91"/>
      <c r="H13" s="91"/>
      <c r="I13" s="91"/>
      <c r="J13" s="91"/>
      <c r="K13" s="140"/>
    </row>
    <row r="14" spans="1:11" ht="30" customHeight="1" x14ac:dyDescent="0.25">
      <c r="A14" s="133" t="s">
        <v>129</v>
      </c>
      <c r="B14" s="18" t="s">
        <v>3</v>
      </c>
      <c r="C14" s="18" t="s">
        <v>11</v>
      </c>
      <c r="D14" s="141" t="s">
        <v>9</v>
      </c>
      <c r="E14" s="18" t="s">
        <v>10</v>
      </c>
      <c r="F14" s="18" t="s">
        <v>4</v>
      </c>
      <c r="G14" s="18" t="s">
        <v>5</v>
      </c>
      <c r="H14" s="18" t="s">
        <v>6</v>
      </c>
      <c r="I14" s="18" t="s">
        <v>7</v>
      </c>
      <c r="J14" s="18" t="s">
        <v>8</v>
      </c>
      <c r="K14" s="23" t="s">
        <v>21</v>
      </c>
    </row>
    <row r="15" spans="1:11" ht="30" customHeight="1" x14ac:dyDescent="0.25">
      <c r="A15" s="131" t="s">
        <v>41</v>
      </c>
      <c r="B15" s="38">
        <f>'3 - Peaches-WW'!B14+'5 - WW-SES'!B6+'9 - WW-AG'!B6+'13 - XIX-WW'!B13+'15 - WW-MOS'!B6</f>
        <v>12</v>
      </c>
      <c r="C15" s="38">
        <f>'3 - Peaches-WW'!C14+'5 - WW-SES'!C6+'9 - WW-AG'!C6+'13 - XIX-WW'!C13+'15 - WW-MOS'!C6</f>
        <v>25</v>
      </c>
      <c r="D15" s="39">
        <f>B15/C15</f>
        <v>0.48</v>
      </c>
      <c r="E15" s="38">
        <f>'3 - Peaches-WW'!E14+'5 - WW-SES'!E6+'9 - WW-AG'!E6+'13 - XIX-WW'!E13+'15 - WW-MOS'!E6</f>
        <v>3</v>
      </c>
      <c r="F15" s="38">
        <f>'3 - Peaches-WW'!F14+'5 - WW-SES'!F6+'9 - WW-AG'!F6+'13 - XIX-WW'!F13+'15 - WW-MOS'!F6</f>
        <v>19</v>
      </c>
      <c r="G15" s="148">
        <f>'3 - Peaches-WW'!G14+'5 - WW-SES'!G6+'9 - WW-AG'!G6+'13 - XIX-WW'!G13+'15 - WW-MOS'!G6</f>
        <v>14</v>
      </c>
      <c r="H15" s="38">
        <f>'3 - Peaches-WW'!H14+'5 - WW-SES'!H6+'9 - WW-AG'!H6+'13 - XIX-WW'!H13+'15 - WW-MOS'!H6</f>
        <v>3</v>
      </c>
      <c r="I15" s="38">
        <f>'3 - Peaches-WW'!I14+'5 - WW-SES'!I6+'9 - WW-AG'!I6+'13 - XIX-WW'!I13+'15 - WW-MOS'!I6</f>
        <v>1</v>
      </c>
      <c r="J15" s="154">
        <f>'3 - Peaches-WW'!J14+'5 - WW-SES'!J6+'9 - WW-AG'!J6+'13 - XIX-WW'!J13+'15 - WW-MOS'!J6</f>
        <v>8</v>
      </c>
      <c r="K15" s="40">
        <f>G15/J15</f>
        <v>1.75</v>
      </c>
    </row>
    <row r="16" spans="1:11" ht="30" customHeight="1" x14ac:dyDescent="0.25">
      <c r="A16" s="131" t="s">
        <v>43</v>
      </c>
      <c r="B16" s="38">
        <f>'3 - Peaches-WW'!B15+'5 - WW-SES'!B7+'9 - WW-AG'!B7+'13 - XIX-WW'!B14+'15 - WW-MOS'!B7</f>
        <v>15</v>
      </c>
      <c r="C16" s="38">
        <f>'3 - Peaches-WW'!C15+'5 - WW-SES'!C7+'9 - WW-AG'!C7+'13 - XIX-WW'!C14+'15 - WW-MOS'!C7</f>
        <v>22</v>
      </c>
      <c r="D16" s="149">
        <f t="shared" ref="D16:D18" si="2">B16/C16</f>
        <v>0.68181818181818177</v>
      </c>
      <c r="E16" s="38">
        <f>'3 - Peaches-WW'!E15+'5 - WW-SES'!E7+'9 - WW-AG'!E7+'13 - XIX-WW'!E14+'15 - WW-MOS'!E7</f>
        <v>0</v>
      </c>
      <c r="F16" s="38">
        <f>'3 - Peaches-WW'!F15+'5 - WW-SES'!F7+'9 - WW-AG'!F7+'13 - XIX-WW'!F14+'15 - WW-MOS'!F7</f>
        <v>9</v>
      </c>
      <c r="G16" s="38">
        <f>'3 - Peaches-WW'!G15+'5 - WW-SES'!G7+'9 - WW-AG'!G7+'13 - XIX-WW'!G14+'15 - WW-MOS'!G7</f>
        <v>2</v>
      </c>
      <c r="H16" s="38">
        <f>'3 - Peaches-WW'!H15+'5 - WW-SES'!H7+'9 - WW-AG'!H7+'13 - XIX-WW'!H14+'15 - WW-MOS'!H7</f>
        <v>3</v>
      </c>
      <c r="I16" s="38">
        <f>'3 - Peaches-WW'!I15+'5 - WW-SES'!I7+'9 - WW-AG'!I7+'13 - XIX-WW'!I14+'15 - WW-MOS'!I7</f>
        <v>2</v>
      </c>
      <c r="J16" s="38">
        <f>'3 - Peaches-WW'!J15+'5 - WW-SES'!J7+'9 - WW-AG'!J7+'13 - XIX-WW'!J14+'15 - WW-MOS'!J7</f>
        <v>3</v>
      </c>
      <c r="K16" s="40">
        <f>G16/J16</f>
        <v>0.66666666666666663</v>
      </c>
    </row>
    <row r="17" spans="1:11" ht="30" customHeight="1" x14ac:dyDescent="0.25">
      <c r="A17" s="131" t="s">
        <v>42</v>
      </c>
      <c r="B17" s="38">
        <f>'3 - Peaches-WW'!B16+'5 - WW-SES'!B8+'9 - WW-AG'!B8+'13 - XIX-WW'!B15+'15 - WW-MOS'!B8</f>
        <v>10</v>
      </c>
      <c r="C17" s="38">
        <f>'3 - Peaches-WW'!C16+'5 - WW-SES'!C8+'9 - WW-AG'!C8+'13 - XIX-WW'!C15+'15 - WW-MOS'!C8</f>
        <v>27</v>
      </c>
      <c r="D17" s="39">
        <f t="shared" si="2"/>
        <v>0.37037037037037035</v>
      </c>
      <c r="E17" s="38">
        <f>'3 - Peaches-WW'!E16+'5 - WW-SES'!E8+'9 - WW-AG'!E8+'13 - XIX-WW'!E15+'15 - WW-MOS'!E8</f>
        <v>0</v>
      </c>
      <c r="F17" s="38">
        <f>'3 - Peaches-WW'!F16+'5 - WW-SES'!F8+'9 - WW-AG'!F8+'13 - XIX-WW'!F15+'15 - WW-MOS'!F8</f>
        <v>8</v>
      </c>
      <c r="G17" s="38">
        <f>'3 - Peaches-WW'!G16+'5 - WW-SES'!G8+'9 - WW-AG'!G8+'13 - XIX-WW'!G15+'15 - WW-MOS'!G8</f>
        <v>5</v>
      </c>
      <c r="H17" s="38">
        <f>'3 - Peaches-WW'!H16+'5 - WW-SES'!H8+'9 - WW-AG'!H8+'13 - XIX-WW'!H15+'15 - WW-MOS'!H8</f>
        <v>1</v>
      </c>
      <c r="I17" s="38">
        <f>'3 - Peaches-WW'!I16+'5 - WW-SES'!I8+'9 - WW-AG'!I8+'13 - XIX-WW'!I15+'15 - WW-MOS'!I8</f>
        <v>0</v>
      </c>
      <c r="J17" s="38">
        <f>'3 - Peaches-WW'!J16+'5 - WW-SES'!J8+'9 - WW-AG'!J8+'13 - XIX-WW'!J15+'15 - WW-MOS'!J8</f>
        <v>2</v>
      </c>
      <c r="K17" s="40">
        <f>G17/J17</f>
        <v>2.5</v>
      </c>
    </row>
    <row r="18" spans="1:11" ht="30" customHeight="1" x14ac:dyDescent="0.25">
      <c r="A18" s="131" t="s">
        <v>124</v>
      </c>
      <c r="B18" s="38">
        <f>'3 - Peaches-WW'!B17+'5 - WW-SES'!B9+'9 - WW-AG'!B9+'13 - XIX-WW'!B16+'15 - WW-MOS'!B9</f>
        <v>1</v>
      </c>
      <c r="C18" s="38">
        <f>'3 - Peaches-WW'!C17+'5 - WW-SES'!C9+'9 - WW-AG'!C9+'13 - XIX-WW'!C16+'15 - WW-MOS'!C9</f>
        <v>2</v>
      </c>
      <c r="D18" s="39">
        <f t="shared" si="2"/>
        <v>0.5</v>
      </c>
      <c r="E18" s="38">
        <f>'3 - Peaches-WW'!E17+'5 - WW-SES'!E9+'9 - WW-AG'!E9+'13 - XIX-WW'!E16+'15 - WW-MOS'!E9</f>
        <v>0</v>
      </c>
      <c r="F18" s="38">
        <f>'3 - Peaches-WW'!F17+'5 - WW-SES'!F9+'9 - WW-AG'!F9+'13 - XIX-WW'!F16+'15 - WW-MOS'!F9</f>
        <v>4</v>
      </c>
      <c r="G18" s="38">
        <f>'3 - Peaches-WW'!G17+'5 - WW-SES'!G9+'9 - WW-AG'!G9+'13 - XIX-WW'!G16+'15 - WW-MOS'!G9</f>
        <v>0</v>
      </c>
      <c r="H18" s="38">
        <f>'3 - Peaches-WW'!H17+'5 - WW-SES'!H9+'9 - WW-AG'!H9+'13 - XIX-WW'!H16+'15 - WW-MOS'!H9</f>
        <v>0</v>
      </c>
      <c r="I18" s="38">
        <f>'3 - Peaches-WW'!I17+'5 - WW-SES'!I9+'9 - WW-AG'!I9+'13 - XIX-WW'!I16+'15 - WW-MOS'!I9</f>
        <v>0</v>
      </c>
      <c r="J18" s="148">
        <f>'3 - Peaches-WW'!J17+'5 - WW-SES'!J9+'9 - WW-AG'!J9+'13 - XIX-WW'!J16+'15 - WW-MOS'!J9</f>
        <v>0</v>
      </c>
      <c r="K18" s="40" t="e">
        <f>G18/J18</f>
        <v>#DIV/0!</v>
      </c>
    </row>
    <row r="19" spans="1:11" x14ac:dyDescent="0.25">
      <c r="A19" s="64"/>
      <c r="B19" s="95"/>
      <c r="C19" s="95"/>
      <c r="D19" s="142"/>
      <c r="E19" s="95"/>
      <c r="F19" s="95"/>
      <c r="G19" s="95"/>
      <c r="H19" s="95"/>
      <c r="I19" s="95"/>
      <c r="J19" s="95"/>
      <c r="K19" s="143"/>
    </row>
    <row r="20" spans="1:11" ht="30" customHeight="1" x14ac:dyDescent="0.25">
      <c r="A20" s="43" t="s">
        <v>132</v>
      </c>
      <c r="B20" s="18" t="s">
        <v>3</v>
      </c>
      <c r="C20" s="18" t="s">
        <v>11</v>
      </c>
      <c r="D20" s="141" t="s">
        <v>9</v>
      </c>
      <c r="E20" s="18" t="s">
        <v>10</v>
      </c>
      <c r="F20" s="18" t="s">
        <v>4</v>
      </c>
      <c r="G20" s="18" t="s">
        <v>5</v>
      </c>
      <c r="H20" s="18" t="s">
        <v>6</v>
      </c>
      <c r="I20" s="18" t="s">
        <v>7</v>
      </c>
      <c r="J20" s="18" t="s">
        <v>8</v>
      </c>
      <c r="K20" s="23" t="s">
        <v>21</v>
      </c>
    </row>
    <row r="21" spans="1:11" ht="30" customHeight="1" x14ac:dyDescent="0.25">
      <c r="A21" s="44" t="s">
        <v>22</v>
      </c>
      <c r="B21" s="38">
        <f>'2 - MOS-SES'!B6+'6 - MOS-AG'!B6+'8 - XIX-MOS'!B13+'11 - MOS-Peaches'!B6+'15 - WW-MOS'!B14</f>
        <v>15</v>
      </c>
      <c r="C21" s="38">
        <f>'2 - MOS-SES'!C6+'6 - MOS-AG'!C6+'8 - XIX-MOS'!C13+'11 - MOS-Peaches'!C6+'15 - WW-MOS'!C14</f>
        <v>23</v>
      </c>
      <c r="D21" s="39">
        <f>B21/C21</f>
        <v>0.65217391304347827</v>
      </c>
      <c r="E21" s="38">
        <f>'2 - MOS-SES'!E6+'6 - MOS-AG'!E6+'8 - XIX-MOS'!E13+'11 - MOS-Peaches'!E6+'15 - WW-MOS'!E14</f>
        <v>5</v>
      </c>
      <c r="F21" s="148">
        <f>'2 - MOS-SES'!F6+'6 - MOS-AG'!F6+'8 - XIX-MOS'!F13+'11 - MOS-Peaches'!F6+'15 - WW-MOS'!F14</f>
        <v>25</v>
      </c>
      <c r="G21" s="38">
        <f>'2 - MOS-SES'!G6+'6 - MOS-AG'!G6+'8 - XIX-MOS'!G13+'11 - MOS-Peaches'!G6+'15 - WW-MOS'!G14</f>
        <v>5</v>
      </c>
      <c r="H21" s="148">
        <f>'2 - MOS-SES'!H6+'6 - MOS-AG'!H6+'8 - XIX-MOS'!H13+'11 - MOS-Peaches'!H6+'15 - WW-MOS'!H14</f>
        <v>10</v>
      </c>
      <c r="I21" s="148">
        <f>'2 - MOS-SES'!I6+'6 - MOS-AG'!I6+'8 - XIX-MOS'!I13+'11 - MOS-Peaches'!I6+'15 - WW-MOS'!I14</f>
        <v>6</v>
      </c>
      <c r="J21" s="38">
        <f>'2 - MOS-SES'!J6+'6 - MOS-AG'!J6+'8 - XIX-MOS'!J13+'11 - MOS-Peaches'!J6+'15 - WW-MOS'!J14</f>
        <v>2</v>
      </c>
      <c r="K21" s="40">
        <f>G21/J21</f>
        <v>2.5</v>
      </c>
    </row>
    <row r="22" spans="1:11" ht="30" customHeight="1" x14ac:dyDescent="0.25">
      <c r="A22" s="44" t="s">
        <v>79</v>
      </c>
      <c r="B22" s="38">
        <f>'2 - MOS-SES'!B7+'6 - MOS-AG'!B7+'8 - XIX-MOS'!B14+'11 - MOS-Peaches'!B7+'15 - WW-MOS'!B15</f>
        <v>8</v>
      </c>
      <c r="C22" s="38">
        <f>'2 - MOS-SES'!C7+'6 - MOS-AG'!C7+'8 - XIX-MOS'!C14+'11 - MOS-Peaches'!C7+'15 - WW-MOS'!C15</f>
        <v>19</v>
      </c>
      <c r="D22" s="39">
        <f>B22/C22</f>
        <v>0.42105263157894735</v>
      </c>
      <c r="E22" s="38">
        <f>'2 - MOS-SES'!E7+'6 - MOS-AG'!E7+'8 - XIX-MOS'!E14+'11 - MOS-Peaches'!E7+'15 - WW-MOS'!E15</f>
        <v>0</v>
      </c>
      <c r="F22" s="38">
        <f>'2 - MOS-SES'!F7+'6 - MOS-AG'!F7+'8 - XIX-MOS'!F14+'11 - MOS-Peaches'!F7+'15 - WW-MOS'!F15</f>
        <v>2</v>
      </c>
      <c r="G22" s="38">
        <f>'2 - MOS-SES'!G7+'6 - MOS-AG'!G7+'8 - XIX-MOS'!G14+'11 - MOS-Peaches'!G7+'15 - WW-MOS'!G15</f>
        <v>2</v>
      </c>
      <c r="H22" s="38">
        <f>'2 - MOS-SES'!H7+'6 - MOS-AG'!H7+'8 - XIX-MOS'!H14+'11 - MOS-Peaches'!H7+'15 - WW-MOS'!H15</f>
        <v>2</v>
      </c>
      <c r="I22" s="38">
        <f>'2 - MOS-SES'!I7+'6 - MOS-AG'!I7+'8 - XIX-MOS'!I14+'11 - MOS-Peaches'!I7+'15 - WW-MOS'!I15</f>
        <v>1</v>
      </c>
      <c r="J22" s="38">
        <f>'2 - MOS-SES'!J7+'6 - MOS-AG'!J7+'8 - XIX-MOS'!J14+'11 - MOS-Peaches'!J7+'15 - WW-MOS'!J15</f>
        <v>5</v>
      </c>
      <c r="K22" s="40">
        <f>G22/J22</f>
        <v>0.4</v>
      </c>
    </row>
    <row r="23" spans="1:11" ht="30" customHeight="1" x14ac:dyDescent="0.25">
      <c r="A23" s="44" t="s">
        <v>80</v>
      </c>
      <c r="B23" s="38">
        <f>'2 - MOS-SES'!B8+'6 - MOS-AG'!B8+'8 - XIX-MOS'!B15+'11 - MOS-Peaches'!B8+'15 - WW-MOS'!B16</f>
        <v>4</v>
      </c>
      <c r="C23" s="38">
        <f>'2 - MOS-SES'!C8+'6 - MOS-AG'!C8+'8 - XIX-MOS'!C15+'11 - MOS-Peaches'!C8+'15 - WW-MOS'!C16</f>
        <v>15</v>
      </c>
      <c r="D23" s="39">
        <f>B23/C23</f>
        <v>0.26666666666666666</v>
      </c>
      <c r="E23" s="38">
        <f>'2 - MOS-SES'!E8+'6 - MOS-AG'!E8+'8 - XIX-MOS'!E15+'11 - MOS-Peaches'!E8+'15 - WW-MOS'!E16</f>
        <v>0</v>
      </c>
      <c r="F23" s="38">
        <f>'2 - MOS-SES'!F8+'6 - MOS-AG'!F8+'8 - XIX-MOS'!F15+'11 - MOS-Peaches'!F8+'15 - WW-MOS'!F16</f>
        <v>4</v>
      </c>
      <c r="G23" s="38">
        <f>'2 - MOS-SES'!G8+'6 - MOS-AG'!G8+'8 - XIX-MOS'!G15+'11 - MOS-Peaches'!G8+'15 - WW-MOS'!G16</f>
        <v>2</v>
      </c>
      <c r="H23" s="38">
        <f>'2 - MOS-SES'!H8+'6 - MOS-AG'!H8+'8 - XIX-MOS'!H15+'11 - MOS-Peaches'!H8+'15 - WW-MOS'!H16</f>
        <v>1</v>
      </c>
      <c r="I23" s="38">
        <f>'2 - MOS-SES'!I8+'6 - MOS-AG'!I8+'8 - XIX-MOS'!I15+'11 - MOS-Peaches'!I8+'15 - WW-MOS'!I16</f>
        <v>0</v>
      </c>
      <c r="J23" s="38">
        <f>'2 - MOS-SES'!J8+'6 - MOS-AG'!J8+'8 - XIX-MOS'!J15+'11 - MOS-Peaches'!J8+'15 - WW-MOS'!J16</f>
        <v>6</v>
      </c>
      <c r="K23" s="40">
        <f>G23/J23</f>
        <v>0.33333333333333331</v>
      </c>
    </row>
    <row r="24" spans="1:11" ht="30" customHeight="1" x14ac:dyDescent="0.25">
      <c r="A24" s="44" t="s">
        <v>27</v>
      </c>
      <c r="B24" s="38">
        <f>'2 - MOS-SES'!B9+'6 - MOS-AG'!B9+'8 - XIX-MOS'!B16+'11 - MOS-Peaches'!B9+'15 - WW-MOS'!B17</f>
        <v>5</v>
      </c>
      <c r="C24" s="38">
        <f>'2 - MOS-SES'!C9+'6 - MOS-AG'!C9+'8 - XIX-MOS'!C16+'11 - MOS-Peaches'!C9+'15 - WW-MOS'!C17</f>
        <v>10</v>
      </c>
      <c r="D24" s="39">
        <f>B24/C24</f>
        <v>0.5</v>
      </c>
      <c r="E24" s="38">
        <f>'2 - MOS-SES'!E9+'6 - MOS-AG'!E9+'8 - XIX-MOS'!E16+'11 - MOS-Peaches'!E9+'15 - WW-MOS'!E17</f>
        <v>3</v>
      </c>
      <c r="F24" s="38">
        <f>'2 - MOS-SES'!F9+'6 - MOS-AG'!F9+'8 - XIX-MOS'!F16+'11 - MOS-Peaches'!F9+'15 - WW-MOS'!F17</f>
        <v>3</v>
      </c>
      <c r="G24" s="38">
        <f>'2 - MOS-SES'!G9+'6 - MOS-AG'!G9+'8 - XIX-MOS'!G16+'11 - MOS-Peaches'!G9+'15 - WW-MOS'!G17</f>
        <v>2</v>
      </c>
      <c r="H24" s="38">
        <f>'2 - MOS-SES'!H9+'6 - MOS-AG'!H9+'8 - XIX-MOS'!H16+'11 - MOS-Peaches'!H9+'15 - WW-MOS'!H17</f>
        <v>2</v>
      </c>
      <c r="I24" s="38">
        <f>'2 - MOS-SES'!I9+'6 - MOS-AG'!I9+'8 - XIX-MOS'!I16+'11 - MOS-Peaches'!I9+'15 - WW-MOS'!I17</f>
        <v>0</v>
      </c>
      <c r="J24" s="38">
        <f>'2 - MOS-SES'!J9+'6 - MOS-AG'!J9+'8 - XIX-MOS'!J16+'11 - MOS-Peaches'!J9+'15 - WW-MOS'!J17</f>
        <v>3</v>
      </c>
      <c r="K24" s="40">
        <f>G24/J24</f>
        <v>0.66666666666666663</v>
      </c>
    </row>
    <row r="25" spans="1:11" x14ac:dyDescent="0.25">
      <c r="B25" s="91"/>
      <c r="C25" s="91"/>
      <c r="D25" s="139"/>
      <c r="E25" s="91"/>
      <c r="F25" s="91"/>
      <c r="G25" s="91"/>
      <c r="H25" s="91"/>
      <c r="I25" s="91"/>
      <c r="J25" s="91"/>
      <c r="K25" s="140"/>
    </row>
    <row r="26" spans="1:11" ht="30" customHeight="1" x14ac:dyDescent="0.25">
      <c r="A26" s="98" t="s">
        <v>130</v>
      </c>
      <c r="B26" s="18" t="s">
        <v>3</v>
      </c>
      <c r="C26" s="18" t="s">
        <v>11</v>
      </c>
      <c r="D26" s="141" t="s">
        <v>9</v>
      </c>
      <c r="E26" s="18" t="s">
        <v>10</v>
      </c>
      <c r="F26" s="18" t="s">
        <v>4</v>
      </c>
      <c r="G26" s="18" t="s">
        <v>5</v>
      </c>
      <c r="H26" s="18" t="s">
        <v>6</v>
      </c>
      <c r="I26" s="18" t="s">
        <v>7</v>
      </c>
      <c r="J26" s="18" t="s">
        <v>8</v>
      </c>
      <c r="K26" s="23" t="s">
        <v>21</v>
      </c>
    </row>
    <row r="27" spans="1:11" ht="30" customHeight="1" x14ac:dyDescent="0.25">
      <c r="A27" s="42" t="s">
        <v>46</v>
      </c>
      <c r="B27" s="38">
        <f>'1- XIX-Peaches'!B6+'4 - AG-XIX'!B14+'8 - XIX-MOS'!B6+'10 - SES-XIX'!B13+'13 - XIX-WW'!B6</f>
        <v>16</v>
      </c>
      <c r="C27" s="38">
        <f>'1- XIX-Peaches'!C6+'4 - AG-XIX'!C14+'8 - XIX-MOS'!C6+'10 - SES-XIX'!C13+'13 - XIX-WW'!C6</f>
        <v>40</v>
      </c>
      <c r="D27" s="39">
        <f>B27/C27</f>
        <v>0.4</v>
      </c>
      <c r="E27" s="38">
        <f>'1- XIX-Peaches'!E6+'4 - AG-XIX'!E14+'8 - XIX-MOS'!E6+'10 - SES-XIX'!E13+'13 - XIX-WW'!E6</f>
        <v>0</v>
      </c>
      <c r="F27" s="38">
        <f>'1- XIX-Peaches'!F6+'4 - AG-XIX'!F14+'8 - XIX-MOS'!F6+'10 - SES-XIX'!F13+'13 - XIX-WW'!F6</f>
        <v>14</v>
      </c>
      <c r="G27" s="38">
        <f>'1- XIX-Peaches'!G6+'4 - AG-XIX'!G14+'8 - XIX-MOS'!G6+'10 - SES-XIX'!G13+'13 - XIX-WW'!G6</f>
        <v>9</v>
      </c>
      <c r="H27" s="38">
        <f>'1- XIX-Peaches'!H6+'4 - AG-XIX'!H14+'8 - XIX-MOS'!H6+'10 - SES-XIX'!H13+'13 - XIX-WW'!H6</f>
        <v>5</v>
      </c>
      <c r="I27" s="38">
        <f>'1- XIX-Peaches'!I6+'4 - AG-XIX'!I14+'8 - XIX-MOS'!I6+'10 - SES-XIX'!I13+'13 - XIX-WW'!I6</f>
        <v>1</v>
      </c>
      <c r="J27" s="38">
        <f>'1- XIX-Peaches'!J6+'4 - AG-XIX'!J14+'8 - XIX-MOS'!J6+'10 - SES-XIX'!J13+'13 - XIX-WW'!J6</f>
        <v>3</v>
      </c>
      <c r="K27" s="40">
        <f>G27/J27</f>
        <v>3</v>
      </c>
    </row>
    <row r="28" spans="1:11" ht="30" customHeight="1" x14ac:dyDescent="0.25">
      <c r="A28" s="135" t="s">
        <v>76</v>
      </c>
      <c r="B28" s="38">
        <f>'1- XIX-Peaches'!B7+'4 - AG-XIX'!B15+'8 - XIX-MOS'!B7+'10 - SES-XIX'!B14+'13 - XIX-WW'!B7</f>
        <v>7</v>
      </c>
      <c r="C28" s="38">
        <f>'1- XIX-Peaches'!C7+'4 - AG-XIX'!C15+'8 - XIX-MOS'!C7+'10 - SES-XIX'!C14+'13 - XIX-WW'!C7</f>
        <v>23</v>
      </c>
      <c r="D28" s="39">
        <f t="shared" ref="D28:D29" si="3">B28/C28</f>
        <v>0.30434782608695654</v>
      </c>
      <c r="E28" s="38">
        <f>'1- XIX-Peaches'!E7+'4 - AG-XIX'!E15+'8 - XIX-MOS'!E7+'10 - SES-XIX'!E14+'13 - XIX-WW'!E7</f>
        <v>3</v>
      </c>
      <c r="F28" s="38">
        <f>'1- XIX-Peaches'!F7+'4 - AG-XIX'!F15+'8 - XIX-MOS'!F7+'10 - SES-XIX'!F14+'13 - XIX-WW'!F7</f>
        <v>13</v>
      </c>
      <c r="G28" s="38">
        <f>'1- XIX-Peaches'!G7+'4 - AG-XIX'!G15+'8 - XIX-MOS'!G7+'10 - SES-XIX'!G14+'13 - XIX-WW'!G7</f>
        <v>4</v>
      </c>
      <c r="H28" s="38">
        <f>'1- XIX-Peaches'!H7+'4 - AG-XIX'!H15+'8 - XIX-MOS'!H7+'10 - SES-XIX'!H14+'13 - XIX-WW'!H7</f>
        <v>4</v>
      </c>
      <c r="I28" s="148">
        <f>'1- XIX-Peaches'!I7+'4 - AG-XIX'!I15+'8 - XIX-MOS'!I7+'10 - SES-XIX'!I14+'13 - XIX-WW'!I7</f>
        <v>6</v>
      </c>
      <c r="J28" s="38">
        <f>'1- XIX-Peaches'!J7+'4 - AG-XIX'!J15+'8 - XIX-MOS'!J7+'10 - SES-XIX'!J14+'13 - XIX-WW'!J7</f>
        <v>2</v>
      </c>
      <c r="K28" s="40">
        <f>G28/J28</f>
        <v>2</v>
      </c>
    </row>
    <row r="29" spans="1:11" ht="30" customHeight="1" x14ac:dyDescent="0.25">
      <c r="A29" s="135" t="s">
        <v>25</v>
      </c>
      <c r="B29" s="38">
        <f>'1- XIX-Peaches'!B8+'4 - AG-XIX'!B16+'8 - XIX-MOS'!B8+'10 - SES-XIX'!B15+'13 - XIX-WW'!B8</f>
        <v>8</v>
      </c>
      <c r="C29" s="38">
        <f>'1- XIX-Peaches'!C8+'4 - AG-XIX'!C16+'8 - XIX-MOS'!C8+'10 - SES-XIX'!C15+'13 - XIX-WW'!C8</f>
        <v>23</v>
      </c>
      <c r="D29" s="39">
        <f t="shared" si="3"/>
        <v>0.34782608695652173</v>
      </c>
      <c r="E29" s="38">
        <f>'1- XIX-Peaches'!E8+'4 - AG-XIX'!E16+'8 - XIX-MOS'!E8+'10 - SES-XIX'!E15+'13 - XIX-WW'!E8</f>
        <v>0</v>
      </c>
      <c r="F29" s="38">
        <f>'1- XIX-Peaches'!F8+'4 - AG-XIX'!F16+'8 - XIX-MOS'!F8+'10 - SES-XIX'!F15+'13 - XIX-WW'!F8</f>
        <v>11</v>
      </c>
      <c r="G29" s="38">
        <f>'1- XIX-Peaches'!G8+'4 - AG-XIX'!G16+'8 - XIX-MOS'!G8+'10 - SES-XIX'!G15+'13 - XIX-WW'!G8</f>
        <v>8</v>
      </c>
      <c r="H29" s="38">
        <f>'1- XIX-Peaches'!H8+'4 - AG-XIX'!H16+'8 - XIX-MOS'!H8+'10 - SES-XIX'!H15+'13 - XIX-WW'!H8</f>
        <v>3</v>
      </c>
      <c r="I29" s="38">
        <f>'1- XIX-Peaches'!I8+'4 - AG-XIX'!I16+'8 - XIX-MOS'!I8+'10 - SES-XIX'!I15+'13 - XIX-WW'!I8</f>
        <v>2</v>
      </c>
      <c r="J29" s="38">
        <f>'1- XIX-Peaches'!J8+'4 - AG-XIX'!J16+'8 - XIX-MOS'!J8+'10 - SES-XIX'!J15+'13 - XIX-WW'!J8</f>
        <v>3</v>
      </c>
      <c r="K29" s="40">
        <f>G29/J29</f>
        <v>2.6666666666666665</v>
      </c>
    </row>
    <row r="30" spans="1:11" x14ac:dyDescent="0.25">
      <c r="B30" s="91"/>
      <c r="C30" s="91"/>
      <c r="D30" s="139"/>
      <c r="E30" s="91"/>
      <c r="F30" s="91"/>
      <c r="G30" s="91"/>
      <c r="H30" s="91"/>
      <c r="I30" s="91"/>
      <c r="J30" s="91"/>
      <c r="K30" s="140"/>
    </row>
    <row r="31" spans="1:11" ht="30" customHeight="1" x14ac:dyDescent="0.25">
      <c r="A31" s="137" t="s">
        <v>131</v>
      </c>
      <c r="B31" s="18" t="s">
        <v>3</v>
      </c>
      <c r="C31" s="18" t="s">
        <v>11</v>
      </c>
      <c r="D31" s="141" t="s">
        <v>9</v>
      </c>
      <c r="E31" s="18" t="s">
        <v>10</v>
      </c>
      <c r="F31" s="18" t="s">
        <v>4</v>
      </c>
      <c r="G31" s="18" t="s">
        <v>5</v>
      </c>
      <c r="H31" s="18" t="s">
        <v>6</v>
      </c>
      <c r="I31" s="18" t="s">
        <v>7</v>
      </c>
      <c r="J31" s="18" t="s">
        <v>8</v>
      </c>
      <c r="K31" s="23" t="s">
        <v>21</v>
      </c>
    </row>
    <row r="32" spans="1:11" ht="30" customHeight="1" x14ac:dyDescent="0.25">
      <c r="A32" s="130" t="s">
        <v>172</v>
      </c>
      <c r="B32" s="148">
        <f>'1- XIX-Peaches'!B13+'3 - Peaches-WW'!B6+'7 - SES-Peaches'!B13+'11 - MOS-Peaches'!B14+'14 - Peaches-AG'!B6</f>
        <v>20</v>
      </c>
      <c r="C32" s="148">
        <f>'1- XIX-Peaches'!C13+'3 - Peaches-WW'!C6+'7 - SES-Peaches'!C13+'11 - MOS-Peaches'!C14+'14 - Peaches-AG'!C6</f>
        <v>48</v>
      </c>
      <c r="D32" s="39">
        <f>B32/C32</f>
        <v>0.41666666666666669</v>
      </c>
      <c r="E32" s="38">
        <f>'1- XIX-Peaches'!E13+'3 - Peaches-WW'!E6+'7 - SES-Peaches'!E13+'11 - MOS-Peaches'!E14+'14 - Peaches-AG'!E6</f>
        <v>3</v>
      </c>
      <c r="F32" s="38">
        <f>'1- XIX-Peaches'!F13+'3 - Peaches-WW'!F6+'7 - SES-Peaches'!F13+'11 - MOS-Peaches'!F14+'14 - Peaches-AG'!F6</f>
        <v>12</v>
      </c>
      <c r="G32" s="38">
        <f>'1- XIX-Peaches'!G13+'3 - Peaches-WW'!G6+'7 - SES-Peaches'!G13+'11 - MOS-Peaches'!G14+'14 - Peaches-AG'!G6</f>
        <v>4</v>
      </c>
      <c r="H32" s="38">
        <f>'1- XIX-Peaches'!H13+'3 - Peaches-WW'!H6+'7 - SES-Peaches'!H13+'11 - MOS-Peaches'!H14+'14 - Peaches-AG'!H6</f>
        <v>3</v>
      </c>
      <c r="I32" s="38">
        <f>'1- XIX-Peaches'!I13+'3 - Peaches-WW'!I6+'7 - SES-Peaches'!I13+'11 - MOS-Peaches'!I14+'14 - Peaches-AG'!I6</f>
        <v>2</v>
      </c>
      <c r="J32" s="38">
        <f>'1- XIX-Peaches'!J13+'3 - Peaches-WW'!J6+'7 - SES-Peaches'!J13+'11 - MOS-Peaches'!J14+'14 - Peaches-AG'!J6</f>
        <v>3</v>
      </c>
      <c r="K32" s="40">
        <f>G32/J32</f>
        <v>1.3333333333333333</v>
      </c>
    </row>
    <row r="33" spans="1:11" ht="30" customHeight="1" x14ac:dyDescent="0.25">
      <c r="A33" s="130" t="s">
        <v>39</v>
      </c>
      <c r="B33" s="38">
        <f>'1- XIX-Peaches'!B14+'3 - Peaches-WW'!B7+'7 - SES-Peaches'!B14+'11 - MOS-Peaches'!B15+'14 - Peaches-AG'!B7</f>
        <v>2</v>
      </c>
      <c r="C33" s="38">
        <f>'1- XIX-Peaches'!C14+'3 - Peaches-WW'!C7+'7 - SES-Peaches'!C14+'11 - MOS-Peaches'!C15+'14 - Peaches-AG'!C7</f>
        <v>8</v>
      </c>
      <c r="D33" s="39">
        <f t="shared" ref="D33:D35" si="4">B33/C33</f>
        <v>0.25</v>
      </c>
      <c r="E33" s="38">
        <f>'1- XIX-Peaches'!E14+'3 - Peaches-WW'!E7+'7 - SES-Peaches'!E14+'11 - MOS-Peaches'!E15+'14 - Peaches-AG'!E7</f>
        <v>3</v>
      </c>
      <c r="F33" s="38">
        <f>'1- XIX-Peaches'!F14+'3 - Peaches-WW'!F7+'7 - SES-Peaches'!F14+'11 - MOS-Peaches'!F15+'14 - Peaches-AG'!F7</f>
        <v>8</v>
      </c>
      <c r="G33" s="38">
        <f>'1- XIX-Peaches'!G14+'3 - Peaches-WW'!G7+'7 - SES-Peaches'!G14+'11 - MOS-Peaches'!G15+'14 - Peaches-AG'!G7</f>
        <v>3</v>
      </c>
      <c r="H33" s="38">
        <f>'1- XIX-Peaches'!H14+'3 - Peaches-WW'!H7+'7 - SES-Peaches'!H14+'11 - MOS-Peaches'!H15+'14 - Peaches-AG'!H7</f>
        <v>0</v>
      </c>
      <c r="I33" s="38">
        <f>'1- XIX-Peaches'!I14+'3 - Peaches-WW'!I7+'7 - SES-Peaches'!I14+'11 - MOS-Peaches'!I15+'14 - Peaches-AG'!I7</f>
        <v>3</v>
      </c>
      <c r="J33" s="38">
        <f>'1- XIX-Peaches'!J14+'3 - Peaches-WW'!J7+'7 - SES-Peaches'!J14+'11 - MOS-Peaches'!J15+'14 - Peaches-AG'!J7</f>
        <v>6</v>
      </c>
      <c r="K33" s="40">
        <f>G33/J33</f>
        <v>0.5</v>
      </c>
    </row>
    <row r="34" spans="1:11" ht="30" customHeight="1" x14ac:dyDescent="0.25">
      <c r="A34" s="130" t="s">
        <v>23</v>
      </c>
      <c r="B34" s="38">
        <f>'1- XIX-Peaches'!B15+'3 - Peaches-WW'!B8+'7 - SES-Peaches'!B15+'11 - MOS-Peaches'!B16+'14 - Peaches-AG'!B8</f>
        <v>6</v>
      </c>
      <c r="C34" s="38">
        <f>'1- XIX-Peaches'!C15+'3 - Peaches-WW'!C8+'7 - SES-Peaches'!C15+'11 - MOS-Peaches'!C16+'14 - Peaches-AG'!C8</f>
        <v>20</v>
      </c>
      <c r="D34" s="39">
        <f t="shared" si="4"/>
        <v>0.3</v>
      </c>
      <c r="E34" s="38">
        <f>'1- XIX-Peaches'!E15+'3 - Peaches-WW'!E8+'7 - SES-Peaches'!E15+'11 - MOS-Peaches'!E16+'14 - Peaches-AG'!E8</f>
        <v>1</v>
      </c>
      <c r="F34" s="38">
        <f>'1- XIX-Peaches'!F15+'3 - Peaches-WW'!F8+'7 - SES-Peaches'!F15+'11 - MOS-Peaches'!F16+'14 - Peaches-AG'!F8</f>
        <v>6</v>
      </c>
      <c r="G34" s="38">
        <f>'1- XIX-Peaches'!G15+'3 - Peaches-WW'!G8+'7 - SES-Peaches'!G15+'11 - MOS-Peaches'!G16+'14 - Peaches-AG'!G8</f>
        <v>4</v>
      </c>
      <c r="H34" s="38">
        <f>'1- XIX-Peaches'!H15+'3 - Peaches-WW'!H8+'7 - SES-Peaches'!H15+'11 - MOS-Peaches'!H16+'14 - Peaches-AG'!H8</f>
        <v>6</v>
      </c>
      <c r="I34" s="38">
        <f>'1- XIX-Peaches'!I15+'3 - Peaches-WW'!I8+'7 - SES-Peaches'!I15+'11 - MOS-Peaches'!I16+'14 - Peaches-AG'!I8</f>
        <v>0</v>
      </c>
      <c r="J34" s="38">
        <f>'1- XIX-Peaches'!J15+'3 - Peaches-WW'!J8+'7 - SES-Peaches'!J15+'11 - MOS-Peaches'!J16+'14 - Peaches-AG'!J8</f>
        <v>5</v>
      </c>
      <c r="K34" s="40">
        <f>G34/J34</f>
        <v>0.8</v>
      </c>
    </row>
    <row r="35" spans="1:11" ht="30" customHeight="1" x14ac:dyDescent="0.25">
      <c r="A35" s="130" t="s">
        <v>123</v>
      </c>
      <c r="B35" s="38">
        <f>'1- XIX-Peaches'!B16+'3 - Peaches-WW'!B9+'7 - SES-Peaches'!B16+'11 - MOS-Peaches'!B17+'14 - Peaches-AG'!B9</f>
        <v>5</v>
      </c>
      <c r="C35" s="38">
        <f>'1- XIX-Peaches'!C16+'3 - Peaches-WW'!C9+'7 - SES-Peaches'!C16+'11 - MOS-Peaches'!C17+'14 - Peaches-AG'!C9</f>
        <v>12</v>
      </c>
      <c r="D35" s="39">
        <f t="shared" si="4"/>
        <v>0.41666666666666669</v>
      </c>
      <c r="E35" s="38">
        <f>'1- XIX-Peaches'!E16+'3 - Peaches-WW'!E9+'7 - SES-Peaches'!E16+'11 - MOS-Peaches'!E17+'14 - Peaches-AG'!E9</f>
        <v>0</v>
      </c>
      <c r="F35" s="38">
        <f>'1- XIX-Peaches'!F16+'3 - Peaches-WW'!F9+'7 - SES-Peaches'!F16+'11 - MOS-Peaches'!F17+'14 - Peaches-AG'!F9</f>
        <v>10</v>
      </c>
      <c r="G35" s="38">
        <f>'1- XIX-Peaches'!G16+'3 - Peaches-WW'!G9+'7 - SES-Peaches'!G16+'11 - MOS-Peaches'!G17+'14 - Peaches-AG'!G9</f>
        <v>3</v>
      </c>
      <c r="H35" s="38">
        <f>'1- XIX-Peaches'!H16+'3 - Peaches-WW'!H9+'7 - SES-Peaches'!H16+'11 - MOS-Peaches'!H17+'14 - Peaches-AG'!H9</f>
        <v>4</v>
      </c>
      <c r="I35" s="38">
        <f>'1- XIX-Peaches'!I16+'3 - Peaches-WW'!I9+'7 - SES-Peaches'!I16+'11 - MOS-Peaches'!I17+'14 - Peaches-AG'!I9</f>
        <v>0</v>
      </c>
      <c r="J35" s="38">
        <f>'1- XIX-Peaches'!J16+'3 - Peaches-WW'!J9+'7 - SES-Peaches'!J16+'11 - MOS-Peaches'!J17+'14 - Peaches-AG'!J9</f>
        <v>3</v>
      </c>
      <c r="K35" s="40">
        <f>G35/J35</f>
        <v>1</v>
      </c>
    </row>
  </sheetData>
  <pageMargins left="0.7" right="0.7" top="0.75" bottom="0.75" header="0.3" footer="0.3"/>
  <pageSetup scale="71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showGridLines="0" topLeftCell="A19" zoomScale="115" zoomScaleNormal="115" zoomScalePageLayoutView="115" workbookViewId="0">
      <selection activeCell="A32" sqref="A32"/>
    </sheetView>
  </sheetViews>
  <sheetFormatPr defaultColWidth="8.85546875" defaultRowHeight="15" x14ac:dyDescent="0.25"/>
  <cols>
    <col min="1" max="1" width="20.42578125" customWidth="1"/>
    <col min="2" max="2" width="12.42578125" customWidth="1"/>
    <col min="3" max="3" width="14.42578125" customWidth="1"/>
    <col min="4" max="4" width="9.42578125" customWidth="1"/>
    <col min="6" max="6" width="12.140625" customWidth="1"/>
    <col min="10" max="10" width="10" customWidth="1"/>
    <col min="11" max="11" width="10.28515625" customWidth="1"/>
  </cols>
  <sheetData>
    <row r="1" spans="1:11" ht="30" customHeight="1" thickBot="1" x14ac:dyDescent="0.3">
      <c r="A1" s="11" t="s">
        <v>33</v>
      </c>
      <c r="B1" s="7"/>
      <c r="C1" s="8"/>
      <c r="D1" s="9"/>
    </row>
    <row r="3" spans="1:11" ht="30" customHeight="1" x14ac:dyDescent="0.25">
      <c r="A3" s="41" t="s">
        <v>126</v>
      </c>
      <c r="B3" s="6" t="s">
        <v>3</v>
      </c>
      <c r="C3" s="6" t="s">
        <v>11</v>
      </c>
      <c r="D3" s="6" t="s">
        <v>9</v>
      </c>
      <c r="E3" s="6" t="s">
        <v>10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18" t="s">
        <v>21</v>
      </c>
    </row>
    <row r="4" spans="1:11" ht="30" customHeight="1" x14ac:dyDescent="0.25">
      <c r="A4" s="21" t="s">
        <v>26</v>
      </c>
      <c r="B4" s="49">
        <f>'RR - Totals'!B4/5</f>
        <v>1.2</v>
      </c>
      <c r="C4" s="49">
        <f>'RR - Totals'!C4/5</f>
        <v>2.4</v>
      </c>
      <c r="D4" s="39">
        <f>B4/C4</f>
        <v>0.5</v>
      </c>
      <c r="E4" s="49">
        <f>'RR - Totals'!E4/5</f>
        <v>0</v>
      </c>
      <c r="F4" s="49">
        <f>'RR - Totals'!F4/5</f>
        <v>2.8</v>
      </c>
      <c r="G4" s="49">
        <f>'RR - Totals'!G4/5</f>
        <v>1.2</v>
      </c>
      <c r="H4" s="49">
        <f>'RR - Totals'!H4/5</f>
        <v>0.8</v>
      </c>
      <c r="I4" s="49">
        <f>'RR - Totals'!I4/5</f>
        <v>0</v>
      </c>
      <c r="J4" s="155">
        <f>'RR - Totals'!J4/5</f>
        <v>1.6</v>
      </c>
      <c r="K4" s="40">
        <f>G4/J4</f>
        <v>0.74999999999999989</v>
      </c>
    </row>
    <row r="5" spans="1:11" ht="30" customHeight="1" x14ac:dyDescent="0.25">
      <c r="A5" s="21" t="s">
        <v>28</v>
      </c>
      <c r="B5" s="49">
        <f>'RR - Totals'!B5/5</f>
        <v>2</v>
      </c>
      <c r="C5" s="49">
        <f>'RR - Totals'!C5/5</f>
        <v>6.4</v>
      </c>
      <c r="D5" s="39">
        <f>B5/C5</f>
        <v>0.3125</v>
      </c>
      <c r="E5" s="49">
        <f>'RR - Totals'!E5/5</f>
        <v>0</v>
      </c>
      <c r="F5" s="49">
        <f>'RR - Totals'!F5/5</f>
        <v>1.8</v>
      </c>
      <c r="G5" s="49">
        <f>'RR - Totals'!G5/5</f>
        <v>1.2</v>
      </c>
      <c r="H5" s="49">
        <f>'RR - Totals'!H5/5</f>
        <v>0.4</v>
      </c>
      <c r="I5" s="49">
        <f>'RR - Totals'!I5/5</f>
        <v>0.4</v>
      </c>
      <c r="J5" s="49">
        <f>'RR - Totals'!J5/5</f>
        <v>0.8</v>
      </c>
      <c r="K5" s="40">
        <f>G5/J5</f>
        <v>1.4999999999999998</v>
      </c>
    </row>
    <row r="6" spans="1:11" ht="30" customHeight="1" x14ac:dyDescent="0.25">
      <c r="A6" s="21" t="s">
        <v>125</v>
      </c>
      <c r="B6" s="49">
        <f>'RR - Totals'!B6/5</f>
        <v>1.4</v>
      </c>
      <c r="C6" s="49">
        <f>'RR - Totals'!C6/5</f>
        <v>2.4</v>
      </c>
      <c r="D6" s="39">
        <f>B6/C6</f>
        <v>0.58333333333333337</v>
      </c>
      <c r="E6" s="49">
        <f>'RR - Totals'!E6/5</f>
        <v>0.6</v>
      </c>
      <c r="F6" s="49">
        <f>'RR - Totals'!F6/5</f>
        <v>0.8</v>
      </c>
      <c r="G6" s="49">
        <f>'RR - Totals'!G6/5</f>
        <v>0.8</v>
      </c>
      <c r="H6" s="49">
        <f>'RR - Totals'!H6/5</f>
        <v>0.8</v>
      </c>
      <c r="I6" s="49">
        <f>'RR - Totals'!I6/5</f>
        <v>0</v>
      </c>
      <c r="J6" s="49">
        <f>'RR - Totals'!J6/5</f>
        <v>1</v>
      </c>
      <c r="K6" s="40">
        <f>G6/J6</f>
        <v>0.8</v>
      </c>
    </row>
    <row r="7" spans="1:11" ht="30" customHeight="1" x14ac:dyDescent="0.25">
      <c r="A7" s="109" t="s">
        <v>127</v>
      </c>
      <c r="B7" s="49">
        <f>'RR - Totals'!B7/5</f>
        <v>0.8</v>
      </c>
      <c r="C7" s="49">
        <f>'RR - Totals'!C7/5</f>
        <v>2.6</v>
      </c>
      <c r="D7" s="39">
        <f>B7/C7</f>
        <v>0.30769230769230771</v>
      </c>
      <c r="E7" s="49">
        <f>'RR - Totals'!E7/5</f>
        <v>0</v>
      </c>
      <c r="F7" s="49">
        <f>'RR - Totals'!F7/5</f>
        <v>0.8</v>
      </c>
      <c r="G7" s="49">
        <f>'RR - Totals'!G7/5</f>
        <v>0.8</v>
      </c>
      <c r="H7" s="49">
        <f>'RR - Totals'!H7/5</f>
        <v>0.2</v>
      </c>
      <c r="I7" s="49">
        <f>'RR - Totals'!I7/5</f>
        <v>0</v>
      </c>
      <c r="J7" s="49">
        <f>'RR - Totals'!J7/5</f>
        <v>0.2</v>
      </c>
      <c r="K7" s="40">
        <f>G7/J7</f>
        <v>4</v>
      </c>
    </row>
    <row r="8" spans="1:11" x14ac:dyDescent="0.25">
      <c r="B8" s="91"/>
      <c r="C8" s="91"/>
      <c r="D8" s="139"/>
      <c r="E8" s="91"/>
      <c r="F8" s="91"/>
      <c r="G8" s="91"/>
      <c r="H8" s="91"/>
      <c r="I8" s="91"/>
      <c r="J8" s="91"/>
      <c r="K8" s="140"/>
    </row>
    <row r="9" spans="1:11" ht="30" customHeight="1" x14ac:dyDescent="0.25">
      <c r="A9" s="45" t="s">
        <v>128</v>
      </c>
      <c r="B9" s="18" t="s">
        <v>3</v>
      </c>
      <c r="C9" s="18" t="s">
        <v>11</v>
      </c>
      <c r="D9" s="141" t="s">
        <v>9</v>
      </c>
      <c r="E9" s="18" t="s">
        <v>10</v>
      </c>
      <c r="F9" s="18" t="s">
        <v>4</v>
      </c>
      <c r="G9" s="18" t="s">
        <v>5</v>
      </c>
      <c r="H9" s="18" t="s">
        <v>6</v>
      </c>
      <c r="I9" s="18" t="s">
        <v>7</v>
      </c>
      <c r="J9" s="18" t="s">
        <v>8</v>
      </c>
      <c r="K9" s="23" t="s">
        <v>21</v>
      </c>
    </row>
    <row r="10" spans="1:11" ht="30" customHeight="1" x14ac:dyDescent="0.25">
      <c r="A10" s="46" t="s">
        <v>122</v>
      </c>
      <c r="B10" s="49">
        <f>'RR - Totals'!B10/5</f>
        <v>3.2</v>
      </c>
      <c r="C10" s="49">
        <f>'RR - Totals'!C10/5</f>
        <v>4.8</v>
      </c>
      <c r="D10" s="39">
        <f>B10/C10</f>
        <v>0.66666666666666674</v>
      </c>
      <c r="E10" s="151">
        <f>'RR - Totals'!E10/5</f>
        <v>3</v>
      </c>
      <c r="F10" s="49">
        <f>'RR - Totals'!F10/5</f>
        <v>4.5999999999999996</v>
      </c>
      <c r="G10" s="49">
        <f>'RR - Totals'!G10/5</f>
        <v>1.8</v>
      </c>
      <c r="H10" s="49">
        <f>'RR - Totals'!H10/5</f>
        <v>0.2</v>
      </c>
      <c r="I10" s="49">
        <f>'RR - Totals'!I10/5</f>
        <v>0.2</v>
      </c>
      <c r="J10" s="49">
        <f>'RR - Totals'!J10/5</f>
        <v>0.4</v>
      </c>
      <c r="K10" s="150">
        <f>G10/J10</f>
        <v>4.5</v>
      </c>
    </row>
    <row r="11" spans="1:11" ht="30" customHeight="1" x14ac:dyDescent="0.25">
      <c r="A11" s="46" t="s">
        <v>24</v>
      </c>
      <c r="B11" s="49">
        <f>'RR - Totals'!B11/5</f>
        <v>2.6</v>
      </c>
      <c r="C11" s="49">
        <f>'RR - Totals'!C11/5</f>
        <v>6.8</v>
      </c>
      <c r="D11" s="39">
        <f>B11/C11</f>
        <v>0.38235294117647062</v>
      </c>
      <c r="E11" s="49">
        <f>'RR - Totals'!E11/5</f>
        <v>0.2</v>
      </c>
      <c r="F11" s="49">
        <f>'RR - Totals'!F11/5</f>
        <v>2.2000000000000002</v>
      </c>
      <c r="G11" s="49">
        <f>'RR - Totals'!G11/5</f>
        <v>1.4</v>
      </c>
      <c r="H11" s="49">
        <f>'RR - Totals'!H11/5</f>
        <v>0</v>
      </c>
      <c r="I11" s="49">
        <f>'RR - Totals'!I11/5</f>
        <v>0</v>
      </c>
      <c r="J11" s="49">
        <f>'RR - Totals'!J11/5</f>
        <v>0.4</v>
      </c>
      <c r="K11" s="40">
        <f>G11/J11</f>
        <v>3.4999999999999996</v>
      </c>
    </row>
    <row r="12" spans="1:11" ht="30" customHeight="1" x14ac:dyDescent="0.25">
      <c r="A12" s="46" t="s">
        <v>78</v>
      </c>
      <c r="B12" s="49">
        <f>'RR - Totals'!B12/5</f>
        <v>1.8</v>
      </c>
      <c r="C12" s="49">
        <f>'RR - Totals'!C12/5</f>
        <v>3.8</v>
      </c>
      <c r="D12" s="39">
        <f>B12/C12</f>
        <v>0.47368421052631582</v>
      </c>
      <c r="E12" s="49">
        <f>'RR - Totals'!E12/5</f>
        <v>0.6</v>
      </c>
      <c r="F12" s="49">
        <f>'RR - Totals'!F12/5</f>
        <v>3.4</v>
      </c>
      <c r="G12" s="49">
        <f>'RR - Totals'!G12/5</f>
        <v>0.4</v>
      </c>
      <c r="H12" s="49">
        <f>'RR - Totals'!H12/5</f>
        <v>0.2</v>
      </c>
      <c r="I12" s="49">
        <f>'RR - Totals'!I12/5</f>
        <v>0.6</v>
      </c>
      <c r="J12" s="49">
        <f>'RR - Totals'!J12/5</f>
        <v>0.4</v>
      </c>
      <c r="K12" s="40">
        <f>G12/J12</f>
        <v>1</v>
      </c>
    </row>
    <row r="13" spans="1:11" x14ac:dyDescent="0.25">
      <c r="B13" s="91"/>
      <c r="C13" s="91"/>
      <c r="D13" s="139"/>
      <c r="E13" s="91"/>
      <c r="F13" s="91"/>
      <c r="G13" s="91"/>
      <c r="H13" s="91"/>
      <c r="I13" s="91"/>
      <c r="J13" s="91"/>
      <c r="K13" s="140"/>
    </row>
    <row r="14" spans="1:11" ht="30" customHeight="1" x14ac:dyDescent="0.25">
      <c r="A14" s="133" t="s">
        <v>129</v>
      </c>
      <c r="B14" s="18" t="s">
        <v>3</v>
      </c>
      <c r="C14" s="18" t="s">
        <v>11</v>
      </c>
      <c r="D14" s="141" t="s">
        <v>9</v>
      </c>
      <c r="E14" s="18" t="s">
        <v>10</v>
      </c>
      <c r="F14" s="18" t="s">
        <v>4</v>
      </c>
      <c r="G14" s="18" t="s">
        <v>5</v>
      </c>
      <c r="H14" s="18" t="s">
        <v>6</v>
      </c>
      <c r="I14" s="18" t="s">
        <v>7</v>
      </c>
      <c r="J14" s="18" t="s">
        <v>8</v>
      </c>
      <c r="K14" s="23" t="s">
        <v>21</v>
      </c>
    </row>
    <row r="15" spans="1:11" ht="30" customHeight="1" x14ac:dyDescent="0.25">
      <c r="A15" s="131" t="s">
        <v>41</v>
      </c>
      <c r="B15" s="49">
        <f>'RR - Totals'!B15/5</f>
        <v>2.4</v>
      </c>
      <c r="C15" s="49">
        <f>'RR - Totals'!C15/5</f>
        <v>5</v>
      </c>
      <c r="D15" s="39">
        <f>B15/C15</f>
        <v>0.48</v>
      </c>
      <c r="E15" s="49">
        <f>'RR - Totals'!E15/5</f>
        <v>0.6</v>
      </c>
      <c r="F15" s="49">
        <f>'RR - Totals'!F15/5</f>
        <v>3.8</v>
      </c>
      <c r="G15" s="151">
        <f>'RR - Totals'!G15/5</f>
        <v>2.8</v>
      </c>
      <c r="H15" s="49">
        <f>'RR - Totals'!H15/5</f>
        <v>0.6</v>
      </c>
      <c r="I15" s="49">
        <f>'RR - Totals'!I15/5</f>
        <v>0.2</v>
      </c>
      <c r="J15" s="155">
        <f>'RR - Totals'!J15/5</f>
        <v>1.6</v>
      </c>
      <c r="K15" s="40">
        <f>G15/J15</f>
        <v>1.7499999999999998</v>
      </c>
    </row>
    <row r="16" spans="1:11" ht="30" customHeight="1" x14ac:dyDescent="0.25">
      <c r="A16" s="131" t="s">
        <v>43</v>
      </c>
      <c r="B16" s="49">
        <f>'RR - Totals'!B16/5</f>
        <v>3</v>
      </c>
      <c r="C16" s="49">
        <f>'RR - Totals'!C16/5</f>
        <v>4.4000000000000004</v>
      </c>
      <c r="D16" s="149">
        <f>B16/C16</f>
        <v>0.68181818181818177</v>
      </c>
      <c r="E16" s="49">
        <f>'RR - Totals'!E16/5</f>
        <v>0</v>
      </c>
      <c r="F16" s="49">
        <f>'RR - Totals'!F16/5</f>
        <v>1.8</v>
      </c>
      <c r="G16" s="49">
        <f>'RR - Totals'!G16/5</f>
        <v>0.4</v>
      </c>
      <c r="H16" s="49">
        <f>'RR - Totals'!H16/5</f>
        <v>0.6</v>
      </c>
      <c r="I16" s="49">
        <f>'RR - Totals'!I16/5</f>
        <v>0.4</v>
      </c>
      <c r="J16" s="49">
        <f>'RR - Totals'!J16/5</f>
        <v>0.6</v>
      </c>
      <c r="K16" s="40">
        <f>G16/J16</f>
        <v>0.66666666666666674</v>
      </c>
    </row>
    <row r="17" spans="1:11" ht="30" customHeight="1" x14ac:dyDescent="0.25">
      <c r="A17" s="131" t="s">
        <v>42</v>
      </c>
      <c r="B17" s="49">
        <f>'RR - Totals'!B17/5</f>
        <v>2</v>
      </c>
      <c r="C17" s="49">
        <f>'RR - Totals'!C17/5</f>
        <v>5.4</v>
      </c>
      <c r="D17" s="39">
        <f>B17/C17</f>
        <v>0.37037037037037035</v>
      </c>
      <c r="E17" s="49">
        <f>'RR - Totals'!E17/5</f>
        <v>0</v>
      </c>
      <c r="F17" s="49">
        <f>'RR - Totals'!F17/5</f>
        <v>1.6</v>
      </c>
      <c r="G17" s="49">
        <f>'RR - Totals'!G17/5</f>
        <v>1</v>
      </c>
      <c r="H17" s="49">
        <f>'RR - Totals'!H17/5</f>
        <v>0.2</v>
      </c>
      <c r="I17" s="49">
        <f>'RR - Totals'!I17/5</f>
        <v>0</v>
      </c>
      <c r="J17" s="49">
        <f>'RR - Totals'!J17/5</f>
        <v>0.4</v>
      </c>
      <c r="K17" s="40">
        <f>G17/J17</f>
        <v>2.5</v>
      </c>
    </row>
    <row r="18" spans="1:11" ht="30" customHeight="1" x14ac:dyDescent="0.25">
      <c r="A18" s="131" t="s">
        <v>124</v>
      </c>
      <c r="B18" s="49">
        <f>'RR - Totals'!B18/5</f>
        <v>0.2</v>
      </c>
      <c r="C18" s="49">
        <f>'RR - Totals'!C18/5</f>
        <v>0.4</v>
      </c>
      <c r="D18" s="39">
        <f>B18/C18</f>
        <v>0.5</v>
      </c>
      <c r="E18" s="49">
        <f>'RR - Totals'!E18/5</f>
        <v>0</v>
      </c>
      <c r="F18" s="49">
        <f>'RR - Totals'!F18/5</f>
        <v>0.8</v>
      </c>
      <c r="G18" s="49">
        <f>'RR - Totals'!G18/5</f>
        <v>0</v>
      </c>
      <c r="H18" s="49">
        <f>'RR - Totals'!H18/5</f>
        <v>0</v>
      </c>
      <c r="I18" s="49">
        <f>'RR - Totals'!I18/5</f>
        <v>0</v>
      </c>
      <c r="J18" s="151">
        <f>'RR - Totals'!J18/5</f>
        <v>0</v>
      </c>
      <c r="K18" s="40" t="e">
        <f>G18/J18</f>
        <v>#DIV/0!</v>
      </c>
    </row>
    <row r="19" spans="1:11" x14ac:dyDescent="0.25">
      <c r="A19" s="64"/>
      <c r="B19" s="95"/>
      <c r="C19" s="95"/>
      <c r="D19" s="142"/>
      <c r="E19" s="95"/>
      <c r="F19" s="95"/>
      <c r="G19" s="95"/>
      <c r="H19" s="95"/>
      <c r="I19" s="95"/>
      <c r="J19" s="95"/>
      <c r="K19" s="143"/>
    </row>
    <row r="20" spans="1:11" ht="30" customHeight="1" x14ac:dyDescent="0.25">
      <c r="A20" s="43" t="s">
        <v>132</v>
      </c>
      <c r="B20" s="18" t="s">
        <v>3</v>
      </c>
      <c r="C20" s="18" t="s">
        <v>11</v>
      </c>
      <c r="D20" s="141" t="s">
        <v>9</v>
      </c>
      <c r="E20" s="18" t="s">
        <v>10</v>
      </c>
      <c r="F20" s="18" t="s">
        <v>4</v>
      </c>
      <c r="G20" s="18" t="s">
        <v>5</v>
      </c>
      <c r="H20" s="18" t="s">
        <v>6</v>
      </c>
      <c r="I20" s="18" t="s">
        <v>7</v>
      </c>
      <c r="J20" s="18" t="s">
        <v>8</v>
      </c>
      <c r="K20" s="23" t="s">
        <v>21</v>
      </c>
    </row>
    <row r="21" spans="1:11" ht="30" customHeight="1" x14ac:dyDescent="0.25">
      <c r="A21" s="44" t="s">
        <v>22</v>
      </c>
      <c r="B21" s="49">
        <f>'RR - Totals'!B21/5</f>
        <v>3</v>
      </c>
      <c r="C21" s="49">
        <f>'RR - Totals'!C21/5</f>
        <v>4.5999999999999996</v>
      </c>
      <c r="D21" s="39">
        <f>B21/C21</f>
        <v>0.65217391304347827</v>
      </c>
      <c r="E21" s="49">
        <f>'RR - Totals'!E21/5</f>
        <v>1</v>
      </c>
      <c r="F21" s="151">
        <f>'RR - Totals'!F21/5</f>
        <v>5</v>
      </c>
      <c r="G21" s="49">
        <f>'RR - Totals'!G21/5</f>
        <v>1</v>
      </c>
      <c r="H21" s="151">
        <f>'RR - Totals'!H21/5</f>
        <v>2</v>
      </c>
      <c r="I21" s="151">
        <f>'RR - Totals'!I21/5</f>
        <v>1.2</v>
      </c>
      <c r="J21" s="49">
        <f>'RR - Totals'!J21/5</f>
        <v>0.4</v>
      </c>
      <c r="K21" s="40">
        <f>G21/J21</f>
        <v>2.5</v>
      </c>
    </row>
    <row r="22" spans="1:11" ht="30" customHeight="1" x14ac:dyDescent="0.25">
      <c r="A22" s="44" t="s">
        <v>79</v>
      </c>
      <c r="B22" s="49">
        <f>'RR - Totals'!B22/5</f>
        <v>1.6</v>
      </c>
      <c r="C22" s="49">
        <f>'RR - Totals'!C22/5</f>
        <v>3.8</v>
      </c>
      <c r="D22" s="39">
        <f>B22/C22</f>
        <v>0.4210526315789474</v>
      </c>
      <c r="E22" s="49">
        <f>'RR - Totals'!E22/5</f>
        <v>0</v>
      </c>
      <c r="F22" s="49">
        <f>'RR - Totals'!F22/5</f>
        <v>0.4</v>
      </c>
      <c r="G22" s="49">
        <f>'RR - Totals'!G22/5</f>
        <v>0.4</v>
      </c>
      <c r="H22" s="49">
        <f>'RR - Totals'!H22/5</f>
        <v>0.4</v>
      </c>
      <c r="I22" s="49">
        <f>'RR - Totals'!I22/5</f>
        <v>0.2</v>
      </c>
      <c r="J22" s="49">
        <f>'RR - Totals'!J22/5</f>
        <v>1</v>
      </c>
      <c r="K22" s="40">
        <f>G22/J22</f>
        <v>0.4</v>
      </c>
    </row>
    <row r="23" spans="1:11" ht="30" customHeight="1" x14ac:dyDescent="0.25">
      <c r="A23" s="44" t="s">
        <v>80</v>
      </c>
      <c r="B23" s="49">
        <f>'RR - Totals'!B23/5</f>
        <v>0.8</v>
      </c>
      <c r="C23" s="49">
        <f>'RR - Totals'!C23/5</f>
        <v>3</v>
      </c>
      <c r="D23" s="39">
        <f>B23/C23</f>
        <v>0.26666666666666666</v>
      </c>
      <c r="E23" s="49">
        <f>'RR - Totals'!E23/5</f>
        <v>0</v>
      </c>
      <c r="F23" s="49">
        <f>'RR - Totals'!F23/5</f>
        <v>0.8</v>
      </c>
      <c r="G23" s="49">
        <f>'RR - Totals'!G23/5</f>
        <v>0.4</v>
      </c>
      <c r="H23" s="49">
        <f>'RR - Totals'!H23/5</f>
        <v>0.2</v>
      </c>
      <c r="I23" s="49">
        <f>'RR - Totals'!I23/5</f>
        <v>0</v>
      </c>
      <c r="J23" s="49">
        <f>'RR - Totals'!J23/5</f>
        <v>1.2</v>
      </c>
      <c r="K23" s="40">
        <f>G23/J23</f>
        <v>0.33333333333333337</v>
      </c>
    </row>
    <row r="24" spans="1:11" ht="30" customHeight="1" x14ac:dyDescent="0.25">
      <c r="A24" s="44" t="s">
        <v>27</v>
      </c>
      <c r="B24" s="49">
        <f>'RR - Totals'!B24/5</f>
        <v>1</v>
      </c>
      <c r="C24" s="49">
        <f>'RR - Totals'!C24/5</f>
        <v>2</v>
      </c>
      <c r="D24" s="39">
        <f>B24/C24</f>
        <v>0.5</v>
      </c>
      <c r="E24" s="49">
        <f>'RR - Totals'!E24/5</f>
        <v>0.6</v>
      </c>
      <c r="F24" s="49">
        <f>'RR - Totals'!F24/5</f>
        <v>0.6</v>
      </c>
      <c r="G24" s="49">
        <f>'RR - Totals'!G24/5</f>
        <v>0.4</v>
      </c>
      <c r="H24" s="49">
        <f>'RR - Totals'!H24/5</f>
        <v>0.4</v>
      </c>
      <c r="I24" s="49">
        <f>'RR - Totals'!I24/5</f>
        <v>0</v>
      </c>
      <c r="J24" s="49">
        <f>'RR - Totals'!J24/5</f>
        <v>0.6</v>
      </c>
      <c r="K24" s="40">
        <f>G24/J24</f>
        <v>0.66666666666666674</v>
      </c>
    </row>
    <row r="25" spans="1:11" x14ac:dyDescent="0.25">
      <c r="B25" s="91"/>
      <c r="C25" s="91"/>
      <c r="D25" s="139"/>
      <c r="E25" s="91"/>
      <c r="F25" s="91"/>
      <c r="G25" s="91"/>
      <c r="H25" s="91"/>
      <c r="I25" s="91"/>
      <c r="J25" s="91"/>
      <c r="K25" s="140"/>
    </row>
    <row r="26" spans="1:11" ht="30" customHeight="1" x14ac:dyDescent="0.25">
      <c r="A26" s="98" t="s">
        <v>130</v>
      </c>
      <c r="B26" s="18" t="s">
        <v>3</v>
      </c>
      <c r="C26" s="18" t="s">
        <v>11</v>
      </c>
      <c r="D26" s="141" t="s">
        <v>9</v>
      </c>
      <c r="E26" s="18" t="s">
        <v>10</v>
      </c>
      <c r="F26" s="18" t="s">
        <v>4</v>
      </c>
      <c r="G26" s="18" t="s">
        <v>5</v>
      </c>
      <c r="H26" s="18" t="s">
        <v>6</v>
      </c>
      <c r="I26" s="18" t="s">
        <v>7</v>
      </c>
      <c r="J26" s="18" t="s">
        <v>8</v>
      </c>
      <c r="K26" s="23" t="s">
        <v>21</v>
      </c>
    </row>
    <row r="27" spans="1:11" ht="30" customHeight="1" x14ac:dyDescent="0.25">
      <c r="A27" s="42" t="s">
        <v>46</v>
      </c>
      <c r="B27" s="49">
        <f>'RR - Totals'!B27/5</f>
        <v>3.2</v>
      </c>
      <c r="C27" s="49">
        <f>'RR - Totals'!C27/5</f>
        <v>8</v>
      </c>
      <c r="D27" s="39">
        <f>B27/C27</f>
        <v>0.4</v>
      </c>
      <c r="E27" s="49">
        <f>'RR - Totals'!E27/5</f>
        <v>0</v>
      </c>
      <c r="F27" s="49">
        <f>'RR - Totals'!F27/5</f>
        <v>2.8</v>
      </c>
      <c r="G27" s="49">
        <f>'RR - Totals'!G27/5</f>
        <v>1.8</v>
      </c>
      <c r="H27" s="49">
        <f>'RR - Totals'!H27/5</f>
        <v>1</v>
      </c>
      <c r="I27" s="49">
        <f>'RR - Totals'!I27/5</f>
        <v>0.2</v>
      </c>
      <c r="J27" s="49">
        <f>'RR - Totals'!J27/5</f>
        <v>0.6</v>
      </c>
      <c r="K27" s="40">
        <f>G27/J27</f>
        <v>3</v>
      </c>
    </row>
    <row r="28" spans="1:11" ht="30" customHeight="1" x14ac:dyDescent="0.25">
      <c r="A28" s="135" t="s">
        <v>76</v>
      </c>
      <c r="B28" s="49">
        <f>'RR - Totals'!B28/5</f>
        <v>1.4</v>
      </c>
      <c r="C28" s="49">
        <f>'RR - Totals'!C28/5</f>
        <v>4.5999999999999996</v>
      </c>
      <c r="D28" s="39">
        <f>B28/C28</f>
        <v>0.30434782608695654</v>
      </c>
      <c r="E28" s="49">
        <f>'RR - Totals'!E28/5</f>
        <v>0.6</v>
      </c>
      <c r="F28" s="49">
        <f>'RR - Totals'!F28/5</f>
        <v>2.6</v>
      </c>
      <c r="G28" s="49">
        <f>'RR - Totals'!G28/5</f>
        <v>0.8</v>
      </c>
      <c r="H28" s="49">
        <f>'RR - Totals'!H28/5</f>
        <v>0.8</v>
      </c>
      <c r="I28" s="151">
        <f>'RR - Totals'!I28/5</f>
        <v>1.2</v>
      </c>
      <c r="J28" s="49">
        <f>'RR - Totals'!J28/5</f>
        <v>0.4</v>
      </c>
      <c r="K28" s="40">
        <f>G28/J28</f>
        <v>2</v>
      </c>
    </row>
    <row r="29" spans="1:11" ht="30" customHeight="1" x14ac:dyDescent="0.25">
      <c r="A29" s="135" t="s">
        <v>25</v>
      </c>
      <c r="B29" s="49">
        <f>'RR - Totals'!B29/5</f>
        <v>1.6</v>
      </c>
      <c r="C29" s="49">
        <f>'RR - Totals'!C29/5</f>
        <v>4.5999999999999996</v>
      </c>
      <c r="D29" s="39">
        <f>B29/C29</f>
        <v>0.34782608695652178</v>
      </c>
      <c r="E29" s="49">
        <f>'RR - Totals'!E29/5</f>
        <v>0</v>
      </c>
      <c r="F29" s="49">
        <f>'RR - Totals'!F29/5</f>
        <v>2.2000000000000002</v>
      </c>
      <c r="G29" s="49">
        <f>'RR - Totals'!G29/5</f>
        <v>1.6</v>
      </c>
      <c r="H29" s="49">
        <f>'RR - Totals'!H29/5</f>
        <v>0.6</v>
      </c>
      <c r="I29" s="49">
        <f>'RR - Totals'!I29/5</f>
        <v>0.4</v>
      </c>
      <c r="J29" s="49">
        <f>'RR - Totals'!J29/5</f>
        <v>0.6</v>
      </c>
      <c r="K29" s="40">
        <f>G29/J29</f>
        <v>2.666666666666667</v>
      </c>
    </row>
    <row r="30" spans="1:11" x14ac:dyDescent="0.25">
      <c r="B30" s="91"/>
      <c r="C30" s="91"/>
      <c r="D30" s="139"/>
      <c r="E30" s="91"/>
      <c r="F30" s="91"/>
      <c r="G30" s="91"/>
      <c r="H30" s="91"/>
      <c r="I30" s="91"/>
      <c r="J30" s="91"/>
      <c r="K30" s="140"/>
    </row>
    <row r="31" spans="1:11" ht="30" customHeight="1" x14ac:dyDescent="0.25">
      <c r="A31" s="137" t="s">
        <v>131</v>
      </c>
      <c r="B31" s="18" t="s">
        <v>3</v>
      </c>
      <c r="C31" s="18" t="s">
        <v>11</v>
      </c>
      <c r="D31" s="141" t="s">
        <v>9</v>
      </c>
      <c r="E31" s="18" t="s">
        <v>10</v>
      </c>
      <c r="F31" s="18" t="s">
        <v>4</v>
      </c>
      <c r="G31" s="18" t="s">
        <v>5</v>
      </c>
      <c r="H31" s="18" t="s">
        <v>6</v>
      </c>
      <c r="I31" s="18" t="s">
        <v>7</v>
      </c>
      <c r="J31" s="18" t="s">
        <v>8</v>
      </c>
      <c r="K31" s="23" t="s">
        <v>21</v>
      </c>
    </row>
    <row r="32" spans="1:11" ht="30" customHeight="1" x14ac:dyDescent="0.25">
      <c r="A32" s="130" t="s">
        <v>172</v>
      </c>
      <c r="B32" s="151">
        <f>'RR - Totals'!B32/5</f>
        <v>4</v>
      </c>
      <c r="C32" s="151">
        <f>'RR - Totals'!C32/5</f>
        <v>9.6</v>
      </c>
      <c r="D32" s="39">
        <f>B32/C32</f>
        <v>0.41666666666666669</v>
      </c>
      <c r="E32" s="49">
        <f>'RR - Totals'!E32/5</f>
        <v>0.6</v>
      </c>
      <c r="F32" s="49">
        <f>'RR - Totals'!F32/5</f>
        <v>2.4</v>
      </c>
      <c r="G32" s="49">
        <f>'RR - Totals'!G32/5</f>
        <v>0.8</v>
      </c>
      <c r="H32" s="49">
        <f>'RR - Totals'!H32/5</f>
        <v>0.6</v>
      </c>
      <c r="I32" s="49">
        <f>'RR - Totals'!I32/5</f>
        <v>0.4</v>
      </c>
      <c r="J32" s="49">
        <f>'RR - Totals'!J32/5</f>
        <v>0.6</v>
      </c>
      <c r="K32" s="40">
        <f>G32/J32</f>
        <v>1.3333333333333335</v>
      </c>
    </row>
    <row r="33" spans="1:11" ht="30" customHeight="1" x14ac:dyDescent="0.25">
      <c r="A33" s="130" t="s">
        <v>39</v>
      </c>
      <c r="B33" s="49">
        <f>'RR - Totals'!B33/5</f>
        <v>0.4</v>
      </c>
      <c r="C33" s="49">
        <f>'RR - Totals'!C33/5</f>
        <v>1.6</v>
      </c>
      <c r="D33" s="39">
        <f>B33/C33</f>
        <v>0.25</v>
      </c>
      <c r="E33" s="49">
        <f>'RR - Totals'!E33/5</f>
        <v>0.6</v>
      </c>
      <c r="F33" s="49">
        <f>'RR - Totals'!F33/5</f>
        <v>1.6</v>
      </c>
      <c r="G33" s="49">
        <f>'RR - Totals'!G33/5</f>
        <v>0.6</v>
      </c>
      <c r="H33" s="49">
        <f>'RR - Totals'!H33/5</f>
        <v>0</v>
      </c>
      <c r="I33" s="49">
        <f>'RR - Totals'!I33/5</f>
        <v>0.6</v>
      </c>
      <c r="J33" s="49">
        <f>'RR - Totals'!J33/5</f>
        <v>1.2</v>
      </c>
      <c r="K33" s="40">
        <f>G33/J33</f>
        <v>0.5</v>
      </c>
    </row>
    <row r="34" spans="1:11" ht="30" customHeight="1" x14ac:dyDescent="0.25">
      <c r="A34" s="130" t="s">
        <v>23</v>
      </c>
      <c r="B34" s="49">
        <f>'RR - Totals'!B34/5</f>
        <v>1.2</v>
      </c>
      <c r="C34" s="49">
        <f>'RR - Totals'!C34/5</f>
        <v>4</v>
      </c>
      <c r="D34" s="39">
        <f>B34/C34</f>
        <v>0.3</v>
      </c>
      <c r="E34" s="49">
        <f>'RR - Totals'!E34/5</f>
        <v>0.2</v>
      </c>
      <c r="F34" s="49">
        <f>'RR - Totals'!F34/5</f>
        <v>1.2</v>
      </c>
      <c r="G34" s="49">
        <f>'RR - Totals'!G34/5</f>
        <v>0.8</v>
      </c>
      <c r="H34" s="49">
        <f>'RR - Totals'!H34/5</f>
        <v>1.2</v>
      </c>
      <c r="I34" s="49">
        <f>'RR - Totals'!I34/5</f>
        <v>0</v>
      </c>
      <c r="J34" s="49">
        <f>'RR - Totals'!J34/5</f>
        <v>1</v>
      </c>
      <c r="K34" s="40">
        <f>G34/J34</f>
        <v>0.8</v>
      </c>
    </row>
    <row r="35" spans="1:11" ht="30" customHeight="1" x14ac:dyDescent="0.25">
      <c r="A35" s="130" t="s">
        <v>123</v>
      </c>
      <c r="B35" s="49">
        <f>'RR - Totals'!B35/5</f>
        <v>1</v>
      </c>
      <c r="C35" s="49">
        <f>'RR - Totals'!C35/5</f>
        <v>2.4</v>
      </c>
      <c r="D35" s="39">
        <f>B35/C35</f>
        <v>0.41666666666666669</v>
      </c>
      <c r="E35" s="49">
        <f>'RR - Totals'!E35/5</f>
        <v>0</v>
      </c>
      <c r="F35" s="49">
        <f>'RR - Totals'!F35/5</f>
        <v>2</v>
      </c>
      <c r="G35" s="49">
        <f>'RR - Totals'!G35/5</f>
        <v>0.6</v>
      </c>
      <c r="H35" s="49">
        <f>'RR - Totals'!H35/5</f>
        <v>0.8</v>
      </c>
      <c r="I35" s="49">
        <f>'RR - Totals'!I35/5</f>
        <v>0</v>
      </c>
      <c r="J35" s="49">
        <f>'RR - Totals'!J35/5</f>
        <v>0.6</v>
      </c>
      <c r="K35" s="40">
        <f>G35/J35</f>
        <v>1</v>
      </c>
    </row>
  </sheetData>
  <pageMargins left="0.7" right="0.7" top="0.75" bottom="0.75" header="0.3" footer="0.3"/>
  <pageSetup scale="71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General</vt:lpstr>
      <vt:lpstr>Stats Blank</vt:lpstr>
      <vt:lpstr>Awards</vt:lpstr>
      <vt:lpstr>Advanced Stats</vt:lpstr>
      <vt:lpstr>Overall - Totals</vt:lpstr>
      <vt:lpstr>Overall - Avgs</vt:lpstr>
      <vt:lpstr>Overall Team Stats</vt:lpstr>
      <vt:lpstr>RR - Totals</vt:lpstr>
      <vt:lpstr>RR - Avgs</vt:lpstr>
      <vt:lpstr>RR Team Stats</vt:lpstr>
      <vt:lpstr>Playoff - Totals</vt:lpstr>
      <vt:lpstr>Playoff - Avgs</vt:lpstr>
      <vt:lpstr>Playoff Team Stats</vt:lpstr>
      <vt:lpstr>1- XIX-Peaches</vt:lpstr>
      <vt:lpstr>2 - MOS-SES</vt:lpstr>
      <vt:lpstr>3 - Peaches-WW</vt:lpstr>
      <vt:lpstr>4 - AG-XIX</vt:lpstr>
      <vt:lpstr>5 - WW-SES</vt:lpstr>
      <vt:lpstr>6 - MOS-AG</vt:lpstr>
      <vt:lpstr>7 - SES-Peaches</vt:lpstr>
      <vt:lpstr>8 - XIX-MOS</vt:lpstr>
      <vt:lpstr>9 - WW-AG</vt:lpstr>
      <vt:lpstr>10 - SES-XIX</vt:lpstr>
      <vt:lpstr>11 - MOS-Peaches</vt:lpstr>
      <vt:lpstr>12 - AG-SES</vt:lpstr>
      <vt:lpstr>13 - XIX-WW</vt:lpstr>
      <vt:lpstr>14 - Peaches-AG</vt:lpstr>
      <vt:lpstr>15 - WW-MOS</vt:lpstr>
      <vt:lpstr>Q1-Peaches-AG</vt:lpstr>
      <vt:lpstr>S1-AG-SES</vt:lpstr>
      <vt:lpstr>Q2-XIX-MOS</vt:lpstr>
      <vt:lpstr>S2-XIX-WW</vt:lpstr>
      <vt:lpstr>Finals-XIX-SES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Dioguardi</dc:creator>
  <cp:lastModifiedBy>Thomas Dioguardi</cp:lastModifiedBy>
  <cp:lastPrinted>2014-05-22T21:00:12Z</cp:lastPrinted>
  <dcterms:created xsi:type="dcterms:W3CDTF">2010-07-06T16:30:37Z</dcterms:created>
  <dcterms:modified xsi:type="dcterms:W3CDTF">2015-02-08T17:37:19Z</dcterms:modified>
</cp:coreProperties>
</file>