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SEVILLE 2024\"/>
    </mc:Choice>
  </mc:AlternateContent>
  <xr:revisionPtr revIDLastSave="0" documentId="13_ncr:1_{B5C4962C-D367-4ADE-8744-3C649873EACC}" xr6:coauthVersionLast="47" xr6:coauthVersionMax="47" xr10:uidLastSave="{00000000-0000-0000-0000-000000000000}"/>
  <bookViews>
    <workbookView xWindow="-120" yWindow="-120" windowWidth="29040" windowHeight="15840" xr2:uid="{94620024-E30A-4743-BB1B-45B5A533C8EE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K5" i="2"/>
  <c r="Q5" i="2"/>
  <c r="R5" i="2"/>
  <c r="S5" i="2"/>
  <c r="I13" i="2"/>
  <c r="K13" i="2"/>
  <c r="Q13" i="2"/>
  <c r="R13" i="2"/>
  <c r="S13" i="2"/>
  <c r="I6" i="2"/>
  <c r="K6" i="2"/>
  <c r="Q6" i="2"/>
  <c r="R6" i="2"/>
  <c r="S6" i="2"/>
  <c r="I2" i="2"/>
  <c r="K2" i="2"/>
  <c r="Q2" i="2"/>
  <c r="R2" i="2"/>
  <c r="S2" i="2"/>
  <c r="I3" i="2"/>
  <c r="K3" i="2"/>
  <c r="Q3" i="2"/>
  <c r="R3" i="2"/>
  <c r="S3" i="2"/>
  <c r="I11" i="2"/>
  <c r="K11" i="2"/>
  <c r="Q11" i="2"/>
  <c r="R11" i="2"/>
  <c r="S11" i="2"/>
  <c r="I9" i="2"/>
  <c r="K9" i="2"/>
  <c r="Q9" i="2"/>
  <c r="R9" i="2"/>
  <c r="S9" i="2"/>
  <c r="I4" i="2"/>
  <c r="K4" i="2"/>
  <c r="Q4" i="2"/>
  <c r="R4" i="2"/>
  <c r="S4" i="2"/>
  <c r="I8" i="2"/>
  <c r="K8" i="2"/>
  <c r="Q8" i="2"/>
  <c r="R8" i="2"/>
  <c r="S8" i="2"/>
  <c r="I12" i="2"/>
  <c r="K12" i="2"/>
  <c r="Q12" i="2"/>
  <c r="R12" i="2"/>
  <c r="S12" i="2"/>
  <c r="I7" i="2"/>
  <c r="K7" i="2"/>
  <c r="Q7" i="2"/>
  <c r="R7" i="2"/>
  <c r="S7" i="2"/>
  <c r="I10" i="2"/>
  <c r="K10" i="2"/>
  <c r="Q10" i="2"/>
  <c r="R10" i="2"/>
  <c r="S10" i="2"/>
  <c r="D14" i="2"/>
  <c r="G14" i="2"/>
  <c r="H14" i="2"/>
  <c r="J14" i="2"/>
  <c r="K14" i="2"/>
  <c r="L14" i="2"/>
  <c r="M14" i="2"/>
  <c r="O14" i="2"/>
  <c r="P14" i="2"/>
  <c r="I15" i="2"/>
  <c r="I16" i="2"/>
  <c r="M16" i="2"/>
  <c r="P16" i="2"/>
  <c r="S16" i="2"/>
</calcChain>
</file>

<file path=xl/sharedStrings.xml><?xml version="1.0" encoding="utf-8"?>
<sst xmlns="http://schemas.openxmlformats.org/spreadsheetml/2006/main" count="290" uniqueCount="141">
  <si>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</si>
  <si>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</si>
  <si>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</si>
  <si>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</si>
  <si>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</si>
  <si>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</si>
  <si>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</si>
  <si>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</si>
  <si>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</si>
  <si>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</si>
  <si>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</si>
  <si>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</si>
  <si>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</si>
  <si>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</si>
  <si>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</si>
  <si>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</si>
  <si>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</si>
  <si>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</si>
  <si>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</si>
  <si>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</si>
  <si>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</si>
  <si>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</si>
  <si>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</si>
  <si>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</si>
  <si>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</si>
  <si>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</si>
  <si>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</si>
  <si>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</si>
  <si>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</si>
  <si>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</si>
  <si>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</si>
  <si>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</si>
  <si>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</si>
  <si>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</si>
  <si>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</si>
  <si>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</si>
  <si>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</si>
  <si>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</si>
  <si>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</si>
  <si>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</si>
  <si>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</si>
  <si>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</si>
  <si>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</si>
  <si>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</si>
  <si>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</si>
  <si>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</si>
  <si>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4001</t>
  </si>
  <si>
    <t>4001 RESIDENTIAL NEW</t>
  </si>
  <si>
    <t>401</t>
  </si>
  <si>
    <t>13-003-013-40</t>
  </si>
  <si>
    <t>11264 N WARNER RD</t>
  </si>
  <si>
    <t>1110-1250</t>
  </si>
  <si>
    <t>13-008-008-40</t>
  </si>
  <si>
    <t>10260 N FERRIS RD</t>
  </si>
  <si>
    <t>1113-01296</t>
  </si>
  <si>
    <t>13-008-008-50</t>
  </si>
  <si>
    <t>10280 N FERRIS RD</t>
  </si>
  <si>
    <t>1109-01079</t>
  </si>
  <si>
    <t>13-017-013-00</t>
  </si>
  <si>
    <t>10191 W MC GREGOR RD</t>
  </si>
  <si>
    <t>MLC</t>
  </si>
  <si>
    <t>1079-1285</t>
  </si>
  <si>
    <t>13-018-012-02</t>
  </si>
  <si>
    <t>N LUMBERJACK RD</t>
  </si>
  <si>
    <t>1080-0177</t>
  </si>
  <si>
    <t>402</t>
  </si>
  <si>
    <t>13-018-017-10</t>
  </si>
  <si>
    <t>11760 W MADISON RD</t>
  </si>
  <si>
    <t>1115-0268</t>
  </si>
  <si>
    <t>13-018-017-20</t>
  </si>
  <si>
    <t>13-019-008-15</t>
  </si>
  <si>
    <t>8734 N LUMBERJACK RD</t>
  </si>
  <si>
    <t>13-019-011-06</t>
  </si>
  <si>
    <t>N W CO LINE/W MONROE</t>
  </si>
  <si>
    <t>1117-0332</t>
  </si>
  <si>
    <t>13-020-011-00</t>
  </si>
  <si>
    <t>8124 N PITT RD</t>
  </si>
  <si>
    <t>1110-01052</t>
  </si>
  <si>
    <t>13-020-018-10</t>
  </si>
  <si>
    <t>10052 W MONROE RD</t>
  </si>
  <si>
    <t>1115-0160</t>
  </si>
  <si>
    <t>13-020-029-00</t>
  </si>
  <si>
    <t>8249 N PITT RD</t>
  </si>
  <si>
    <t>1089-0944</t>
  </si>
  <si>
    <t>13-021-012-40</t>
  </si>
  <si>
    <t>9308 W MONROE RD</t>
  </si>
  <si>
    <t>PTA</t>
  </si>
  <si>
    <t>13-023-007-30</t>
  </si>
  <si>
    <t>7675 W MADISON RD</t>
  </si>
  <si>
    <t>1082-1218</t>
  </si>
  <si>
    <t>13-026-015-05</t>
  </si>
  <si>
    <t>7614 W JACKSON RD</t>
  </si>
  <si>
    <t>1111-0478</t>
  </si>
  <si>
    <t>13-029-017-00</t>
  </si>
  <si>
    <t>7065 N OSBORN RD</t>
  </si>
  <si>
    <t>1109-01486</t>
  </si>
  <si>
    <t>13-030-013-10</t>
  </si>
  <si>
    <t>11639 W MONROE RD</t>
  </si>
  <si>
    <t>1117-0757</t>
  </si>
  <si>
    <t>13-030-006-55</t>
  </si>
  <si>
    <t>13-031-006-51</t>
  </si>
  <si>
    <t>6173 N LUMBERJACK RD</t>
  </si>
  <si>
    <t>CD</t>
  </si>
  <si>
    <t>1104-0637</t>
  </si>
  <si>
    <t>13-031-035-00</t>
  </si>
  <si>
    <t>1102-1305</t>
  </si>
  <si>
    <t>13-032-004-50</t>
  </si>
  <si>
    <t>10305 W JACKSON RD</t>
  </si>
  <si>
    <t>1108-0454</t>
  </si>
  <si>
    <t>13-034-008-01</t>
  </si>
  <si>
    <t>6030 N WARNER RD</t>
  </si>
  <si>
    <t>1085-00165</t>
  </si>
  <si>
    <t>13-034-008-21</t>
  </si>
  <si>
    <t>6090 N WARNER RD</t>
  </si>
  <si>
    <t>13-035-002-10</t>
  </si>
  <si>
    <t>7465 W JACKSON RD</t>
  </si>
  <si>
    <t>1113-01318</t>
  </si>
  <si>
    <t>13-036-002-10</t>
  </si>
  <si>
    <t>6627 N RICH RD</t>
  </si>
  <si>
    <t>13-036-021-10</t>
  </si>
  <si>
    <t>6386 W LINCOLN RD</t>
  </si>
  <si>
    <t>1116-1498</t>
  </si>
  <si>
    <t>13-036-023-00</t>
  </si>
  <si>
    <t>6440 W LINCOLN RD</t>
  </si>
  <si>
    <t>1111-0804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</si>
  <si>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</si>
  <si>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</si>
  <si>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</si>
  <si>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</si>
  <si>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</si>
  <si>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</si>
  <si>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</si>
  <si>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1ST ACRE SEVILLE AT $14,000</t>
  </si>
  <si>
    <t>ACRE 3 @ $23,000  ACRE 5 AT $27,500</t>
  </si>
  <si>
    <t>ACRE 7 @ $35,000  ACRE 10 @ $42,500 ACRE 15 AT $55,000</t>
  </si>
  <si>
    <t>ANALYZED, BUT OUTSIDE OF TIME FRAME</t>
  </si>
  <si>
    <t>13-010-007-00</t>
  </si>
  <si>
    <t>W ADAMS RD</t>
  </si>
  <si>
    <t>QC</t>
  </si>
  <si>
    <t>2023R-01326</t>
  </si>
  <si>
    <t>APPLIED $2600 PER ACRE, AS ONE SALE HEAVILY WEIGHTED LAND VALUE DOWN       25 ACRES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</si>
</sst>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0" fillId="0" borderId="0" xfId="0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6" fontId="4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14BD-2511-4AC4-BA77-1D326B026D6E}">
  <dimension ref="A1:BL53"/>
  <sheetViews>
    <sheetView tabSelected="1" topLeftCell="A18" workbookViewId="0">
      <selection activeCell="J55" sqref="J55"/>
    </sheetView>
  </sheetViews>
  <sheetFormatPr defaultRowHeight="15" x14ac:dyDescent="0.25"/>
  <cols>
    <col min="1" max="1" width="14.28515625" bestFit="1" customWidth="1"/>
    <col min="2" max="2" width="29.425781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7109375" bestFit="1" customWidth="1"/>
    <col min="23" max="23" width="19.42578125" bestFit="1" customWidth="1"/>
    <col min="24" max="24" width="21.710937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0" width="17.4257812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87</v>
      </c>
      <c r="B2" t="s">
        <v>88</v>
      </c>
      <c r="C2" s="27">
        <v>44351</v>
      </c>
      <c r="D2" s="17">
        <v>38000</v>
      </c>
      <c r="E2" t="s">
        <v>44</v>
      </c>
      <c r="F2" t="s">
        <v>45</v>
      </c>
      <c r="G2" s="17">
        <v>38000</v>
      </c>
      <c r="H2" s="17">
        <v>9300</v>
      </c>
      <c r="I2" s="22">
        <f t="shared" ref="I2:I13" si="0">H2/G2*100</f>
        <v>24.473684210526319</v>
      </c>
      <c r="J2" s="17">
        <v>22436</v>
      </c>
      <c r="K2" s="17">
        <f>G2-11561</f>
        <v>26439</v>
      </c>
      <c r="L2" s="17">
        <v>10875</v>
      </c>
      <c r="M2" s="32">
        <v>0</v>
      </c>
      <c r="N2" s="36">
        <v>0</v>
      </c>
      <c r="O2" s="41">
        <v>1</v>
      </c>
      <c r="P2" s="41">
        <v>1</v>
      </c>
      <c r="Q2" s="17" t="e">
        <f t="shared" ref="Q2:Q13" si="1">K2/M2</f>
        <v>#DIV/0!</v>
      </c>
      <c r="R2" s="17">
        <f t="shared" ref="R2:R13" si="2">K2/O2</f>
        <v>26439</v>
      </c>
      <c r="S2" s="46">
        <f t="shared" ref="S2:S13" si="3">K2/O2/43560</f>
        <v>0.60695592286501376</v>
      </c>
      <c r="T2" s="41">
        <v>0</v>
      </c>
      <c r="U2" s="6" t="s">
        <v>46</v>
      </c>
      <c r="V2" t="s">
        <v>89</v>
      </c>
      <c r="X2" t="s">
        <v>47</v>
      </c>
      <c r="Y2">
        <v>1</v>
      </c>
      <c r="Z2">
        <v>0</v>
      </c>
      <c r="AA2" s="7">
        <v>44846</v>
      </c>
      <c r="AC2" s="8" t="s">
        <v>48</v>
      </c>
    </row>
    <row r="3" spans="1:64" x14ac:dyDescent="0.25">
      <c r="A3" t="s">
        <v>90</v>
      </c>
      <c r="B3" t="s">
        <v>91</v>
      </c>
      <c r="C3" s="27">
        <v>44855</v>
      </c>
      <c r="D3" s="17">
        <v>41000</v>
      </c>
      <c r="E3" t="s">
        <v>44</v>
      </c>
      <c r="F3" t="s">
        <v>45</v>
      </c>
      <c r="G3" s="17">
        <v>41000</v>
      </c>
      <c r="H3" s="17">
        <v>20000</v>
      </c>
      <c r="I3" s="22">
        <f t="shared" si="0"/>
        <v>48.780487804878049</v>
      </c>
      <c r="J3" s="17">
        <v>43616</v>
      </c>
      <c r="K3" s="17">
        <f>G3-32366</f>
        <v>8634</v>
      </c>
      <c r="L3" s="17">
        <v>11250</v>
      </c>
      <c r="M3" s="32">
        <v>0</v>
      </c>
      <c r="N3" s="36">
        <v>0</v>
      </c>
      <c r="O3" s="41">
        <v>1</v>
      </c>
      <c r="P3" s="41">
        <v>1</v>
      </c>
      <c r="Q3" s="17" t="e">
        <f t="shared" si="1"/>
        <v>#DIV/0!</v>
      </c>
      <c r="R3" s="17">
        <f t="shared" si="2"/>
        <v>8634</v>
      </c>
      <c r="S3" s="46">
        <f t="shared" si="3"/>
        <v>0.19820936639118458</v>
      </c>
      <c r="T3" s="41">
        <v>0</v>
      </c>
      <c r="U3" s="6" t="s">
        <v>46</v>
      </c>
      <c r="V3" t="s">
        <v>92</v>
      </c>
      <c r="X3" t="s">
        <v>47</v>
      </c>
      <c r="Y3">
        <v>1</v>
      </c>
      <c r="Z3">
        <v>0</v>
      </c>
      <c r="AA3" s="7">
        <v>43780</v>
      </c>
      <c r="AC3" s="8" t="s">
        <v>48</v>
      </c>
    </row>
    <row r="4" spans="1:64" x14ac:dyDescent="0.25">
      <c r="A4" t="s">
        <v>109</v>
      </c>
      <c r="B4" t="s">
        <v>110</v>
      </c>
      <c r="C4" s="27">
        <v>44375</v>
      </c>
      <c r="D4" s="17">
        <v>160000</v>
      </c>
      <c r="E4" t="s">
        <v>44</v>
      </c>
      <c r="F4" t="s">
        <v>45</v>
      </c>
      <c r="G4" s="17">
        <v>160000</v>
      </c>
      <c r="H4" s="17">
        <v>69300</v>
      </c>
      <c r="I4" s="22">
        <f t="shared" si="0"/>
        <v>43.3125</v>
      </c>
      <c r="J4" s="17">
        <v>162853</v>
      </c>
      <c r="K4" s="17">
        <f>G4-148973</f>
        <v>11027</v>
      </c>
      <c r="L4" s="17">
        <v>13880</v>
      </c>
      <c r="M4" s="32">
        <v>0</v>
      </c>
      <c r="N4" s="36">
        <v>0</v>
      </c>
      <c r="O4" s="41">
        <v>1.46</v>
      </c>
      <c r="P4" s="41">
        <v>1.46</v>
      </c>
      <c r="Q4" s="17" t="e">
        <f t="shared" si="1"/>
        <v>#DIV/0!</v>
      </c>
      <c r="R4" s="17">
        <f t="shared" si="2"/>
        <v>7552.7397260273974</v>
      </c>
      <c r="S4" s="46">
        <f t="shared" si="3"/>
        <v>0.17338704605205227</v>
      </c>
      <c r="T4" s="41">
        <v>0</v>
      </c>
      <c r="U4" s="6" t="s">
        <v>46</v>
      </c>
      <c r="V4" t="s">
        <v>111</v>
      </c>
      <c r="X4" t="s">
        <v>47</v>
      </c>
      <c r="Y4">
        <v>0</v>
      </c>
      <c r="Z4">
        <v>0</v>
      </c>
      <c r="AA4" s="7">
        <v>44068</v>
      </c>
      <c r="AC4" s="8" t="s">
        <v>48</v>
      </c>
    </row>
    <row r="5" spans="1:64" x14ac:dyDescent="0.25">
      <c r="A5" t="s">
        <v>49</v>
      </c>
      <c r="B5" t="s">
        <v>50</v>
      </c>
      <c r="C5" s="27">
        <v>44846</v>
      </c>
      <c r="D5" s="17">
        <v>235000</v>
      </c>
      <c r="E5" t="s">
        <v>44</v>
      </c>
      <c r="F5" t="s">
        <v>45</v>
      </c>
      <c r="G5" s="17">
        <v>235000</v>
      </c>
      <c r="H5" s="17">
        <v>91900</v>
      </c>
      <c r="I5" s="22">
        <f t="shared" si="0"/>
        <v>39.106382978723403</v>
      </c>
      <c r="J5" s="17">
        <v>201075</v>
      </c>
      <c r="K5" s="17">
        <f>G5-187345</f>
        <v>47655</v>
      </c>
      <c r="L5" s="17">
        <v>13730</v>
      </c>
      <c r="M5" s="32">
        <v>0</v>
      </c>
      <c r="N5" s="36">
        <v>0</v>
      </c>
      <c r="O5" s="41">
        <v>1.6</v>
      </c>
      <c r="P5" s="41">
        <v>1.6</v>
      </c>
      <c r="Q5" s="17" t="e">
        <f t="shared" si="1"/>
        <v>#DIV/0!</v>
      </c>
      <c r="R5" s="17">
        <f t="shared" si="2"/>
        <v>29784.375</v>
      </c>
      <c r="S5" s="46">
        <f t="shared" si="3"/>
        <v>0.68375516528925617</v>
      </c>
      <c r="T5" s="41">
        <v>0</v>
      </c>
      <c r="U5" s="6" t="s">
        <v>46</v>
      </c>
      <c r="V5" t="s">
        <v>51</v>
      </c>
      <c r="X5" t="s">
        <v>47</v>
      </c>
      <c r="Y5">
        <v>0</v>
      </c>
      <c r="Z5">
        <v>1</v>
      </c>
      <c r="AA5" s="7">
        <v>43754</v>
      </c>
      <c r="AC5" s="8" t="s">
        <v>48</v>
      </c>
    </row>
    <row r="6" spans="1:64" x14ac:dyDescent="0.25">
      <c r="A6" t="s">
        <v>72</v>
      </c>
      <c r="B6" t="s">
        <v>73</v>
      </c>
      <c r="C6" s="27">
        <v>45005</v>
      </c>
      <c r="D6" s="17">
        <v>15000</v>
      </c>
      <c r="E6" t="s">
        <v>44</v>
      </c>
      <c r="F6" t="s">
        <v>45</v>
      </c>
      <c r="G6" s="17">
        <v>15000</v>
      </c>
      <c r="H6" s="17">
        <v>6400</v>
      </c>
      <c r="I6" s="22">
        <f t="shared" si="0"/>
        <v>42.666666666666671</v>
      </c>
      <c r="J6" s="17">
        <v>13790</v>
      </c>
      <c r="K6" s="17">
        <f>G6-0</f>
        <v>15000</v>
      </c>
      <c r="L6" s="17">
        <v>13790</v>
      </c>
      <c r="M6" s="32">
        <v>0</v>
      </c>
      <c r="N6" s="36">
        <v>0</v>
      </c>
      <c r="O6" s="41">
        <v>1.6</v>
      </c>
      <c r="P6" s="41">
        <v>1.6</v>
      </c>
      <c r="Q6" s="17" t="e">
        <f t="shared" si="1"/>
        <v>#DIV/0!</v>
      </c>
      <c r="R6" s="17">
        <f t="shared" si="2"/>
        <v>9375</v>
      </c>
      <c r="S6" s="46">
        <f t="shared" si="3"/>
        <v>0.21522038567493113</v>
      </c>
      <c r="T6" s="41">
        <v>0</v>
      </c>
      <c r="U6" s="6" t="s">
        <v>46</v>
      </c>
      <c r="V6" t="s">
        <v>74</v>
      </c>
      <c r="X6" t="s">
        <v>47</v>
      </c>
      <c r="Y6">
        <v>0</v>
      </c>
      <c r="Z6">
        <v>0</v>
      </c>
      <c r="AA6" s="7">
        <v>43783</v>
      </c>
      <c r="AC6" s="8" t="s">
        <v>65</v>
      </c>
    </row>
    <row r="7" spans="1:64" x14ac:dyDescent="0.25">
      <c r="A7" t="s">
        <v>117</v>
      </c>
      <c r="B7" t="s">
        <v>118</v>
      </c>
      <c r="C7" s="27">
        <v>44340</v>
      </c>
      <c r="D7" s="17">
        <v>160000</v>
      </c>
      <c r="E7" t="s">
        <v>44</v>
      </c>
      <c r="F7" t="s">
        <v>45</v>
      </c>
      <c r="G7" s="17">
        <v>160000</v>
      </c>
      <c r="H7" s="17">
        <v>67800</v>
      </c>
      <c r="I7" s="22">
        <f t="shared" si="0"/>
        <v>42.375</v>
      </c>
      <c r="J7" s="17">
        <v>159062</v>
      </c>
      <c r="K7" s="17">
        <f>G7-143662</f>
        <v>16338</v>
      </c>
      <c r="L7" s="17">
        <v>15400</v>
      </c>
      <c r="M7" s="32">
        <v>0</v>
      </c>
      <c r="N7" s="36">
        <v>0</v>
      </c>
      <c r="O7" s="41">
        <v>1.95</v>
      </c>
      <c r="P7" s="41">
        <v>1.95</v>
      </c>
      <c r="Q7" s="17" t="e">
        <f t="shared" si="1"/>
        <v>#DIV/0!</v>
      </c>
      <c r="R7" s="17">
        <f t="shared" si="2"/>
        <v>8378.461538461539</v>
      </c>
      <c r="S7" s="46">
        <f t="shared" si="3"/>
        <v>0.19234301052482872</v>
      </c>
      <c r="T7" s="41">
        <v>0</v>
      </c>
      <c r="U7" s="6" t="s">
        <v>46</v>
      </c>
      <c r="X7" t="s">
        <v>47</v>
      </c>
      <c r="Y7">
        <v>1</v>
      </c>
      <c r="Z7">
        <v>0</v>
      </c>
      <c r="AA7" s="7">
        <v>43798</v>
      </c>
      <c r="AC7" s="8" t="s">
        <v>48</v>
      </c>
    </row>
    <row r="8" spans="1:64" x14ac:dyDescent="0.25">
      <c r="A8" t="s">
        <v>112</v>
      </c>
      <c r="B8" t="s">
        <v>113</v>
      </c>
      <c r="C8" s="27">
        <v>44405</v>
      </c>
      <c r="D8" s="17">
        <v>245000</v>
      </c>
      <c r="E8" t="s">
        <v>86</v>
      </c>
      <c r="F8" t="s">
        <v>45</v>
      </c>
      <c r="G8" s="17">
        <v>245000</v>
      </c>
      <c r="H8" s="17">
        <v>89500</v>
      </c>
      <c r="I8" s="22">
        <f t="shared" si="0"/>
        <v>36.530612244897959</v>
      </c>
      <c r="J8" s="17">
        <v>209345</v>
      </c>
      <c r="K8" s="17">
        <f>G8-193045</f>
        <v>51955</v>
      </c>
      <c r="L8" s="17">
        <v>16300</v>
      </c>
      <c r="M8" s="32">
        <v>0</v>
      </c>
      <c r="N8" s="36">
        <v>0</v>
      </c>
      <c r="O8" s="41">
        <v>1.96</v>
      </c>
      <c r="P8" s="41">
        <v>1.96</v>
      </c>
      <c r="Q8" s="17" t="e">
        <f t="shared" si="1"/>
        <v>#DIV/0!</v>
      </c>
      <c r="R8" s="17">
        <f t="shared" si="2"/>
        <v>26507.65306122449</v>
      </c>
      <c r="S8" s="46">
        <f t="shared" si="3"/>
        <v>0.60853198028522704</v>
      </c>
      <c r="T8" s="41">
        <v>0</v>
      </c>
      <c r="U8" s="6" t="s">
        <v>46</v>
      </c>
      <c r="X8" t="s">
        <v>47</v>
      </c>
      <c r="Y8">
        <v>0</v>
      </c>
      <c r="Z8">
        <v>0</v>
      </c>
      <c r="AA8" s="7">
        <v>44068</v>
      </c>
      <c r="AC8" s="8" t="s">
        <v>48</v>
      </c>
    </row>
    <row r="9" spans="1:64" x14ac:dyDescent="0.25">
      <c r="A9" t="s">
        <v>106</v>
      </c>
      <c r="B9" t="s">
        <v>107</v>
      </c>
      <c r="C9" s="27">
        <v>44792</v>
      </c>
      <c r="D9" s="17">
        <v>65000</v>
      </c>
      <c r="E9" t="s">
        <v>44</v>
      </c>
      <c r="F9" t="s">
        <v>45</v>
      </c>
      <c r="G9" s="17">
        <v>65000</v>
      </c>
      <c r="H9" s="17">
        <v>7000</v>
      </c>
      <c r="I9" s="22">
        <f t="shared" si="0"/>
        <v>10.76923076923077</v>
      </c>
      <c r="J9" s="17">
        <v>32188</v>
      </c>
      <c r="K9" s="17">
        <f>G9-16838</f>
        <v>48162</v>
      </c>
      <c r="L9" s="17">
        <v>15350</v>
      </c>
      <c r="M9" s="32">
        <v>0</v>
      </c>
      <c r="N9" s="36">
        <v>0</v>
      </c>
      <c r="O9" s="41">
        <v>2</v>
      </c>
      <c r="P9" s="41">
        <v>2</v>
      </c>
      <c r="Q9" s="17" t="e">
        <f t="shared" si="1"/>
        <v>#DIV/0!</v>
      </c>
      <c r="R9" s="17">
        <f t="shared" si="2"/>
        <v>24081</v>
      </c>
      <c r="S9" s="46">
        <f t="shared" si="3"/>
        <v>0.55282369146005506</v>
      </c>
      <c r="T9" s="41">
        <v>0</v>
      </c>
      <c r="U9" s="6" t="s">
        <v>46</v>
      </c>
      <c r="V9" t="s">
        <v>108</v>
      </c>
      <c r="X9" t="s">
        <v>47</v>
      </c>
      <c r="Y9">
        <v>1</v>
      </c>
      <c r="Z9">
        <v>0</v>
      </c>
      <c r="AA9" s="7">
        <v>43795</v>
      </c>
      <c r="AC9" s="8" t="s">
        <v>48</v>
      </c>
    </row>
    <row r="10" spans="1:64" x14ac:dyDescent="0.25">
      <c r="A10" t="s">
        <v>119</v>
      </c>
      <c r="B10" t="s">
        <v>120</v>
      </c>
      <c r="C10" s="27">
        <v>44998</v>
      </c>
      <c r="D10" s="17">
        <v>175000</v>
      </c>
      <c r="E10" t="s">
        <v>44</v>
      </c>
      <c r="F10" t="s">
        <v>45</v>
      </c>
      <c r="G10" s="17">
        <v>175000</v>
      </c>
      <c r="H10" s="17">
        <v>58100</v>
      </c>
      <c r="I10" s="22">
        <f t="shared" si="0"/>
        <v>33.200000000000003</v>
      </c>
      <c r="J10" s="17">
        <v>135724</v>
      </c>
      <c r="K10" s="17">
        <f>G10-120374</f>
        <v>54626</v>
      </c>
      <c r="L10" s="17">
        <v>15350</v>
      </c>
      <c r="M10" s="32">
        <v>0</v>
      </c>
      <c r="N10" s="36">
        <v>0</v>
      </c>
      <c r="O10" s="41">
        <v>2</v>
      </c>
      <c r="P10" s="41">
        <v>2</v>
      </c>
      <c r="Q10" s="17" t="e">
        <f t="shared" si="1"/>
        <v>#DIV/0!</v>
      </c>
      <c r="R10" s="17">
        <f t="shared" si="2"/>
        <v>27313</v>
      </c>
      <c r="S10" s="46">
        <f t="shared" si="3"/>
        <v>0.62702020202020203</v>
      </c>
      <c r="T10" s="41">
        <v>0</v>
      </c>
      <c r="U10" s="6" t="s">
        <v>46</v>
      </c>
      <c r="V10" t="s">
        <v>121</v>
      </c>
      <c r="X10" t="s">
        <v>47</v>
      </c>
      <c r="Y10">
        <v>0</v>
      </c>
      <c r="Z10">
        <v>0</v>
      </c>
      <c r="AA10" s="7">
        <v>43805</v>
      </c>
      <c r="AC10" s="8" t="s">
        <v>48</v>
      </c>
    </row>
    <row r="11" spans="1:64" x14ac:dyDescent="0.25">
      <c r="A11" t="s">
        <v>100</v>
      </c>
      <c r="B11" t="s">
        <v>101</v>
      </c>
      <c r="C11" s="27">
        <v>44720</v>
      </c>
      <c r="D11" s="17">
        <v>22500</v>
      </c>
      <c r="E11" t="s">
        <v>102</v>
      </c>
      <c r="F11" t="s">
        <v>45</v>
      </c>
      <c r="G11" s="17">
        <v>22500</v>
      </c>
      <c r="H11" s="17">
        <v>12900</v>
      </c>
      <c r="I11" s="22">
        <f t="shared" si="0"/>
        <v>57.333333333333336</v>
      </c>
      <c r="J11" s="17">
        <v>28375</v>
      </c>
      <c r="K11" s="17">
        <f>G11-11975</f>
        <v>10525</v>
      </c>
      <c r="L11" s="17">
        <v>16400</v>
      </c>
      <c r="M11" s="32">
        <v>0</v>
      </c>
      <c r="N11" s="36">
        <v>0</v>
      </c>
      <c r="O11" s="41">
        <v>2.13</v>
      </c>
      <c r="P11" s="41">
        <v>2.13</v>
      </c>
      <c r="Q11" s="17" t="e">
        <f t="shared" si="1"/>
        <v>#DIV/0!</v>
      </c>
      <c r="R11" s="17">
        <f t="shared" si="2"/>
        <v>4941.3145539906109</v>
      </c>
      <c r="S11" s="46">
        <f t="shared" si="3"/>
        <v>0.11343697323210769</v>
      </c>
      <c r="T11" s="41">
        <v>0</v>
      </c>
      <c r="U11" s="6" t="s">
        <v>46</v>
      </c>
      <c r="V11" t="s">
        <v>103</v>
      </c>
      <c r="X11" t="s">
        <v>47</v>
      </c>
      <c r="Y11">
        <v>0</v>
      </c>
      <c r="Z11">
        <v>1</v>
      </c>
      <c r="AA11" s="7">
        <v>43794</v>
      </c>
      <c r="AC11" s="8" t="s">
        <v>48</v>
      </c>
    </row>
    <row r="12" spans="1:64" x14ac:dyDescent="0.25">
      <c r="A12" t="s">
        <v>114</v>
      </c>
      <c r="B12" t="s">
        <v>115</v>
      </c>
      <c r="C12" s="27">
        <v>44903</v>
      </c>
      <c r="D12" s="17">
        <v>145000</v>
      </c>
      <c r="E12" t="s">
        <v>44</v>
      </c>
      <c r="F12" t="s">
        <v>45</v>
      </c>
      <c r="G12" s="17">
        <v>145000</v>
      </c>
      <c r="H12" s="17">
        <v>71900</v>
      </c>
      <c r="I12" s="22">
        <f t="shared" si="0"/>
        <v>49.58620689655173</v>
      </c>
      <c r="J12" s="17">
        <v>159759</v>
      </c>
      <c r="K12" s="17">
        <f>G12-141809</f>
        <v>3191</v>
      </c>
      <c r="L12" s="17">
        <v>17950</v>
      </c>
      <c r="M12" s="32">
        <v>0</v>
      </c>
      <c r="N12" s="36">
        <v>0</v>
      </c>
      <c r="O12" s="41">
        <v>2.5099999999999998</v>
      </c>
      <c r="P12" s="41">
        <v>2.5099999999999998</v>
      </c>
      <c r="Q12" s="17" t="e">
        <f t="shared" si="1"/>
        <v>#DIV/0!</v>
      </c>
      <c r="R12" s="17">
        <f t="shared" si="2"/>
        <v>1271.3147410358567</v>
      </c>
      <c r="S12" s="46">
        <f t="shared" si="3"/>
        <v>2.9185370547195978E-2</v>
      </c>
      <c r="T12" s="41">
        <v>0</v>
      </c>
      <c r="U12" s="6" t="s">
        <v>46</v>
      </c>
      <c r="V12" t="s">
        <v>116</v>
      </c>
      <c r="X12" t="s">
        <v>47</v>
      </c>
      <c r="Y12">
        <v>1</v>
      </c>
      <c r="Z12">
        <v>0</v>
      </c>
      <c r="AA12" s="7">
        <v>43796</v>
      </c>
      <c r="AC12" s="8" t="s">
        <v>48</v>
      </c>
    </row>
    <row r="13" spans="1:64" ht="15.75" thickBot="1" x14ac:dyDescent="0.3">
      <c r="A13" t="s">
        <v>58</v>
      </c>
      <c r="B13" t="s">
        <v>59</v>
      </c>
      <c r="C13" s="27">
        <v>44315</v>
      </c>
      <c r="D13" s="17">
        <v>90000</v>
      </c>
      <c r="E13" t="s">
        <v>60</v>
      </c>
      <c r="F13" t="s">
        <v>45</v>
      </c>
      <c r="G13" s="17">
        <v>90000</v>
      </c>
      <c r="H13" s="17">
        <v>22200</v>
      </c>
      <c r="I13" s="22">
        <f t="shared" si="0"/>
        <v>24.666666666666668</v>
      </c>
      <c r="J13" s="17">
        <v>52845</v>
      </c>
      <c r="K13" s="17">
        <f>G13-34445</f>
        <v>55555</v>
      </c>
      <c r="L13" s="17">
        <v>18400</v>
      </c>
      <c r="M13" s="32">
        <v>0</v>
      </c>
      <c r="N13" s="36">
        <v>0</v>
      </c>
      <c r="O13" s="41">
        <v>2.8</v>
      </c>
      <c r="P13" s="41">
        <v>2.8</v>
      </c>
      <c r="Q13" s="17" t="e">
        <f t="shared" si="1"/>
        <v>#DIV/0!</v>
      </c>
      <c r="R13" s="17">
        <f t="shared" si="2"/>
        <v>19841.071428571431</v>
      </c>
      <c r="S13" s="46">
        <f t="shared" si="3"/>
        <v>0.45548832480650669</v>
      </c>
      <c r="T13" s="41">
        <v>0</v>
      </c>
      <c r="U13" s="6" t="s">
        <v>46</v>
      </c>
      <c r="V13" t="s">
        <v>61</v>
      </c>
      <c r="X13" t="s">
        <v>47</v>
      </c>
      <c r="Y13">
        <v>1</v>
      </c>
      <c r="Z13">
        <v>0</v>
      </c>
      <c r="AA13" s="7">
        <v>43775</v>
      </c>
      <c r="AC13" s="8" t="s">
        <v>48</v>
      </c>
    </row>
    <row r="14" spans="1:64" ht="15.75" thickTop="1" x14ac:dyDescent="0.25">
      <c r="A14" s="10"/>
      <c r="B14" s="10"/>
      <c r="C14" s="28" t="s">
        <v>125</v>
      </c>
      <c r="D14" s="18">
        <f>+SUM(D2:D13)</f>
        <v>1391500</v>
      </c>
      <c r="E14" s="10"/>
      <c r="F14" s="10"/>
      <c r="G14" s="18">
        <f>+SUM(G2:G13)</f>
        <v>1391500</v>
      </c>
      <c r="H14" s="18">
        <f>+SUM(H2:H13)</f>
        <v>526300</v>
      </c>
      <c r="I14" s="23"/>
      <c r="J14" s="18">
        <f>+SUM(J2:J13)</f>
        <v>1221068</v>
      </c>
      <c r="K14" s="18">
        <f>+SUM(K2:K13)</f>
        <v>349107</v>
      </c>
      <c r="L14" s="18">
        <f>+SUM(L2:L13)</f>
        <v>178675</v>
      </c>
      <c r="M14" s="33">
        <f>+SUM(M2:M13)</f>
        <v>0</v>
      </c>
      <c r="N14" s="37"/>
      <c r="O14" s="42">
        <f>+SUM(O2:O13)</f>
        <v>22.01</v>
      </c>
      <c r="P14" s="42">
        <f>+SUM(P2:P13)</f>
        <v>22.01</v>
      </c>
      <c r="Q14" s="18"/>
      <c r="R14" s="18"/>
      <c r="S14" s="47"/>
      <c r="T14" s="42"/>
      <c r="U14" s="11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64" x14ac:dyDescent="0.25">
      <c r="A15" s="12"/>
      <c r="B15" s="12"/>
      <c r="C15" s="29"/>
      <c r="D15" s="19"/>
      <c r="E15" s="12"/>
      <c r="F15" s="12"/>
      <c r="G15" s="19"/>
      <c r="H15" s="19" t="s">
        <v>126</v>
      </c>
      <c r="I15" s="24">
        <f>H14/G14*100</f>
        <v>37.822493711821778</v>
      </c>
      <c r="J15" s="19"/>
      <c r="K15" s="19"/>
      <c r="L15" s="19" t="s">
        <v>127</v>
      </c>
      <c r="M15" s="34"/>
      <c r="N15" s="38"/>
      <c r="O15" s="43" t="s">
        <v>127</v>
      </c>
      <c r="P15" s="43"/>
      <c r="Q15" s="19"/>
      <c r="R15" s="19" t="s">
        <v>127</v>
      </c>
      <c r="S15" s="48"/>
      <c r="T15" s="43"/>
      <c r="U15" s="1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</row>
    <row r="16" spans="1:64" x14ac:dyDescent="0.25">
      <c r="A16" s="14"/>
      <c r="B16" s="14"/>
      <c r="C16" s="30"/>
      <c r="D16" s="20"/>
      <c r="E16" s="14"/>
      <c r="F16" s="14"/>
      <c r="G16" s="20"/>
      <c r="H16" s="20" t="s">
        <v>128</v>
      </c>
      <c r="I16" s="25">
        <f>STDEV(I2:I13)</f>
        <v>12.867160439988405</v>
      </c>
      <c r="J16" s="20"/>
      <c r="K16" s="20"/>
      <c r="L16" s="20" t="s">
        <v>129</v>
      </c>
      <c r="M16" s="50" t="e">
        <f>K14/M14</f>
        <v>#DIV/0!</v>
      </c>
      <c r="N16" s="39"/>
      <c r="O16" s="44" t="s">
        <v>130</v>
      </c>
      <c r="P16" s="44">
        <f>K14/O14</f>
        <v>15861.290322580644</v>
      </c>
      <c r="Q16" s="20"/>
      <c r="R16" s="20" t="s">
        <v>131</v>
      </c>
      <c r="S16" s="49">
        <f>K14/O14/43560</f>
        <v>0.36412512218963827</v>
      </c>
      <c r="T16" s="44"/>
      <c r="U16" s="15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</row>
    <row r="18" spans="1:64" s="1" customFormat="1" x14ac:dyDescent="0.25">
      <c r="A18" s="1" t="s">
        <v>132</v>
      </c>
      <c r="C18" s="51"/>
      <c r="D18" s="52"/>
      <c r="G18" s="52"/>
      <c r="H18" s="52"/>
      <c r="I18" s="53"/>
      <c r="J18" s="52"/>
      <c r="K18" s="52"/>
      <c r="L18" s="52"/>
      <c r="M18" s="54"/>
      <c r="N18" s="55"/>
      <c r="O18" s="56"/>
      <c r="P18" s="56"/>
      <c r="Q18" s="52"/>
      <c r="R18" s="52"/>
      <c r="S18" s="57"/>
      <c r="T18" s="56"/>
      <c r="U18" s="9"/>
    </row>
    <row r="20" spans="1:64" x14ac:dyDescent="0.25">
      <c r="A20" s="58" t="s">
        <v>78</v>
      </c>
      <c r="B20" s="58" t="s">
        <v>79</v>
      </c>
      <c r="C20" s="76">
        <v>44951</v>
      </c>
      <c r="D20" s="68">
        <v>219000</v>
      </c>
      <c r="E20" s="58" t="s">
        <v>44</v>
      </c>
      <c r="F20" s="58" t="s">
        <v>45</v>
      </c>
      <c r="G20" s="68">
        <v>219000</v>
      </c>
      <c r="H20" s="68">
        <v>94900</v>
      </c>
      <c r="I20" s="72">
        <v>43.333333333333336</v>
      </c>
      <c r="J20" s="68">
        <v>211311</v>
      </c>
      <c r="K20" s="68">
        <v>29169</v>
      </c>
      <c r="L20" s="68">
        <v>21480</v>
      </c>
      <c r="M20" s="80">
        <v>0</v>
      </c>
      <c r="N20" s="83">
        <v>0</v>
      </c>
      <c r="O20" s="87">
        <v>3.5</v>
      </c>
      <c r="P20" s="87">
        <v>3.5</v>
      </c>
      <c r="Q20" s="68" t="e">
        <v>#DIV/0!</v>
      </c>
      <c r="R20" s="68">
        <v>8334</v>
      </c>
      <c r="S20" s="91">
        <v>0.19132231404958677</v>
      </c>
      <c r="T20" s="87">
        <v>0</v>
      </c>
      <c r="U20" s="59" t="s">
        <v>46</v>
      </c>
      <c r="V20" s="58" t="s">
        <v>80</v>
      </c>
      <c r="W20" s="58"/>
      <c r="X20" s="58" t="s">
        <v>47</v>
      </c>
      <c r="Y20" s="58">
        <v>1</v>
      </c>
      <c r="Z20" s="58">
        <v>1</v>
      </c>
      <c r="AA20" s="60">
        <v>43788</v>
      </c>
      <c r="AB20" s="58"/>
      <c r="AC20" s="61" t="s">
        <v>48</v>
      </c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</row>
    <row r="21" spans="1:64" x14ac:dyDescent="0.25">
      <c r="A21" s="58" t="s">
        <v>70</v>
      </c>
      <c r="B21" s="58" t="s">
        <v>71</v>
      </c>
      <c r="C21" s="76">
        <v>44386</v>
      </c>
      <c r="D21" s="68">
        <v>489000</v>
      </c>
      <c r="E21" s="58" t="s">
        <v>44</v>
      </c>
      <c r="F21" s="58" t="s">
        <v>45</v>
      </c>
      <c r="G21" s="68">
        <v>489000</v>
      </c>
      <c r="H21" s="68">
        <v>194700</v>
      </c>
      <c r="I21" s="72">
        <v>39.815950920245399</v>
      </c>
      <c r="J21" s="68">
        <v>457835</v>
      </c>
      <c r="K21" s="68">
        <v>54745</v>
      </c>
      <c r="L21" s="68">
        <v>23580</v>
      </c>
      <c r="M21" s="80">
        <v>0</v>
      </c>
      <c r="N21" s="83">
        <v>0</v>
      </c>
      <c r="O21" s="87">
        <v>4.0999999999999996</v>
      </c>
      <c r="P21" s="87">
        <v>4.0999999999999996</v>
      </c>
      <c r="Q21" s="68" t="e">
        <v>#DIV/0!</v>
      </c>
      <c r="R21" s="68">
        <v>13352.439024390245</v>
      </c>
      <c r="S21" s="91">
        <v>0.3065298214965621</v>
      </c>
      <c r="T21" s="87">
        <v>0</v>
      </c>
      <c r="U21" s="59" t="s">
        <v>46</v>
      </c>
      <c r="V21" s="58"/>
      <c r="W21" s="58"/>
      <c r="X21" s="58" t="s">
        <v>47</v>
      </c>
      <c r="Y21" s="58">
        <v>0</v>
      </c>
      <c r="Z21" s="58">
        <v>1</v>
      </c>
      <c r="AA21" s="60">
        <v>43783</v>
      </c>
      <c r="AB21" s="58"/>
      <c r="AC21" s="61" t="s">
        <v>48</v>
      </c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</row>
    <row r="22" spans="1:64" x14ac:dyDescent="0.25">
      <c r="A22" s="58" t="s">
        <v>81</v>
      </c>
      <c r="B22" s="58" t="s">
        <v>82</v>
      </c>
      <c r="C22" s="76">
        <v>44462</v>
      </c>
      <c r="D22" s="68">
        <v>130000</v>
      </c>
      <c r="E22" s="58" t="s">
        <v>44</v>
      </c>
      <c r="F22" s="58" t="s">
        <v>45</v>
      </c>
      <c r="G22" s="68">
        <v>130000</v>
      </c>
      <c r="H22" s="68">
        <v>58500</v>
      </c>
      <c r="I22" s="72">
        <v>45</v>
      </c>
      <c r="J22" s="68">
        <v>135790</v>
      </c>
      <c r="K22" s="68">
        <v>20235</v>
      </c>
      <c r="L22" s="68">
        <v>26025</v>
      </c>
      <c r="M22" s="80">
        <v>0</v>
      </c>
      <c r="N22" s="83">
        <v>0</v>
      </c>
      <c r="O22" s="87">
        <v>5</v>
      </c>
      <c r="P22" s="87">
        <v>5</v>
      </c>
      <c r="Q22" s="68" t="e">
        <v>#DIV/0!</v>
      </c>
      <c r="R22" s="68">
        <v>4047</v>
      </c>
      <c r="S22" s="91">
        <v>9.2906336088154268E-2</v>
      </c>
      <c r="T22" s="87">
        <v>0</v>
      </c>
      <c r="U22" s="59" t="s">
        <v>46</v>
      </c>
      <c r="V22" s="58" t="s">
        <v>83</v>
      </c>
      <c r="W22" s="58"/>
      <c r="X22" s="58" t="s">
        <v>47</v>
      </c>
      <c r="Y22" s="58">
        <v>1</v>
      </c>
      <c r="Z22" s="58">
        <v>0</v>
      </c>
      <c r="AA22" s="60">
        <v>43787</v>
      </c>
      <c r="AB22" s="58"/>
      <c r="AC22" s="61" t="s">
        <v>48</v>
      </c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</row>
    <row r="23" spans="1:64" ht="15.75" thickBot="1" x14ac:dyDescent="0.3">
      <c r="A23" s="58" t="s">
        <v>93</v>
      </c>
      <c r="B23" s="58" t="s">
        <v>94</v>
      </c>
      <c r="C23" s="76">
        <v>44825</v>
      </c>
      <c r="D23" s="68">
        <v>147000</v>
      </c>
      <c r="E23" s="58" t="s">
        <v>44</v>
      </c>
      <c r="F23" s="58" t="s">
        <v>45</v>
      </c>
      <c r="G23" s="68">
        <v>147000</v>
      </c>
      <c r="H23" s="68">
        <v>32600</v>
      </c>
      <c r="I23" s="72">
        <v>22.176870748299322</v>
      </c>
      <c r="J23" s="68">
        <v>91317</v>
      </c>
      <c r="K23" s="68">
        <v>81558</v>
      </c>
      <c r="L23" s="68">
        <v>25875</v>
      </c>
      <c r="M23" s="80">
        <v>0</v>
      </c>
      <c r="N23" s="83">
        <v>0</v>
      </c>
      <c r="O23" s="87">
        <v>5</v>
      </c>
      <c r="P23" s="87">
        <v>5</v>
      </c>
      <c r="Q23" s="68" t="e">
        <v>#DIV/0!</v>
      </c>
      <c r="R23" s="68">
        <v>16311.6</v>
      </c>
      <c r="S23" s="91">
        <v>0.37446280991735537</v>
      </c>
      <c r="T23" s="87">
        <v>0</v>
      </c>
      <c r="U23" s="59" t="s">
        <v>46</v>
      </c>
      <c r="V23" s="58" t="s">
        <v>95</v>
      </c>
      <c r="W23" s="58"/>
      <c r="X23" s="58" t="s">
        <v>47</v>
      </c>
      <c r="Y23" s="58">
        <v>1</v>
      </c>
      <c r="Z23" s="58">
        <v>0</v>
      </c>
      <c r="AA23" s="60">
        <v>43787</v>
      </c>
      <c r="AB23" s="58"/>
      <c r="AC23" s="61" t="s">
        <v>48</v>
      </c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</row>
    <row r="24" spans="1:64" ht="15.75" thickTop="1" x14ac:dyDescent="0.25">
      <c r="A24" s="62"/>
      <c r="B24" s="62"/>
      <c r="C24" s="77" t="s">
        <v>125</v>
      </c>
      <c r="D24" s="69">
        <v>985000</v>
      </c>
      <c r="E24" s="62"/>
      <c r="F24" s="62"/>
      <c r="G24" s="69">
        <v>985000</v>
      </c>
      <c r="H24" s="69">
        <v>380700</v>
      </c>
      <c r="I24" s="73"/>
      <c r="J24" s="69">
        <v>896253</v>
      </c>
      <c r="K24" s="69">
        <v>185707</v>
      </c>
      <c r="L24" s="69">
        <v>96960</v>
      </c>
      <c r="M24" s="81">
        <v>0</v>
      </c>
      <c r="N24" s="84"/>
      <c r="O24" s="88">
        <v>17.600000000000001</v>
      </c>
      <c r="P24" s="88">
        <v>17.600000000000001</v>
      </c>
      <c r="Q24" s="69"/>
      <c r="R24" s="69"/>
      <c r="S24" s="92"/>
      <c r="T24" s="88"/>
      <c r="U24" s="63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5" spans="1:64" x14ac:dyDescent="0.25">
      <c r="A25" s="64"/>
      <c r="B25" s="64"/>
      <c r="C25" s="78"/>
      <c r="D25" s="70"/>
      <c r="E25" s="64"/>
      <c r="F25" s="64"/>
      <c r="G25" s="70"/>
      <c r="H25" s="70" t="s">
        <v>126</v>
      </c>
      <c r="I25" s="74">
        <v>38.649746192893403</v>
      </c>
      <c r="J25" s="70"/>
      <c r="K25" s="70"/>
      <c r="L25" s="70" t="s">
        <v>127</v>
      </c>
      <c r="M25" s="82"/>
      <c r="N25" s="85"/>
      <c r="O25" s="89" t="s">
        <v>127</v>
      </c>
      <c r="P25" s="89"/>
      <c r="Q25" s="70"/>
      <c r="R25" s="70" t="s">
        <v>127</v>
      </c>
      <c r="S25" s="93"/>
      <c r="T25" s="89"/>
      <c r="U25" s="65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64" x14ac:dyDescent="0.25">
      <c r="A26" s="66"/>
      <c r="B26" s="66"/>
      <c r="C26" s="79"/>
      <c r="D26" s="71"/>
      <c r="E26" s="66"/>
      <c r="F26" s="66"/>
      <c r="G26" s="71"/>
      <c r="H26" s="71" t="s">
        <v>128</v>
      </c>
      <c r="I26" s="75">
        <v>10.494651054001656</v>
      </c>
      <c r="J26" s="71"/>
      <c r="K26" s="71"/>
      <c r="L26" s="71" t="s">
        <v>129</v>
      </c>
      <c r="M26" s="95" t="e">
        <v>#DIV/0!</v>
      </c>
      <c r="N26" s="86"/>
      <c r="O26" s="90" t="s">
        <v>130</v>
      </c>
      <c r="P26" s="90">
        <v>10551.53409090909</v>
      </c>
      <c r="Q26" s="71"/>
      <c r="R26" s="71" t="s">
        <v>131</v>
      </c>
      <c r="S26" s="94">
        <v>0.24222989189414806</v>
      </c>
      <c r="T26" s="90"/>
      <c r="U26" s="67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8" spans="1:64" s="1" customFormat="1" x14ac:dyDescent="0.25">
      <c r="A28" s="1" t="s">
        <v>133</v>
      </c>
      <c r="C28" s="51"/>
      <c r="D28" s="52"/>
      <c r="G28" s="52"/>
      <c r="H28" s="52"/>
      <c r="I28" s="53"/>
      <c r="J28" s="52"/>
      <c r="K28" s="52"/>
      <c r="L28" s="52"/>
      <c r="M28" s="54"/>
      <c r="N28" s="55"/>
      <c r="O28" s="56"/>
      <c r="P28" s="56"/>
      <c r="Q28" s="52"/>
      <c r="R28" s="52"/>
      <c r="S28" s="57"/>
      <c r="T28" s="56"/>
      <c r="U28" s="9"/>
    </row>
    <row r="30" spans="1:64" x14ac:dyDescent="0.25">
      <c r="A30" s="96" t="s">
        <v>104</v>
      </c>
      <c r="B30" s="96"/>
      <c r="C30" s="117">
        <v>44680</v>
      </c>
      <c r="D30" s="109">
        <v>32000</v>
      </c>
      <c r="E30" s="96" t="s">
        <v>44</v>
      </c>
      <c r="F30" s="96" t="s">
        <v>45</v>
      </c>
      <c r="G30" s="109">
        <v>32000</v>
      </c>
      <c r="H30" s="109">
        <v>18400</v>
      </c>
      <c r="I30" s="113">
        <v>57.499999999999993</v>
      </c>
      <c r="J30" s="109">
        <v>40657</v>
      </c>
      <c r="K30" s="109">
        <v>24700</v>
      </c>
      <c r="L30" s="109">
        <v>33357</v>
      </c>
      <c r="M30" s="121">
        <v>0</v>
      </c>
      <c r="N30" s="124">
        <v>0</v>
      </c>
      <c r="O30" s="128">
        <v>7.74</v>
      </c>
      <c r="P30" s="128">
        <v>7.74</v>
      </c>
      <c r="Q30" s="109" t="e">
        <v>#DIV/0!</v>
      </c>
      <c r="R30" s="109">
        <v>3191.2144702842374</v>
      </c>
      <c r="S30" s="132">
        <v>7.3260203633706097E-2</v>
      </c>
      <c r="T30" s="128">
        <v>0</v>
      </c>
      <c r="U30" s="99" t="s">
        <v>46</v>
      </c>
      <c r="V30" s="96" t="s">
        <v>105</v>
      </c>
      <c r="W30" s="96"/>
      <c r="X30" s="96" t="s">
        <v>47</v>
      </c>
      <c r="Y30" s="96">
        <v>0</v>
      </c>
      <c r="Z30" s="96">
        <v>1</v>
      </c>
      <c r="AA30" s="100">
        <v>43794</v>
      </c>
      <c r="AB30" s="96"/>
      <c r="AC30" s="101" t="s">
        <v>48</v>
      </c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</row>
    <row r="31" spans="1:64" x14ac:dyDescent="0.25">
      <c r="A31" s="96" t="s">
        <v>52</v>
      </c>
      <c r="B31" s="96" t="s">
        <v>53</v>
      </c>
      <c r="C31" s="117">
        <v>44896</v>
      </c>
      <c r="D31" s="109">
        <v>255000</v>
      </c>
      <c r="E31" s="96" t="s">
        <v>44</v>
      </c>
      <c r="F31" s="96" t="s">
        <v>45</v>
      </c>
      <c r="G31" s="109">
        <v>255000</v>
      </c>
      <c r="H31" s="109">
        <v>88800</v>
      </c>
      <c r="I31" s="113">
        <v>34.823529411764703</v>
      </c>
      <c r="J31" s="109">
        <v>198086</v>
      </c>
      <c r="K31" s="109">
        <v>91847</v>
      </c>
      <c r="L31" s="109">
        <v>34933</v>
      </c>
      <c r="M31" s="121">
        <v>0</v>
      </c>
      <c r="N31" s="124">
        <v>0</v>
      </c>
      <c r="O31" s="128">
        <v>8.68</v>
      </c>
      <c r="P31" s="128">
        <v>8.68</v>
      </c>
      <c r="Q31" s="109" t="e">
        <v>#DIV/0!</v>
      </c>
      <c r="R31" s="109">
        <v>10581.451612903225</v>
      </c>
      <c r="S31" s="132">
        <v>0.24291670369382978</v>
      </c>
      <c r="T31" s="128">
        <v>0</v>
      </c>
      <c r="U31" s="99" t="s">
        <v>46</v>
      </c>
      <c r="V31" s="96" t="s">
        <v>54</v>
      </c>
      <c r="W31" s="96"/>
      <c r="X31" s="96" t="s">
        <v>47</v>
      </c>
      <c r="Y31" s="96">
        <v>1</v>
      </c>
      <c r="Z31" s="96">
        <v>0</v>
      </c>
      <c r="AA31" s="100">
        <v>43763</v>
      </c>
      <c r="AB31" s="96"/>
      <c r="AC31" s="101" t="s">
        <v>48</v>
      </c>
      <c r="AD31" s="96"/>
      <c r="AE31" s="96"/>
      <c r="AF31" s="96"/>
      <c r="AG31" s="96"/>
      <c r="AH31" s="96"/>
      <c r="AI31" s="96"/>
      <c r="AJ31" s="96"/>
      <c r="AK31" s="96"/>
      <c r="AL31" s="98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</row>
    <row r="32" spans="1:64" x14ac:dyDescent="0.25">
      <c r="A32" s="96" t="s">
        <v>55</v>
      </c>
      <c r="B32" s="96" t="s">
        <v>56</v>
      </c>
      <c r="C32" s="117">
        <v>44825</v>
      </c>
      <c r="D32" s="109">
        <v>195000</v>
      </c>
      <c r="E32" s="96" t="s">
        <v>44</v>
      </c>
      <c r="F32" s="96" t="s">
        <v>45</v>
      </c>
      <c r="G32" s="109">
        <v>195000</v>
      </c>
      <c r="H32" s="109">
        <v>71000</v>
      </c>
      <c r="I32" s="113">
        <v>36.410256410256409</v>
      </c>
      <c r="J32" s="109">
        <v>155629</v>
      </c>
      <c r="K32" s="109">
        <v>76413</v>
      </c>
      <c r="L32" s="109">
        <v>37042</v>
      </c>
      <c r="M32" s="121">
        <v>0</v>
      </c>
      <c r="N32" s="124">
        <v>0</v>
      </c>
      <c r="O32" s="128">
        <v>10</v>
      </c>
      <c r="P32" s="128">
        <v>10</v>
      </c>
      <c r="Q32" s="109" t="e">
        <v>#DIV/0!</v>
      </c>
      <c r="R32" s="109">
        <v>7641.3</v>
      </c>
      <c r="S32" s="132">
        <v>0.17542011019283746</v>
      </c>
      <c r="T32" s="128">
        <v>0</v>
      </c>
      <c r="U32" s="99" t="s">
        <v>46</v>
      </c>
      <c r="V32" s="96" t="s">
        <v>57</v>
      </c>
      <c r="W32" s="96"/>
      <c r="X32" s="96" t="s">
        <v>47</v>
      </c>
      <c r="Y32" s="96">
        <v>1</v>
      </c>
      <c r="Z32" s="96">
        <v>0</v>
      </c>
      <c r="AA32" s="100">
        <v>43763</v>
      </c>
      <c r="AB32" s="96"/>
      <c r="AC32" s="101" t="s">
        <v>48</v>
      </c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</row>
    <row r="33" spans="1:64" x14ac:dyDescent="0.25">
      <c r="A33" s="96" t="s">
        <v>84</v>
      </c>
      <c r="B33" s="96" t="s">
        <v>85</v>
      </c>
      <c r="C33" s="117">
        <v>44735</v>
      </c>
      <c r="D33" s="109">
        <v>180000</v>
      </c>
      <c r="E33" s="96" t="s">
        <v>86</v>
      </c>
      <c r="F33" s="96" t="s">
        <v>45</v>
      </c>
      <c r="G33" s="109">
        <v>180000</v>
      </c>
      <c r="H33" s="109">
        <v>41200</v>
      </c>
      <c r="I33" s="113">
        <v>22.888888888888889</v>
      </c>
      <c r="J33" s="109">
        <v>135546</v>
      </c>
      <c r="K33" s="109">
        <v>81496</v>
      </c>
      <c r="L33" s="109">
        <v>37042</v>
      </c>
      <c r="M33" s="121">
        <v>0</v>
      </c>
      <c r="N33" s="124">
        <v>0</v>
      </c>
      <c r="O33" s="128">
        <v>10</v>
      </c>
      <c r="P33" s="128">
        <v>10</v>
      </c>
      <c r="Q33" s="109" t="e">
        <v>#DIV/0!</v>
      </c>
      <c r="R33" s="109">
        <v>8149.6</v>
      </c>
      <c r="S33" s="132">
        <v>0.18708907254361801</v>
      </c>
      <c r="T33" s="128">
        <v>0</v>
      </c>
      <c r="U33" s="99" t="s">
        <v>46</v>
      </c>
      <c r="V33" s="96"/>
      <c r="W33" s="96"/>
      <c r="X33" s="96" t="s">
        <v>47</v>
      </c>
      <c r="Y33" s="96">
        <v>0</v>
      </c>
      <c r="Z33" s="96">
        <v>1</v>
      </c>
      <c r="AA33" s="100">
        <v>43789</v>
      </c>
      <c r="AB33" s="96"/>
      <c r="AC33" s="101" t="s">
        <v>48</v>
      </c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</row>
    <row r="34" spans="1:64" x14ac:dyDescent="0.25">
      <c r="A34" s="96" t="s">
        <v>96</v>
      </c>
      <c r="B34" s="96" t="s">
        <v>97</v>
      </c>
      <c r="C34" s="117">
        <v>45009</v>
      </c>
      <c r="D34" s="109">
        <v>390000</v>
      </c>
      <c r="E34" s="96" t="s">
        <v>44</v>
      </c>
      <c r="F34" s="96" t="s">
        <v>45</v>
      </c>
      <c r="G34" s="109">
        <v>390000</v>
      </c>
      <c r="H34" s="109">
        <v>189200</v>
      </c>
      <c r="I34" s="113">
        <v>48.512820512820518</v>
      </c>
      <c r="J34" s="109">
        <v>442001</v>
      </c>
      <c r="K34" s="109">
        <v>9414</v>
      </c>
      <c r="L34" s="109">
        <v>61415</v>
      </c>
      <c r="M34" s="121">
        <v>0</v>
      </c>
      <c r="N34" s="124">
        <v>0</v>
      </c>
      <c r="O34" s="128">
        <v>14</v>
      </c>
      <c r="P34" s="128">
        <v>8.5</v>
      </c>
      <c r="Q34" s="109" t="e">
        <v>#DIV/0!</v>
      </c>
      <c r="R34" s="109">
        <v>672.42857142857144</v>
      </c>
      <c r="S34" s="132">
        <v>1.5436835891381347E-2</v>
      </c>
      <c r="T34" s="128">
        <v>0</v>
      </c>
      <c r="U34" s="99" t="s">
        <v>46</v>
      </c>
      <c r="V34" s="96" t="s">
        <v>98</v>
      </c>
      <c r="W34" s="96" t="s">
        <v>99</v>
      </c>
      <c r="X34" s="96" t="s">
        <v>47</v>
      </c>
      <c r="Y34" s="96">
        <v>0</v>
      </c>
      <c r="Z34" s="96">
        <v>1</v>
      </c>
      <c r="AA34" s="100">
        <v>43791</v>
      </c>
      <c r="AB34" s="96"/>
      <c r="AC34" s="101" t="s">
        <v>48</v>
      </c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</row>
    <row r="35" spans="1:64" ht="15.75" thickBot="1" x14ac:dyDescent="0.3">
      <c r="A35" s="96" t="s">
        <v>122</v>
      </c>
      <c r="B35" s="96" t="s">
        <v>123</v>
      </c>
      <c r="C35" s="117">
        <v>44858</v>
      </c>
      <c r="D35" s="109">
        <v>259000</v>
      </c>
      <c r="E35" s="96" t="s">
        <v>44</v>
      </c>
      <c r="F35" s="96" t="s">
        <v>45</v>
      </c>
      <c r="G35" s="109">
        <v>259000</v>
      </c>
      <c r="H35" s="109">
        <v>87000</v>
      </c>
      <c r="I35" s="113">
        <v>33.590733590733592</v>
      </c>
      <c r="J35" s="109">
        <v>216184</v>
      </c>
      <c r="K35" s="109">
        <v>90096</v>
      </c>
      <c r="L35" s="109">
        <v>47280</v>
      </c>
      <c r="M35" s="121">
        <v>0</v>
      </c>
      <c r="N35" s="124">
        <v>0</v>
      </c>
      <c r="O35" s="128">
        <v>15</v>
      </c>
      <c r="P35" s="128">
        <v>15</v>
      </c>
      <c r="Q35" s="109" t="e">
        <v>#DIV/0!</v>
      </c>
      <c r="R35" s="109">
        <v>6006.4</v>
      </c>
      <c r="S35" s="132">
        <v>0.13788797061524333</v>
      </c>
      <c r="T35" s="128">
        <v>0</v>
      </c>
      <c r="U35" s="99" t="s">
        <v>46</v>
      </c>
      <c r="V35" s="96" t="s">
        <v>124</v>
      </c>
      <c r="W35" s="96"/>
      <c r="X35" s="96" t="s">
        <v>47</v>
      </c>
      <c r="Y35" s="96">
        <v>0</v>
      </c>
      <c r="Z35" s="96">
        <v>1</v>
      </c>
      <c r="AA35" s="100">
        <v>43805</v>
      </c>
      <c r="AB35" s="96"/>
      <c r="AC35" s="101" t="s">
        <v>48</v>
      </c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64" ht="15.75" thickTop="1" x14ac:dyDescent="0.25">
      <c r="A36" s="103"/>
      <c r="B36" s="103"/>
      <c r="C36" s="118" t="s">
        <v>125</v>
      </c>
      <c r="D36" s="110">
        <v>1311000</v>
      </c>
      <c r="E36" s="103"/>
      <c r="F36" s="103"/>
      <c r="G36" s="110">
        <v>1311000</v>
      </c>
      <c r="H36" s="110">
        <v>495600</v>
      </c>
      <c r="I36" s="114"/>
      <c r="J36" s="110">
        <v>1188103</v>
      </c>
      <c r="K36" s="110">
        <v>373966</v>
      </c>
      <c r="L36" s="110">
        <v>251069</v>
      </c>
      <c r="M36" s="122">
        <v>0</v>
      </c>
      <c r="N36" s="125"/>
      <c r="O36" s="129">
        <v>65.42</v>
      </c>
      <c r="P36" s="129">
        <v>59.92</v>
      </c>
      <c r="Q36" s="110"/>
      <c r="R36" s="110"/>
      <c r="S36" s="133"/>
      <c r="T36" s="129"/>
      <c r="U36" s="104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</row>
    <row r="37" spans="1:64" x14ac:dyDescent="0.25">
      <c r="A37" s="105"/>
      <c r="B37" s="105"/>
      <c r="C37" s="119"/>
      <c r="D37" s="111"/>
      <c r="E37" s="105"/>
      <c r="F37" s="105"/>
      <c r="G37" s="111"/>
      <c r="H37" s="111" t="s">
        <v>126</v>
      </c>
      <c r="I37" s="115">
        <v>37.803203661327231</v>
      </c>
      <c r="J37" s="111"/>
      <c r="K37" s="111"/>
      <c r="L37" s="111" t="s">
        <v>127</v>
      </c>
      <c r="M37" s="123"/>
      <c r="N37" s="126"/>
      <c r="O37" s="130" t="s">
        <v>127</v>
      </c>
      <c r="P37" s="130"/>
      <c r="Q37" s="111"/>
      <c r="R37" s="111" t="s">
        <v>127</v>
      </c>
      <c r="S37" s="134"/>
      <c r="T37" s="130"/>
      <c r="U37" s="106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</row>
    <row r="38" spans="1:64" x14ac:dyDescent="0.25">
      <c r="A38" s="107"/>
      <c r="B38" s="107"/>
      <c r="C38" s="120"/>
      <c r="D38" s="112"/>
      <c r="E38" s="107"/>
      <c r="F38" s="107"/>
      <c r="G38" s="112"/>
      <c r="H38" s="112" t="s">
        <v>128</v>
      </c>
      <c r="I38" s="116">
        <v>12.212362630450608</v>
      </c>
      <c r="J38" s="112"/>
      <c r="K38" s="112"/>
      <c r="L38" s="112" t="s">
        <v>129</v>
      </c>
      <c r="M38" s="136" t="e">
        <v>#DIV/0!</v>
      </c>
      <c r="N38" s="127"/>
      <c r="O38" s="131" t="s">
        <v>130</v>
      </c>
      <c r="P38" s="131">
        <v>5716.386426169367</v>
      </c>
      <c r="Q38" s="112"/>
      <c r="R38" s="112" t="s">
        <v>131</v>
      </c>
      <c r="S38" s="135">
        <v>0.13123017507275866</v>
      </c>
      <c r="T38" s="131"/>
      <c r="U38" s="108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</row>
    <row r="40" spans="1:64" x14ac:dyDescent="0.25">
      <c r="A40" s="97" t="s">
        <v>134</v>
      </c>
      <c r="B40" s="97"/>
      <c r="C40" s="137"/>
      <c r="D40" s="138"/>
      <c r="E40" s="97"/>
      <c r="F40" s="97"/>
      <c r="G40" s="138"/>
      <c r="H40" s="138"/>
      <c r="I40" s="139"/>
      <c r="J40" s="138"/>
      <c r="K40" s="138"/>
      <c r="L40" s="138"/>
      <c r="M40" s="140"/>
      <c r="N40" s="141"/>
      <c r="O40" s="142"/>
      <c r="P40" s="142"/>
      <c r="Q40" s="138"/>
      <c r="R40" s="138"/>
      <c r="S40" s="143"/>
      <c r="T40" s="142"/>
      <c r="U40" s="102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</row>
    <row r="42" spans="1:64" x14ac:dyDescent="0.25">
      <c r="A42" s="144" t="s">
        <v>62</v>
      </c>
      <c r="B42" s="144" t="s">
        <v>63</v>
      </c>
      <c r="C42" s="165">
        <v>44322</v>
      </c>
      <c r="D42" s="157">
        <v>72500</v>
      </c>
      <c r="E42" s="144" t="s">
        <v>44</v>
      </c>
      <c r="F42" s="144" t="s">
        <v>45</v>
      </c>
      <c r="G42" s="157">
        <v>72500</v>
      </c>
      <c r="H42" s="157">
        <v>0</v>
      </c>
      <c r="I42" s="161">
        <v>0</v>
      </c>
      <c r="J42" s="157">
        <v>68520</v>
      </c>
      <c r="K42" s="157">
        <v>72500</v>
      </c>
      <c r="L42" s="157">
        <v>68520</v>
      </c>
      <c r="M42" s="169">
        <v>0</v>
      </c>
      <c r="N42" s="172">
        <v>0</v>
      </c>
      <c r="O42" s="176">
        <v>25.55</v>
      </c>
      <c r="P42" s="176">
        <v>28.55</v>
      </c>
      <c r="Q42" s="157" t="e">
        <v>#DIV/0!</v>
      </c>
      <c r="R42" s="157">
        <v>2837.5733855185908</v>
      </c>
      <c r="S42" s="180">
        <v>6.5141721430637983E-2</v>
      </c>
      <c r="T42" s="176">
        <v>0</v>
      </c>
      <c r="U42" s="147" t="s">
        <v>46</v>
      </c>
      <c r="V42" s="144" t="s">
        <v>64</v>
      </c>
      <c r="W42" s="144"/>
      <c r="X42" s="144" t="s">
        <v>47</v>
      </c>
      <c r="Y42" s="144">
        <v>0</v>
      </c>
      <c r="Z42" s="144">
        <v>0</v>
      </c>
      <c r="AA42" s="148">
        <v>43777</v>
      </c>
      <c r="AB42" s="144"/>
      <c r="AC42" s="149" t="s">
        <v>65</v>
      </c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</row>
    <row r="43" spans="1:64" x14ac:dyDescent="0.25">
      <c r="A43" s="144" t="s">
        <v>66</v>
      </c>
      <c r="B43" s="144" t="s">
        <v>67</v>
      </c>
      <c r="C43" s="165">
        <v>44946</v>
      </c>
      <c r="D43" s="157">
        <v>310000</v>
      </c>
      <c r="E43" s="144" t="s">
        <v>44</v>
      </c>
      <c r="F43" s="144" t="s">
        <v>45</v>
      </c>
      <c r="G43" s="157">
        <v>310000</v>
      </c>
      <c r="H43" s="157">
        <v>171800</v>
      </c>
      <c r="I43" s="161">
        <v>55.41935483870968</v>
      </c>
      <c r="J43" s="157">
        <v>377928</v>
      </c>
      <c r="K43" s="157">
        <v>41410</v>
      </c>
      <c r="L43" s="157">
        <v>109338</v>
      </c>
      <c r="M43" s="169">
        <v>0</v>
      </c>
      <c r="N43" s="172">
        <v>0</v>
      </c>
      <c r="O43" s="176">
        <v>40.75</v>
      </c>
      <c r="P43" s="176">
        <v>10.1</v>
      </c>
      <c r="Q43" s="157" t="e">
        <v>#DIV/0!</v>
      </c>
      <c r="R43" s="192">
        <v>1016.1963190184049</v>
      </c>
      <c r="S43" s="180">
        <v>2.3328657461395889E-2</v>
      </c>
      <c r="T43" s="176">
        <v>0</v>
      </c>
      <c r="U43" s="147" t="s">
        <v>46</v>
      </c>
      <c r="V43" s="144" t="s">
        <v>68</v>
      </c>
      <c r="W43" s="144" t="s">
        <v>69</v>
      </c>
      <c r="X43" s="144" t="s">
        <v>47</v>
      </c>
      <c r="Y43" s="144">
        <v>1</v>
      </c>
      <c r="Z43" s="144">
        <v>0</v>
      </c>
      <c r="AA43" s="148">
        <v>43777</v>
      </c>
      <c r="AB43" s="144"/>
      <c r="AC43" s="149" t="s">
        <v>48</v>
      </c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</row>
    <row r="44" spans="1:64" ht="15.75" thickBot="1" x14ac:dyDescent="0.3">
      <c r="A44" s="144" t="s">
        <v>75</v>
      </c>
      <c r="B44" s="144" t="s">
        <v>76</v>
      </c>
      <c r="C44" s="165">
        <v>44831</v>
      </c>
      <c r="D44" s="157">
        <v>180000</v>
      </c>
      <c r="E44" s="144" t="s">
        <v>44</v>
      </c>
      <c r="F44" s="144" t="s">
        <v>45</v>
      </c>
      <c r="G44" s="157">
        <v>180000</v>
      </c>
      <c r="H44" s="157">
        <v>63500</v>
      </c>
      <c r="I44" s="161">
        <v>35.277777777777779</v>
      </c>
      <c r="J44" s="157">
        <v>143924</v>
      </c>
      <c r="K44" s="157">
        <v>108388</v>
      </c>
      <c r="L44" s="157">
        <v>72312</v>
      </c>
      <c r="M44" s="169">
        <v>0</v>
      </c>
      <c r="N44" s="172">
        <v>0</v>
      </c>
      <c r="O44" s="176">
        <v>30.91</v>
      </c>
      <c r="P44" s="176">
        <v>30.91</v>
      </c>
      <c r="Q44" s="157" t="e">
        <v>#DIV/0!</v>
      </c>
      <c r="R44" s="157">
        <v>3506.5674538984149</v>
      </c>
      <c r="S44" s="180">
        <v>8.0499711981139005E-2</v>
      </c>
      <c r="T44" s="176">
        <v>0</v>
      </c>
      <c r="U44" s="147" t="s">
        <v>46</v>
      </c>
      <c r="V44" s="144" t="s">
        <v>77</v>
      </c>
      <c r="W44" s="144"/>
      <c r="X44" s="144" t="s">
        <v>47</v>
      </c>
      <c r="Y44" s="144">
        <v>1</v>
      </c>
      <c r="Z44" s="144">
        <v>0</v>
      </c>
      <c r="AA44" s="148">
        <v>44531</v>
      </c>
      <c r="AB44" s="144"/>
      <c r="AC44" s="149" t="s">
        <v>48</v>
      </c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</row>
    <row r="45" spans="1:64" ht="15.75" thickTop="1" x14ac:dyDescent="0.25">
      <c r="A45" s="151"/>
      <c r="B45" s="151"/>
      <c r="C45" s="166" t="s">
        <v>125</v>
      </c>
      <c r="D45" s="158">
        <v>562500</v>
      </c>
      <c r="E45" s="151"/>
      <c r="F45" s="151"/>
      <c r="G45" s="158">
        <v>562500</v>
      </c>
      <c r="H45" s="158">
        <v>235300</v>
      </c>
      <c r="I45" s="162"/>
      <c r="J45" s="158">
        <v>590372</v>
      </c>
      <c r="K45" s="158">
        <v>222298</v>
      </c>
      <c r="L45" s="158">
        <v>250170</v>
      </c>
      <c r="M45" s="170">
        <v>0</v>
      </c>
      <c r="N45" s="173"/>
      <c r="O45" s="177">
        <v>97.21</v>
      </c>
      <c r="P45" s="177">
        <v>69.56</v>
      </c>
      <c r="Q45" s="158"/>
      <c r="R45" s="158"/>
      <c r="S45" s="181"/>
      <c r="T45" s="177"/>
      <c r="U45" s="152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</row>
    <row r="46" spans="1:64" x14ac:dyDescent="0.25">
      <c r="A46" s="153"/>
      <c r="B46" s="153"/>
      <c r="C46" s="167"/>
      <c r="D46" s="159"/>
      <c r="E46" s="153"/>
      <c r="F46" s="153"/>
      <c r="G46" s="159"/>
      <c r="H46" s="159" t="s">
        <v>126</v>
      </c>
      <c r="I46" s="163">
        <v>41.831111111111113</v>
      </c>
      <c r="J46" s="159"/>
      <c r="K46" s="159"/>
      <c r="L46" s="159" t="s">
        <v>127</v>
      </c>
      <c r="M46" s="171"/>
      <c r="N46" s="174"/>
      <c r="O46" s="178" t="s">
        <v>127</v>
      </c>
      <c r="P46" s="178"/>
      <c r="Q46" s="159"/>
      <c r="R46" s="159" t="s">
        <v>127</v>
      </c>
      <c r="S46" s="182"/>
      <c r="T46" s="178"/>
      <c r="U46" s="154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</row>
    <row r="47" spans="1:64" x14ac:dyDescent="0.25">
      <c r="A47" s="155"/>
      <c r="B47" s="155"/>
      <c r="C47" s="168"/>
      <c r="D47" s="160"/>
      <c r="E47" s="155"/>
      <c r="F47" s="155"/>
      <c r="G47" s="160"/>
      <c r="H47" s="160" t="s">
        <v>128</v>
      </c>
      <c r="I47" s="164">
        <v>28.052063566930158</v>
      </c>
      <c r="J47" s="160"/>
      <c r="K47" s="160"/>
      <c r="L47" s="160" t="s">
        <v>129</v>
      </c>
      <c r="M47" s="184" t="e">
        <v>#DIV/0!</v>
      </c>
      <c r="N47" s="175"/>
      <c r="O47" s="179" t="s">
        <v>130</v>
      </c>
      <c r="P47" s="179">
        <v>2286.7811953502728</v>
      </c>
      <c r="Q47" s="160"/>
      <c r="R47" s="160" t="s">
        <v>131</v>
      </c>
      <c r="S47" s="183">
        <v>5.2497272620529681E-2</v>
      </c>
      <c r="T47" s="179"/>
      <c r="U47" s="156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</row>
    <row r="50" spans="1:64" x14ac:dyDescent="0.25">
      <c r="A50" s="145" t="s">
        <v>135</v>
      </c>
      <c r="B50" s="145"/>
      <c r="C50" s="185"/>
      <c r="D50" s="186"/>
      <c r="E50" s="145"/>
      <c r="F50" s="145"/>
      <c r="G50" s="186"/>
      <c r="H50" s="186"/>
      <c r="I50" s="187"/>
      <c r="J50" s="186"/>
      <c r="K50" s="186"/>
      <c r="L50" s="186"/>
      <c r="M50" s="188"/>
      <c r="N50" s="189"/>
      <c r="O50" s="190"/>
      <c r="P50" s="190"/>
      <c r="Q50" s="186"/>
      <c r="R50" s="186"/>
      <c r="S50" s="191"/>
      <c r="T50" s="190"/>
      <c r="U50" s="150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</row>
    <row r="51" spans="1:64" x14ac:dyDescent="0.25">
      <c r="A51" s="144" t="s">
        <v>136</v>
      </c>
      <c r="B51" s="144" t="s">
        <v>137</v>
      </c>
      <c r="C51" s="165">
        <v>45120</v>
      </c>
      <c r="D51" s="157">
        <v>120000</v>
      </c>
      <c r="E51" s="144" t="s">
        <v>138</v>
      </c>
      <c r="F51" s="144" t="s">
        <v>45</v>
      </c>
      <c r="G51" s="157">
        <v>120000</v>
      </c>
      <c r="H51" s="157">
        <v>49200</v>
      </c>
      <c r="I51" s="161">
        <v>41</v>
      </c>
      <c r="J51" s="157">
        <v>98376</v>
      </c>
      <c r="K51" s="157">
        <v>120000</v>
      </c>
      <c r="L51" s="157">
        <v>98376</v>
      </c>
      <c r="M51" s="169">
        <v>0</v>
      </c>
      <c r="N51" s="172">
        <v>0</v>
      </c>
      <c r="O51" s="176">
        <v>41</v>
      </c>
      <c r="P51" s="176">
        <v>41</v>
      </c>
      <c r="Q51" s="157" t="e">
        <v>#DIV/0!</v>
      </c>
      <c r="R51" s="157">
        <v>2926.8292682926831</v>
      </c>
      <c r="S51" s="180">
        <v>6.7190754552173618E-2</v>
      </c>
      <c r="T51" s="176">
        <v>0</v>
      </c>
      <c r="U51" s="147" t="s">
        <v>46</v>
      </c>
      <c r="V51" s="144" t="s">
        <v>139</v>
      </c>
      <c r="W51" s="144"/>
      <c r="X51" s="144" t="s">
        <v>47</v>
      </c>
      <c r="Y51" s="144">
        <v>0</v>
      </c>
      <c r="Z51" s="144">
        <v>0</v>
      </c>
      <c r="AA51" s="148">
        <v>43767</v>
      </c>
      <c r="AB51" s="144"/>
      <c r="AC51" s="149" t="s">
        <v>65</v>
      </c>
      <c r="AD51" s="144"/>
      <c r="AE51" s="144"/>
      <c r="AF51" s="144"/>
      <c r="AG51" s="144"/>
      <c r="AH51" s="144"/>
      <c r="AI51" s="144"/>
      <c r="AJ51" s="144"/>
      <c r="AK51" s="144"/>
      <c r="AL51" s="146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6"/>
      <c r="BD51" s="144"/>
      <c r="BE51" s="146"/>
      <c r="BF51" s="144"/>
      <c r="BG51" s="144"/>
      <c r="BH51" s="144"/>
      <c r="BI51" s="144"/>
      <c r="BJ51" s="144"/>
      <c r="BK51" s="144"/>
      <c r="BL51" s="144"/>
    </row>
    <row r="53" spans="1:64" x14ac:dyDescent="0.25">
      <c r="A53" s="145" t="s">
        <v>140</v>
      </c>
      <c r="B53" s="145"/>
      <c r="C53" s="185"/>
      <c r="D53" s="186"/>
      <c r="E53" s="145"/>
      <c r="F53" s="145"/>
      <c r="G53" s="186"/>
      <c r="H53" s="186"/>
      <c r="I53" s="187"/>
      <c r="J53" s="186"/>
      <c r="K53" s="186"/>
      <c r="L53" s="186"/>
      <c r="M53" s="188"/>
      <c r="N53" s="189"/>
      <c r="O53" s="190"/>
      <c r="P53" s="190"/>
      <c r="Q53" s="186"/>
      <c r="R53" s="186"/>
      <c r="S53" s="191"/>
      <c r="T53" s="190"/>
      <c r="U53" s="150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</row>
  </sheetData>
  <sortState xmlns:xlrd2="http://schemas.microsoft.com/office/spreadsheetml/2017/richdata2" ref="A2:AR16">
    <sortCondition ref="O2:O16"/>
  </sortState>
  <conditionalFormatting sqref="A2:AR1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A326-6909-4D6F-A6F9-413A37B4E0B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apps1</cp:lastModifiedBy>
  <dcterms:created xsi:type="dcterms:W3CDTF">2024-01-02T18:23:22Z</dcterms:created>
  <dcterms:modified xsi:type="dcterms:W3CDTF">2024-01-02T19:21:00Z</dcterms:modified>
</cp:coreProperties>
</file>