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08ED0886-C7E7-4822-9A1B-7AFDA37B7FAA}" xr6:coauthVersionLast="47" xr6:coauthVersionMax="47" xr10:uidLastSave="{00000000-0000-0000-0000-000000000000}"/>
  <bookViews>
    <workbookView xWindow="-120" yWindow="-120" windowWidth="29040" windowHeight="15840" xr2:uid="{F54F34F9-4610-4606-AC32-E6DFAC3CA59C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R7" i="2"/>
  <c r="N4" i="2"/>
  <c r="P4" i="2"/>
  <c r="R4" i="2"/>
  <c r="P3" i="2"/>
  <c r="P5" i="2"/>
  <c r="P6" i="2"/>
  <c r="N6" i="2"/>
  <c r="R6" i="2" s="1"/>
  <c r="N5" i="2"/>
  <c r="R5" i="2" s="1"/>
  <c r="N3" i="2"/>
  <c r="R3" i="2" s="1"/>
  <c r="I2" i="2"/>
  <c r="L2" i="2"/>
  <c r="N2" i="2"/>
  <c r="P2" i="2"/>
  <c r="I8" i="2"/>
  <c r="L8" i="2"/>
  <c r="N8" i="2" s="1"/>
  <c r="P8" i="2"/>
  <c r="D9" i="2"/>
  <c r="G9" i="2"/>
  <c r="H9" i="2"/>
  <c r="J9" i="2"/>
  <c r="L9" i="2"/>
  <c r="M9" i="2"/>
  <c r="P9" i="2"/>
  <c r="I10" i="2"/>
  <c r="N10" i="2"/>
  <c r="Q10" i="2"/>
  <c r="I11" i="2"/>
  <c r="N11" i="2"/>
  <c r="R2" i="2" l="1"/>
  <c r="R8" i="2"/>
  <c r="R9" i="2"/>
  <c r="Q11" i="2" l="1"/>
  <c r="S11" i="2" s="1"/>
</calcChain>
</file>

<file path=xl/sharedStrings.xml><?xml version="1.0" encoding="utf-8"?>
<sst xmlns="http://schemas.openxmlformats.org/spreadsheetml/2006/main" count="89" uniqueCount="72">
  <si>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</si>
  <si>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</si>
  <si>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</si>
  <si>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</si>
  <si>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</si>
  <si>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</si>
  <si>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</si>
  <si>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</si>
  <si>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</si>
  <si>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</si>
  <si>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</si>
  <si>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</si>
  <si>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</si>
  <si>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</si>
  <si>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</si>
  <si>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</si>
  <si>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</si>
  <si>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</si>
  <si>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</si>
  <si>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</si>
  <si>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</si>
  <si>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</si>
  <si>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</si>
  <si>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</si>
  <si>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</si>
  <si>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</si>
  <si>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</si>
  <si>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</si>
  <si>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</si>
  <si>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</si>
  <si>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</si>
  <si>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</si>
  <si>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</si>
  <si>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</si>
  <si>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</si>
  <si>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</si>
  <si>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</si>
  <si>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</si>
  <si>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</si>
  <si>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03-ARM'S LENGTH</t>
  </si>
  <si>
    <t>2000</t>
  </si>
  <si>
    <t>No</t>
  </si>
  <si>
    <t xml:space="preserve">  /  /    </t>
  </si>
  <si>
    <t>2001 COMM</t>
  </si>
  <si>
    <t>43-100-011-00</t>
  </si>
  <si>
    <t>101 ROBINSON AVE</t>
  </si>
  <si>
    <t>WD</t>
  </si>
  <si>
    <t>43-100-139-00</t>
  </si>
  <si>
    <t>113 S ROBINSON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</si>
  <si>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</si>
  <si>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</si>
  <si>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</si>
  <si>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</si>
  <si>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</si>
  <si>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</si>
  <si>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</si>
  <si>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</si>
  <si>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12-026-002-00</t>
  </si>
  <si>
    <t>1985 W MONROE RD</t>
  </si>
  <si>
    <t>24 UR</t>
  </si>
  <si>
    <t>06-009-011-00</t>
  </si>
  <si>
    <t>E PIERCE</t>
  </si>
  <si>
    <t>24 RU</t>
  </si>
  <si>
    <t>05-017-003-00</t>
  </si>
  <si>
    <t>4495 W CLEVELAND RD</t>
  </si>
  <si>
    <t>13-030-003-00</t>
  </si>
  <si>
    <t>N LUMBERJACK (7000) RD</t>
  </si>
  <si>
    <t>04-007-026-05</t>
  </si>
  <si>
    <t>4426 N STATE</t>
  </si>
  <si>
    <t>PTA</t>
  </si>
  <si>
    <t>25 RU</t>
  </si>
  <si>
    <t>NEWARK TWP COMMECIAL ECF 2024 .718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</si>
</sst>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38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38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38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38" fontId="3" fillId="0" borderId="0" xfId="0" applyNumberFormat="1" applyFont="1"/>
    <xf numFmtId="167" fontId="3" fillId="0" borderId="0" xfId="0" applyNumberFormat="1" applyFont="1"/>
    <xf numFmtId="49" fontId="3" fillId="0" borderId="0" xfId="0" applyNumberFormat="1" applyFont="1" applyAlignment="1">
      <alignment horizontal="right"/>
    </xf>
    <xf numFmtId="168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6CDD-355D-41E9-9E94-5CED5A9FB61B}">
  <dimension ref="A1:BL13"/>
  <sheetViews>
    <sheetView tabSelected="1" workbookViewId="0">
      <selection activeCell="D17" sqref="D17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10.28515625" style="17" customWidth="1"/>
    <col min="4" max="4" width="12.5703125" style="7" customWidth="1"/>
    <col min="5" max="5" width="7" customWidth="1"/>
    <col min="6" max="6" width="16.7109375" bestFit="1" customWidth="1"/>
    <col min="7" max="7" width="11.7109375" style="7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11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44</v>
      </c>
      <c r="B2" t="s">
        <v>45</v>
      </c>
      <c r="C2" s="17">
        <v>44544</v>
      </c>
      <c r="D2" s="7">
        <v>145000</v>
      </c>
      <c r="E2" t="s">
        <v>46</v>
      </c>
      <c r="F2" t="s">
        <v>39</v>
      </c>
      <c r="G2" s="7">
        <v>145000</v>
      </c>
      <c r="H2" s="7">
        <v>73600</v>
      </c>
      <c r="I2" s="12">
        <f>H2/G2*100</f>
        <v>50.758620689655174</v>
      </c>
      <c r="J2" s="7">
        <v>150979</v>
      </c>
      <c r="K2" s="7">
        <v>7726</v>
      </c>
      <c r="L2" s="7">
        <f>G2-K2</f>
        <v>137274</v>
      </c>
      <c r="M2" s="7">
        <v>191004</v>
      </c>
      <c r="N2" s="22">
        <f>L2/M2</f>
        <v>0.71869699063893955</v>
      </c>
      <c r="O2" s="27">
        <v>3500</v>
      </c>
      <c r="P2" s="32">
        <f>L2/O2</f>
        <v>39.221142857142858</v>
      </c>
      <c r="Q2" s="37" t="s">
        <v>40</v>
      </c>
      <c r="R2" s="42">
        <f>ABS(N11-N2)*100</f>
        <v>2.8612884294451302</v>
      </c>
      <c r="U2" s="7">
        <v>8008</v>
      </c>
      <c r="V2" t="s">
        <v>41</v>
      </c>
      <c r="W2" s="17" t="s">
        <v>42</v>
      </c>
      <c r="Y2" t="s">
        <v>43</v>
      </c>
      <c r="Z2">
        <v>201</v>
      </c>
      <c r="AA2">
        <v>0</v>
      </c>
    </row>
    <row r="3" spans="1:64" x14ac:dyDescent="0.25">
      <c r="A3" s="47" t="s">
        <v>57</v>
      </c>
      <c r="B3" s="47" t="s">
        <v>58</v>
      </c>
      <c r="C3" s="50">
        <v>44551</v>
      </c>
      <c r="D3" s="48">
        <v>532000</v>
      </c>
      <c r="E3" s="47" t="s">
        <v>46</v>
      </c>
      <c r="F3" s="47" t="s">
        <v>39</v>
      </c>
      <c r="G3" s="48">
        <v>532000</v>
      </c>
      <c r="H3" s="48">
        <v>330400</v>
      </c>
      <c r="I3" s="49">
        <v>62.10526315789474</v>
      </c>
      <c r="J3" s="48">
        <v>432784</v>
      </c>
      <c r="K3" s="48">
        <v>255697</v>
      </c>
      <c r="L3" s="48">
        <v>276303</v>
      </c>
      <c r="M3" s="48">
        <v>391785.39822999999</v>
      </c>
      <c r="N3" s="77">
        <f t="shared" ref="N3:N8" si="0">L3/M3</f>
        <v>0.70524067831082016</v>
      </c>
      <c r="O3" s="51">
        <v>2400</v>
      </c>
      <c r="P3" s="79">
        <f t="shared" ref="P3:P6" si="1">L3/O3</f>
        <v>115.12625</v>
      </c>
      <c r="Q3" s="52" t="s">
        <v>59</v>
      </c>
      <c r="R3" s="42">
        <f>ABS(N12-N3)*100</f>
        <v>70.524067831082021</v>
      </c>
      <c r="S3" s="47"/>
      <c r="T3" s="47">
        <v>201</v>
      </c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</row>
    <row r="4" spans="1:64" s="59" customFormat="1" x14ac:dyDescent="0.25">
      <c r="A4" s="67" t="s">
        <v>65</v>
      </c>
      <c r="B4" s="67" t="s">
        <v>66</v>
      </c>
      <c r="C4" s="70">
        <v>44306</v>
      </c>
      <c r="D4" s="68">
        <v>225000</v>
      </c>
      <c r="E4" s="67" t="s">
        <v>46</v>
      </c>
      <c r="F4" s="67" t="s">
        <v>39</v>
      </c>
      <c r="G4" s="68">
        <v>225000</v>
      </c>
      <c r="H4" s="68">
        <v>85300</v>
      </c>
      <c r="I4" s="69">
        <v>37.911111111111111</v>
      </c>
      <c r="J4" s="68">
        <v>302276</v>
      </c>
      <c r="K4" s="68">
        <v>73519</v>
      </c>
      <c r="L4" s="68">
        <v>151481</v>
      </c>
      <c r="M4" s="68">
        <v>305009.33332999999</v>
      </c>
      <c r="N4" s="77">
        <f t="shared" si="0"/>
        <v>0.49664381855524253</v>
      </c>
      <c r="O4" s="71">
        <v>18328</v>
      </c>
      <c r="P4" s="79">
        <f t="shared" si="1"/>
        <v>8.2650043649061544</v>
      </c>
      <c r="Q4" s="72" t="s">
        <v>62</v>
      </c>
      <c r="R4" s="42">
        <f>ABS(N13-N4)*100</f>
        <v>49.664381855524255</v>
      </c>
      <c r="S4" s="67"/>
      <c r="T4" s="67">
        <v>201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</row>
    <row r="5" spans="1:64" x14ac:dyDescent="0.25">
      <c r="A5" s="53" t="s">
        <v>60</v>
      </c>
      <c r="B5" s="53" t="s">
        <v>61</v>
      </c>
      <c r="C5" s="56">
        <v>44985</v>
      </c>
      <c r="D5" s="54">
        <v>245500</v>
      </c>
      <c r="E5" s="53" t="s">
        <v>46</v>
      </c>
      <c r="F5" s="53" t="s">
        <v>39</v>
      </c>
      <c r="G5" s="54">
        <v>245500</v>
      </c>
      <c r="H5" s="54">
        <v>95300</v>
      </c>
      <c r="I5" s="55">
        <v>38.818737270875765</v>
      </c>
      <c r="J5" s="54">
        <v>251253</v>
      </c>
      <c r="K5" s="54">
        <v>218300</v>
      </c>
      <c r="L5" s="54">
        <v>27200</v>
      </c>
      <c r="M5" s="54">
        <v>43937.333330000001</v>
      </c>
      <c r="N5" s="77">
        <f t="shared" si="0"/>
        <v>0.6190635147497241</v>
      </c>
      <c r="O5" s="57">
        <v>1100</v>
      </c>
      <c r="P5" s="79">
        <f t="shared" si="1"/>
        <v>24.727272727272727</v>
      </c>
      <c r="Q5" s="58" t="s">
        <v>62</v>
      </c>
      <c r="R5" s="42">
        <f>ABS(N14-N5)*100</f>
        <v>61.906351474972411</v>
      </c>
      <c r="S5" s="53"/>
      <c r="T5" s="53">
        <v>301</v>
      </c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</row>
    <row r="6" spans="1:64" s="73" customFormat="1" x14ac:dyDescent="0.25">
      <c r="A6" s="73" t="s">
        <v>67</v>
      </c>
      <c r="B6" s="73" t="s">
        <v>68</v>
      </c>
      <c r="C6" s="76">
        <v>44964</v>
      </c>
      <c r="D6" s="74">
        <v>400000</v>
      </c>
      <c r="E6" s="73" t="s">
        <v>69</v>
      </c>
      <c r="F6" s="73" t="s">
        <v>39</v>
      </c>
      <c r="G6" s="74">
        <v>400000</v>
      </c>
      <c r="H6" s="74"/>
      <c r="I6" s="75"/>
      <c r="J6" s="74">
        <v>326268</v>
      </c>
      <c r="K6" s="74">
        <v>102466</v>
      </c>
      <c r="L6" s="74">
        <v>297534</v>
      </c>
      <c r="M6" s="74">
        <v>298403</v>
      </c>
      <c r="N6" s="77">
        <f t="shared" si="0"/>
        <v>0.99708783088641872</v>
      </c>
      <c r="O6" s="78">
        <v>5400</v>
      </c>
      <c r="P6" s="79">
        <f t="shared" si="1"/>
        <v>55.098888888888887</v>
      </c>
      <c r="Q6" s="80" t="s">
        <v>70</v>
      </c>
      <c r="R6" s="42">
        <f>ABS(N15-N6)*100</f>
        <v>99.708783088641866</v>
      </c>
    </row>
    <row r="7" spans="1:64" x14ac:dyDescent="0.25">
      <c r="A7" s="59" t="s">
        <v>63</v>
      </c>
      <c r="B7" s="59" t="s">
        <v>64</v>
      </c>
      <c r="C7" s="63">
        <v>44438</v>
      </c>
      <c r="D7" s="61">
        <v>65000</v>
      </c>
      <c r="E7" s="59" t="s">
        <v>46</v>
      </c>
      <c r="F7" s="59" t="s">
        <v>39</v>
      </c>
      <c r="G7" s="61">
        <v>65000</v>
      </c>
      <c r="H7" s="61">
        <v>39400</v>
      </c>
      <c r="I7" s="62">
        <v>60.615384615384613</v>
      </c>
      <c r="J7" s="61">
        <v>77234</v>
      </c>
      <c r="K7" s="61">
        <v>46175</v>
      </c>
      <c r="L7" s="61">
        <v>18825</v>
      </c>
      <c r="M7" s="61">
        <v>41412</v>
      </c>
      <c r="N7" s="77">
        <f t="shared" si="0"/>
        <v>0.45457838307736886</v>
      </c>
      <c r="O7" s="64">
        <v>4000</v>
      </c>
      <c r="P7" s="65">
        <v>4.7062499999999998</v>
      </c>
      <c r="Q7" s="66" t="s">
        <v>62</v>
      </c>
      <c r="R7" s="42">
        <f t="shared" ref="R7" si="2">ABS(N18-N7)*100</f>
        <v>45.457838307736885</v>
      </c>
      <c r="S7" s="59"/>
      <c r="T7" s="59">
        <v>201</v>
      </c>
      <c r="U7" s="59"/>
      <c r="V7" s="59"/>
      <c r="W7" s="59"/>
      <c r="X7" s="59"/>
      <c r="Y7" s="59"/>
      <c r="Z7" s="59"/>
      <c r="AA7" s="59"/>
      <c r="AB7" s="59"/>
      <c r="AC7" s="59"/>
      <c r="AD7" s="59"/>
      <c r="AE7" s="60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60"/>
      <c r="AW7" s="59"/>
      <c r="AX7" s="60"/>
      <c r="AY7" s="59"/>
      <c r="AZ7" s="59"/>
      <c r="BA7" s="59"/>
      <c r="BB7" s="59"/>
      <c r="BC7" s="59"/>
      <c r="BD7" s="59"/>
      <c r="BE7" s="59"/>
    </row>
    <row r="8" spans="1:64" ht="15.75" thickBot="1" x14ac:dyDescent="0.3">
      <c r="A8" t="s">
        <v>47</v>
      </c>
      <c r="B8" t="s">
        <v>48</v>
      </c>
      <c r="C8" s="17">
        <v>45009</v>
      </c>
      <c r="D8" s="7">
        <v>28500</v>
      </c>
      <c r="E8" t="s">
        <v>46</v>
      </c>
      <c r="F8" t="s">
        <v>39</v>
      </c>
      <c r="G8" s="7">
        <v>28500</v>
      </c>
      <c r="H8" s="7">
        <v>7600</v>
      </c>
      <c r="I8" s="12">
        <f>H8/G8*100</f>
        <v>26.666666666666668</v>
      </c>
      <c r="J8" s="7">
        <v>25579</v>
      </c>
      <c r="K8" s="7">
        <v>1038</v>
      </c>
      <c r="L8" s="7">
        <f>G8-K8</f>
        <v>27462</v>
      </c>
      <c r="M8" s="7">
        <v>32721</v>
      </c>
      <c r="N8" s="77">
        <f t="shared" si="0"/>
        <v>0.83927752819290369</v>
      </c>
      <c r="O8" s="27">
        <v>588</v>
      </c>
      <c r="P8" s="32">
        <f>L8/O8</f>
        <v>46.704081632653065</v>
      </c>
      <c r="Q8" s="37" t="s">
        <v>40</v>
      </c>
      <c r="R8" s="42">
        <f>ABS(N11-N8)*100</f>
        <v>14.919342184841543</v>
      </c>
      <c r="U8" s="7">
        <v>2662</v>
      </c>
      <c r="V8" t="s">
        <v>41</v>
      </c>
      <c r="W8" s="17" t="s">
        <v>42</v>
      </c>
      <c r="Y8" t="s">
        <v>43</v>
      </c>
      <c r="Z8">
        <v>201</v>
      </c>
      <c r="AA8">
        <v>0</v>
      </c>
    </row>
    <row r="9" spans="1:64" ht="15.75" thickTop="1" x14ac:dyDescent="0.25">
      <c r="A9" s="3"/>
      <c r="B9" s="3"/>
      <c r="C9" s="18" t="s">
        <v>49</v>
      </c>
      <c r="D9" s="8">
        <f>+SUM(D2:D8)</f>
        <v>1641000</v>
      </c>
      <c r="E9" s="3"/>
      <c r="F9" s="3"/>
      <c r="G9" s="8">
        <f>+SUM(G2:G8)</f>
        <v>1641000</v>
      </c>
      <c r="H9" s="8">
        <f>+SUM(H2:H8)</f>
        <v>631600</v>
      </c>
      <c r="I9" s="13"/>
      <c r="J9" s="8">
        <f>+SUM(J2:J8)</f>
        <v>1566373</v>
      </c>
      <c r="K9" s="8"/>
      <c r="L9" s="8">
        <f>+SUM(L2:L8)</f>
        <v>936079</v>
      </c>
      <c r="M9" s="8">
        <f>+SUM(M2:M8)</f>
        <v>1304272.06489</v>
      </c>
      <c r="N9" s="23"/>
      <c r="O9" s="28"/>
      <c r="P9" s="33">
        <f>AVERAGE(P2:P8)</f>
        <v>41.978412924409099</v>
      </c>
      <c r="Q9" s="38"/>
      <c r="R9" s="43">
        <f>ABS(N11-N10)*100</f>
        <v>2.7618147041539198</v>
      </c>
      <c r="S9" s="3"/>
      <c r="T9" s="3"/>
      <c r="U9" s="8"/>
      <c r="V9" s="3"/>
      <c r="W9" s="1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64" x14ac:dyDescent="0.25">
      <c r="A10" s="4"/>
      <c r="B10" s="4"/>
      <c r="C10" s="19"/>
      <c r="D10" s="9"/>
      <c r="E10" s="4"/>
      <c r="F10" s="4"/>
      <c r="G10" s="9"/>
      <c r="H10" s="9" t="s">
        <v>50</v>
      </c>
      <c r="I10" s="14">
        <f>H9/G9*100</f>
        <v>38.488726386349789</v>
      </c>
      <c r="J10" s="9"/>
      <c r="K10" s="9"/>
      <c r="L10" s="9"/>
      <c r="M10" s="9" t="s">
        <v>51</v>
      </c>
      <c r="N10" s="24">
        <f>L9/M9</f>
        <v>0.71770225338602744</v>
      </c>
      <c r="O10" s="29"/>
      <c r="P10" s="34" t="s">
        <v>52</v>
      </c>
      <c r="Q10" s="39">
        <f>STDEV(N2:N8)</f>
        <v>0.18951006916471966</v>
      </c>
      <c r="R10" s="44"/>
      <c r="S10" s="4"/>
      <c r="T10" s="4"/>
      <c r="U10" s="9"/>
      <c r="V10" s="4"/>
      <c r="W10" s="19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64" x14ac:dyDescent="0.25">
      <c r="A11" s="5"/>
      <c r="B11" s="5"/>
      <c r="C11" s="20"/>
      <c r="D11" s="10"/>
      <c r="E11" s="5"/>
      <c r="F11" s="5"/>
      <c r="G11" s="10"/>
      <c r="H11" s="10" t="s">
        <v>53</v>
      </c>
      <c r="I11" s="15">
        <f>STDEV(I2:I8)</f>
        <v>14.044814292362576</v>
      </c>
      <c r="J11" s="10"/>
      <c r="K11" s="10"/>
      <c r="L11" s="10"/>
      <c r="M11" s="10" t="s">
        <v>54</v>
      </c>
      <c r="N11" s="25">
        <f>AVERAGE(N2:N8)</f>
        <v>0.69008410634448825</v>
      </c>
      <c r="O11" s="30"/>
      <c r="P11" s="35" t="s">
        <v>55</v>
      </c>
      <c r="Q11" s="46">
        <f>AVERAGE(R2:R8)</f>
        <v>49.291721881749154</v>
      </c>
      <c r="R11" s="45" t="s">
        <v>56</v>
      </c>
      <c r="S11" s="5">
        <f>+(Q11/N11)</f>
        <v>71.428571428571416</v>
      </c>
      <c r="T11" s="5"/>
      <c r="U11" s="10"/>
      <c r="V11" s="5"/>
      <c r="W11" s="20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3" spans="1:64" s="81" customFormat="1" ht="15.75" x14ac:dyDescent="0.25">
      <c r="A13" s="81" t="s">
        <v>71</v>
      </c>
      <c r="C13" s="82"/>
      <c r="D13" s="83"/>
      <c r="G13" s="83"/>
      <c r="H13" s="83"/>
      <c r="I13" s="84"/>
      <c r="J13" s="83"/>
      <c r="K13" s="83"/>
      <c r="L13" s="83"/>
      <c r="M13" s="83"/>
      <c r="N13" s="85"/>
      <c r="O13" s="86"/>
      <c r="P13" s="87"/>
      <c r="Q13" s="88"/>
      <c r="R13" s="89"/>
      <c r="U13" s="83"/>
      <c r="W13" s="82"/>
    </row>
  </sheetData>
  <phoneticPr fontId="4" type="noConversion"/>
  <conditionalFormatting sqref="A2:AM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D642-7724-4D03-BE1D-C4FE00A72C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2024-01-02T16:42:31Z</dcterms:created>
  <dcterms:modified xsi:type="dcterms:W3CDTF">2024-01-05T16:56:49Z</dcterms:modified>
</cp:coreProperties>
</file>