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ie Kerby\Desktop\"/>
    </mc:Choice>
  </mc:AlternateContent>
  <bookViews>
    <workbookView xWindow="0" yWindow="0" windowWidth="19050" windowHeight="9570"/>
  </bookViews>
  <sheets>
    <sheet name="E.C.F. Analysis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" l="1"/>
  <c r="L5" i="2"/>
  <c r="N5" i="2" s="1"/>
  <c r="I2" i="2"/>
  <c r="L2" i="2"/>
  <c r="N2" i="2" s="1"/>
  <c r="I3" i="2"/>
  <c r="L3" i="2"/>
  <c r="P3" i="2" s="1"/>
  <c r="I4" i="2"/>
  <c r="L4" i="2"/>
  <c r="N4" i="2" s="1"/>
  <c r="I6" i="2"/>
  <c r="L6" i="2"/>
  <c r="P6" i="2" s="1"/>
  <c r="I7" i="2"/>
  <c r="L7" i="2"/>
  <c r="N7" i="2" s="1"/>
  <c r="I8" i="2"/>
  <c r="L8" i="2"/>
  <c r="P8" i="2" s="1"/>
  <c r="D9" i="2"/>
  <c r="G9" i="2"/>
  <c r="H9" i="2"/>
  <c r="I10" i="2" s="1"/>
  <c r="J9" i="2"/>
  <c r="M9" i="2"/>
  <c r="P5" i="2" l="1"/>
  <c r="P7" i="2"/>
  <c r="P2" i="2"/>
  <c r="P9" i="2" s="1"/>
  <c r="N8" i="2"/>
  <c r="L9" i="2"/>
  <c r="N10" i="2" s="1"/>
  <c r="N6" i="2"/>
  <c r="I11" i="2"/>
  <c r="N3" i="2"/>
  <c r="P4" i="2"/>
  <c r="N11" i="2" l="1"/>
  <c r="Q10" i="2"/>
  <c r="R9" i="2" l="1"/>
  <c r="R5" i="2"/>
  <c r="R4" i="2"/>
  <c r="R6" i="2"/>
  <c r="R3" i="2"/>
  <c r="Q11" i="2" s="1"/>
  <c r="S11" i="2" s="1"/>
  <c r="R8" i="2"/>
  <c r="R2" i="2"/>
  <c r="R7" i="2"/>
</calcChain>
</file>

<file path=xl/sharedStrings.xml><?xml version="1.0" encoding="utf-8"?>
<sst xmlns="http://schemas.openxmlformats.org/spreadsheetml/2006/main" count="99" uniqueCount="64">
  <si>
    <t>Parcel Number</t>
  </si>
  <si>
    <t>Street Address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</si>
  <si>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</si>
  <si>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</si>
  <si>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</si>
  <si>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</si>
  <si>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</si>
  <si>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</si>
  <si>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</si>
  <si>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</si>
  <si>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</si>
  <si>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</si>
  <si>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</si>
  <si>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</si>
  <si>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</si>
  <si>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</si>
  <si>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</si>
  <si>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</si>
  <si>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</si>
  <si>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Use Code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</si>
  <si>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</si>
  <si>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</si>
  <si>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</si>
  <si>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</si>
  <si>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</si>
  <si>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</si>
  <si>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</si>
  <si>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WD</t>
  </si>
  <si>
    <t>03-ARM'S LENGTH</t>
  </si>
  <si>
    <t>RRMH</t>
  </si>
  <si>
    <t>DBL WIDE</t>
  </si>
  <si>
    <t>No</t>
  </si>
  <si>
    <t xml:space="preserve">  /  /    </t>
  </si>
  <si>
    <t>RESIDENTIAL AREAS</t>
  </si>
  <si>
    <t>MOBILE</t>
  </si>
  <si>
    <t>14-09-300-014</t>
  </si>
  <si>
    <t>1220 S BALDWIN AVE</t>
  </si>
  <si>
    <t>14-10-121-005</t>
  </si>
  <si>
    <t>866 S GOODE DR</t>
  </si>
  <si>
    <t>CD</t>
  </si>
  <si>
    <t>ROBINSON LAKE AREA</t>
  </si>
  <si>
    <t>14-20-400-031</t>
  </si>
  <si>
    <t>3427 W LOON TRAIL</t>
  </si>
  <si>
    <t>QC</t>
  </si>
  <si>
    <t>14-33-300-010</t>
  </si>
  <si>
    <t>4740 S. BALDWIN</t>
  </si>
  <si>
    <t>14-34-121-010</t>
  </si>
  <si>
    <t>4257 S SHERMAN BLVD</t>
  </si>
  <si>
    <t>LKMH</t>
  </si>
  <si>
    <t>LONG LAKE AREA</t>
  </si>
  <si>
    <t>14-34-332-002</t>
  </si>
  <si>
    <t>4366 S PARSON AVE</t>
  </si>
  <si>
    <t>19-MULTI PARCEL ARM'S LENGTH</t>
  </si>
  <si>
    <t>14-34-331-001</t>
  </si>
  <si>
    <t>14-35-200-006</t>
  </si>
  <si>
    <t>4385 S GORDON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</si>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</sst>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3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6" fontId="1" fillId="2" borderId="0" xfId="0" applyNumberFormat="1" applyFont="1" applyFill="1" applyAlignment="1">
      <alignment horizontal="center"/>
    </xf>
    <xf numFmtId="6" fontId="0" fillId="0" borderId="0" xfId="0" applyNumberFormat="1"/>
    <xf numFmtId="6" fontId="2" fillId="3" borderId="1" xfId="0" applyNumberFormat="1" applyFont="1" applyFill="1" applyBorder="1"/>
    <xf numFmtId="6" fontId="2" fillId="3" borderId="0" xfId="0" applyNumberFormat="1" applyFont="1" applyFill="1" applyBorder="1"/>
    <xf numFmtId="6" fontId="2" fillId="3" borderId="2" xfId="0" applyNumberFormat="1" applyFont="1" applyFill="1" applyBorder="1"/>
    <xf numFmtId="164" fontId="1" fillId="2" borderId="0" xfId="0" applyNumberFormat="1" applyFont="1" applyFill="1" applyAlignment="1">
      <alignment horizontal="center"/>
    </xf>
    <xf numFmtId="164" fontId="0" fillId="0" borderId="0" xfId="0" applyNumberFormat="1"/>
    <xf numFmtId="164" fontId="2" fillId="3" borderId="1" xfId="0" applyNumberFormat="1" applyFont="1" applyFill="1" applyBorder="1"/>
    <xf numFmtId="164" fontId="2" fillId="3" borderId="0" xfId="0" applyNumberFormat="1" applyFont="1" applyFill="1" applyBorder="1"/>
    <xf numFmtId="164" fontId="2" fillId="3" borderId="2" xfId="0" applyNumberFormat="1" applyFont="1" applyFill="1" applyBorder="1"/>
    <xf numFmtId="165" fontId="1" fillId="2" borderId="0" xfId="0" applyNumberFormat="1" applyFont="1" applyFill="1" applyAlignment="1">
      <alignment horizontal="center"/>
    </xf>
    <xf numFmtId="165" fontId="0" fillId="0" borderId="0" xfId="0" applyNumberFormat="1"/>
    <xf numFmtId="165" fontId="2" fillId="3" borderId="1" xfId="0" applyNumberFormat="1" applyFont="1" applyFill="1" applyBorder="1"/>
    <xf numFmtId="165" fontId="2" fillId="3" borderId="0" xfId="0" applyNumberFormat="1" applyFont="1" applyFill="1" applyBorder="1"/>
    <xf numFmtId="165" fontId="2" fillId="3" borderId="2" xfId="0" applyNumberFormat="1" applyFont="1" applyFill="1" applyBorder="1"/>
    <xf numFmtId="166" fontId="1" fillId="2" borderId="0" xfId="0" applyNumberFormat="1" applyFont="1" applyFill="1" applyAlignment="1">
      <alignment horizontal="center"/>
    </xf>
    <xf numFmtId="166" fontId="0" fillId="0" borderId="0" xfId="0" applyNumberFormat="1"/>
    <xf numFmtId="166" fontId="2" fillId="3" borderId="1" xfId="0" applyNumberFormat="1" applyFont="1" applyFill="1" applyBorder="1"/>
    <xf numFmtId="166" fontId="2" fillId="3" borderId="0" xfId="0" applyNumberFormat="1" applyFont="1" applyFill="1" applyBorder="1"/>
    <xf numFmtId="166" fontId="2" fillId="3" borderId="2" xfId="0" applyNumberFormat="1" applyFont="1" applyFill="1" applyBorder="1"/>
    <xf numFmtId="38" fontId="1" fillId="2" borderId="0" xfId="0" applyNumberFormat="1" applyFont="1" applyFill="1" applyAlignment="1">
      <alignment horizontal="center"/>
    </xf>
    <xf numFmtId="38" fontId="0" fillId="0" borderId="0" xfId="0" applyNumberFormat="1"/>
    <xf numFmtId="38" fontId="2" fillId="3" borderId="1" xfId="0" applyNumberFormat="1" applyFont="1" applyFill="1" applyBorder="1"/>
    <xf numFmtId="38" fontId="2" fillId="3" borderId="0" xfId="0" applyNumberFormat="1" applyFont="1" applyFill="1" applyBorder="1"/>
    <xf numFmtId="38" fontId="2" fillId="3" borderId="2" xfId="0" applyNumberFormat="1" applyFont="1" applyFill="1" applyBorder="1"/>
    <xf numFmtId="167" fontId="1" fillId="2" borderId="0" xfId="0" applyNumberFormat="1" applyFont="1" applyFill="1" applyAlignment="1">
      <alignment horizontal="center"/>
    </xf>
    <xf numFmtId="167" fontId="0" fillId="0" borderId="0" xfId="0" applyNumberFormat="1"/>
    <xf numFmtId="167" fontId="2" fillId="3" borderId="1" xfId="0" applyNumberFormat="1" applyFont="1" applyFill="1" applyBorder="1"/>
    <xf numFmtId="167" fontId="2" fillId="3" borderId="0" xfId="0" applyNumberFormat="1" applyFont="1" applyFill="1" applyBorder="1"/>
    <xf numFmtId="167" fontId="2" fillId="3" borderId="2" xfId="0" applyNumberFormat="1" applyFont="1" applyFill="1" applyBorder="1"/>
    <xf numFmtId="49" fontId="1" fillId="2" borderId="0" xfId="0" applyNumberFormat="1" applyFont="1" applyFill="1" applyAlignment="1">
      <alignment horizontal="right"/>
    </xf>
    <xf numFmtId="49" fontId="0" fillId="0" borderId="0" xfId="0" quotePrefix="1" applyNumberFormat="1" applyAlignment="1">
      <alignment horizontal="right"/>
    </xf>
    <xf numFmtId="49" fontId="2" fillId="3" borderId="1" xfId="0" applyNumberFormat="1" applyFont="1" applyFill="1" applyBorder="1" applyAlignment="1">
      <alignment horizontal="right"/>
    </xf>
    <xf numFmtId="49" fontId="2" fillId="3" borderId="0" xfId="0" applyNumberFormat="1" applyFont="1" applyFill="1" applyBorder="1" applyAlignment="1">
      <alignment horizontal="right"/>
    </xf>
    <xf numFmtId="49" fontId="0" fillId="0" borderId="0" xfId="0" applyNumberFormat="1" applyAlignment="1">
      <alignment horizontal="right"/>
    </xf>
    <xf numFmtId="168" fontId="1" fillId="2" borderId="0" xfId="0" applyNumberFormat="1" applyFont="1" applyFill="1" applyAlignment="1">
      <alignment horizontal="center"/>
    </xf>
    <xf numFmtId="168" fontId="0" fillId="0" borderId="0" xfId="0" applyNumberFormat="1"/>
    <xf numFmtId="168" fontId="2" fillId="3" borderId="1" xfId="0" applyNumberFormat="1" applyFont="1" applyFill="1" applyBorder="1"/>
    <xf numFmtId="168" fontId="2" fillId="3" borderId="0" xfId="0" applyNumberFormat="1" applyFont="1" applyFill="1" applyBorder="1"/>
    <xf numFmtId="168" fontId="2" fillId="3" borderId="2" xfId="0" applyNumberFormat="1" applyFont="1" applyFill="1" applyBorder="1"/>
    <xf numFmtId="168" fontId="2" fillId="3" borderId="2" xfId="0" applyNumberFormat="1" applyFont="1" applyFill="1" applyBorder="1" applyAlignment="1">
      <alignment horizontal="right"/>
    </xf>
  </cellXfs>
  <cellStyles count="1">
    <cellStyle name="Normal" xfId="0" builtinId="0"/>
  </cellStyles>
  <dxfs count="2">
    <dxf>
      <fill>
        <patternFill>
          <bgColor rgb="FFFFFFFF"/>
        </patternFill>
      </fill>
    </dxf>
    <dxf>
      <fill>
        <patternFill>
          <bgColor rgb="FFA7E4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1"/>
  <sheetViews>
    <sheetView tabSelected="1" view="pageLayout" topLeftCell="R1" zoomScaleNormal="100" workbookViewId="0">
      <selection activeCell="AG6" sqref="AG6"/>
    </sheetView>
  </sheetViews>
  <sheetFormatPr defaultRowHeight="15" x14ac:dyDescent="0.25"/>
  <cols>
    <col min="1" max="1" width="14.28515625" bestFit="1" customWidth="1"/>
    <col min="2" max="2" width="21" bestFit="1" customWidth="1"/>
    <col min="3" max="3" width="9.28515625" style="17" bestFit="1" customWidth="1"/>
    <col min="4" max="4" width="9.5703125" style="7" bestFit="1" customWidth="1"/>
    <col min="5" max="5" width="5.5703125" bestFit="1" customWidth="1"/>
    <col min="6" max="6" width="30.140625" bestFit="1" customWidth="1"/>
    <col min="7" max="7" width="10.140625" style="7" bestFit="1" customWidth="1"/>
    <col min="8" max="8" width="14.7109375" style="7" bestFit="1" customWidth="1"/>
    <col min="9" max="9" width="12.85546875" style="12" bestFit="1" customWidth="1"/>
    <col min="10" max="10" width="13.42578125" style="7" bestFit="1" customWidth="1"/>
    <col min="11" max="11" width="11" style="7" bestFit="1" customWidth="1"/>
    <col min="12" max="12" width="13.5703125" style="7" bestFit="1" customWidth="1"/>
    <col min="13" max="13" width="12.7109375" style="7" bestFit="1" customWidth="1"/>
    <col min="14" max="14" width="6.28515625" style="22" bestFit="1" customWidth="1"/>
    <col min="15" max="15" width="10.140625" style="27" bestFit="1" customWidth="1"/>
    <col min="16" max="16" width="15.5703125" style="32" bestFit="1" customWidth="1"/>
    <col min="17" max="17" width="11.5703125" style="40" bestFit="1" customWidth="1"/>
    <col min="18" max="18" width="18.85546875" style="42" bestFit="1" customWidth="1"/>
    <col min="19" max="19" width="13.28515625" bestFit="1" customWidth="1"/>
    <col min="20" max="20" width="9.42578125" hidden="1" customWidth="1"/>
    <col min="21" max="21" width="10.7109375" style="7" hidden="1" customWidth="1"/>
    <col min="22" max="22" width="11.5703125" hidden="1" customWidth="1"/>
    <col min="23" max="23" width="10.42578125" style="17" hidden="1" customWidth="1"/>
    <col min="24" max="24" width="19.42578125" hidden="1" customWidth="1"/>
    <col min="25" max="25" width="20.7109375" hidden="1" customWidth="1"/>
    <col min="26" max="27" width="13.7109375" hidden="1" customWidth="1"/>
  </cols>
  <sheetData>
    <row r="1" spans="1:64" x14ac:dyDescent="0.25">
      <c r="A1" s="1" t="s">
        <v>0</v>
      </c>
      <c r="B1" s="1" t="s">
        <v>1</v>
      </c>
      <c r="C1" s="16" t="s">
        <v>2</v>
      </c>
      <c r="D1" s="6" t="s">
        <v>3</v>
      </c>
      <c r="E1" s="1" t="s">
        <v>4</v>
      </c>
      <c r="F1" s="1" t="s">
        <v>5</v>
      </c>
      <c r="G1" s="6" t="s">
        <v>6</v>
      </c>
      <c r="H1" s="6" t="s">
        <v>7</v>
      </c>
      <c r="I1" s="11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21" t="s">
        <v>13</v>
      </c>
      <c r="O1" s="26" t="s">
        <v>14</v>
      </c>
      <c r="P1" s="31" t="s">
        <v>15</v>
      </c>
      <c r="Q1" s="36" t="s">
        <v>16</v>
      </c>
      <c r="R1" s="41" t="s">
        <v>17</v>
      </c>
      <c r="S1" s="1" t="s">
        <v>18</v>
      </c>
      <c r="T1" s="1" t="s">
        <v>19</v>
      </c>
      <c r="U1" s="6" t="s">
        <v>20</v>
      </c>
      <c r="V1" s="1" t="s">
        <v>21</v>
      </c>
      <c r="W1" s="16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64" x14ac:dyDescent="0.25">
      <c r="A2" t="s">
        <v>35</v>
      </c>
      <c r="B2" t="s">
        <v>36</v>
      </c>
      <c r="C2" s="17">
        <v>44244</v>
      </c>
      <c r="D2" s="7">
        <v>160000</v>
      </c>
      <c r="E2" t="s">
        <v>27</v>
      </c>
      <c r="F2" t="s">
        <v>28</v>
      </c>
      <c r="G2" s="7">
        <v>160000</v>
      </c>
      <c r="H2" s="7">
        <v>57900</v>
      </c>
      <c r="I2" s="12">
        <f t="shared" ref="I2:I8" si="0">H2/G2*100</f>
        <v>36.1875</v>
      </c>
      <c r="J2" s="7">
        <v>123617</v>
      </c>
      <c r="K2" s="7">
        <v>48193</v>
      </c>
      <c r="L2" s="7">
        <f t="shared" ref="L2:L8" si="1">G2-K2</f>
        <v>111807</v>
      </c>
      <c r="M2" s="7">
        <v>104755.5546875</v>
      </c>
      <c r="N2" s="22">
        <f t="shared" ref="N2:N8" si="2">L2/M2</f>
        <v>1.0673133308637945</v>
      </c>
      <c r="O2" s="27">
        <v>1404</v>
      </c>
      <c r="P2" s="32">
        <f t="shared" ref="P2:P8" si="3">L2/O2</f>
        <v>79.634615384615387</v>
      </c>
      <c r="Q2" s="37" t="s">
        <v>29</v>
      </c>
      <c r="R2" s="42">
        <f>ABS(N11-N2)*100</f>
        <v>43.27133689930325</v>
      </c>
      <c r="S2" t="s">
        <v>30</v>
      </c>
      <c r="U2" s="7">
        <v>43000</v>
      </c>
      <c r="V2" t="s">
        <v>31</v>
      </c>
      <c r="W2" s="17" t="s">
        <v>32</v>
      </c>
      <c r="Y2" t="s">
        <v>33</v>
      </c>
      <c r="Z2">
        <v>401</v>
      </c>
      <c r="AA2">
        <v>72</v>
      </c>
    </row>
    <row r="3" spans="1:64" x14ac:dyDescent="0.25">
      <c r="A3" t="s">
        <v>37</v>
      </c>
      <c r="B3" t="s">
        <v>38</v>
      </c>
      <c r="C3" s="17">
        <v>43992</v>
      </c>
      <c r="D3" s="7">
        <v>37000</v>
      </c>
      <c r="E3" t="s">
        <v>39</v>
      </c>
      <c r="F3" t="s">
        <v>28</v>
      </c>
      <c r="G3" s="7">
        <v>37000</v>
      </c>
      <c r="H3" s="7">
        <v>27300</v>
      </c>
      <c r="I3" s="12">
        <f t="shared" si="0"/>
        <v>73.78378378378379</v>
      </c>
      <c r="J3" s="7">
        <v>52748</v>
      </c>
      <c r="K3" s="7">
        <v>10110</v>
      </c>
      <c r="L3" s="7">
        <f t="shared" si="1"/>
        <v>26890</v>
      </c>
      <c r="M3" s="7">
        <v>59219.4453125</v>
      </c>
      <c r="N3" s="22">
        <f t="shared" si="2"/>
        <v>0.45407382419916176</v>
      </c>
      <c r="O3" s="27">
        <v>1232</v>
      </c>
      <c r="P3" s="32">
        <f t="shared" si="3"/>
        <v>21.8262987012987</v>
      </c>
      <c r="Q3" s="37" t="s">
        <v>29</v>
      </c>
      <c r="R3" s="42">
        <f>ABS(N11-N3)*100</f>
        <v>18.052613767160032</v>
      </c>
      <c r="S3" t="s">
        <v>34</v>
      </c>
      <c r="U3" s="7">
        <v>9083</v>
      </c>
      <c r="V3" t="s">
        <v>31</v>
      </c>
      <c r="W3" s="17" t="s">
        <v>32</v>
      </c>
      <c r="Y3" t="s">
        <v>40</v>
      </c>
      <c r="Z3">
        <v>401</v>
      </c>
      <c r="AA3">
        <v>68</v>
      </c>
    </row>
    <row r="4" spans="1:64" x14ac:dyDescent="0.25">
      <c r="A4" t="s">
        <v>41</v>
      </c>
      <c r="B4" t="s">
        <v>42</v>
      </c>
      <c r="C4" s="17">
        <v>44370</v>
      </c>
      <c r="D4" s="7">
        <v>20000</v>
      </c>
      <c r="E4" t="s">
        <v>43</v>
      </c>
      <c r="F4" t="s">
        <v>28</v>
      </c>
      <c r="G4" s="7">
        <v>20000</v>
      </c>
      <c r="H4" s="7">
        <v>14500</v>
      </c>
      <c r="I4" s="12">
        <f t="shared" si="0"/>
        <v>72.5</v>
      </c>
      <c r="J4" s="7">
        <v>30247</v>
      </c>
      <c r="K4" s="7">
        <v>9366</v>
      </c>
      <c r="L4" s="7">
        <f t="shared" si="1"/>
        <v>10634</v>
      </c>
      <c r="M4" s="7">
        <v>29001.388671875</v>
      </c>
      <c r="N4" s="22">
        <f t="shared" si="2"/>
        <v>0.36667209699212278</v>
      </c>
      <c r="O4" s="27">
        <v>648</v>
      </c>
      <c r="P4" s="32">
        <f t="shared" si="3"/>
        <v>16.410493827160494</v>
      </c>
      <c r="Q4" s="37" t="s">
        <v>29</v>
      </c>
      <c r="R4" s="42">
        <f>ABS(N11-N4)*100</f>
        <v>26.792786487863928</v>
      </c>
      <c r="S4" t="s">
        <v>34</v>
      </c>
      <c r="U4" s="7">
        <v>6840</v>
      </c>
      <c r="V4" t="s">
        <v>31</v>
      </c>
      <c r="W4" s="17" t="s">
        <v>32</v>
      </c>
      <c r="Y4" t="s">
        <v>33</v>
      </c>
      <c r="Z4">
        <v>401</v>
      </c>
      <c r="AA4">
        <v>61</v>
      </c>
    </row>
    <row r="5" spans="1:64" x14ac:dyDescent="0.25">
      <c r="A5" t="s">
        <v>44</v>
      </c>
      <c r="B5" t="s">
        <v>45</v>
      </c>
      <c r="C5" s="17">
        <v>44340</v>
      </c>
      <c r="D5" s="7">
        <v>125000</v>
      </c>
      <c r="E5" t="s">
        <v>27</v>
      </c>
      <c r="F5" t="s">
        <v>28</v>
      </c>
      <c r="G5" s="7">
        <v>125000</v>
      </c>
      <c r="H5" s="7">
        <v>37700</v>
      </c>
      <c r="I5" s="12">
        <f t="shared" si="0"/>
        <v>30.159999999999997</v>
      </c>
      <c r="J5" s="7">
        <v>80556</v>
      </c>
      <c r="K5" s="7">
        <v>18588</v>
      </c>
      <c r="L5" s="7">
        <f t="shared" si="1"/>
        <v>106412</v>
      </c>
      <c r="M5" s="7">
        <v>86066.6640625</v>
      </c>
      <c r="N5" s="22">
        <f t="shared" si="2"/>
        <v>1.2363904324527508</v>
      </c>
      <c r="O5" s="27">
        <v>1400</v>
      </c>
      <c r="P5" s="32">
        <f t="shared" si="3"/>
        <v>76.008571428571429</v>
      </c>
      <c r="Q5" s="37" t="s">
        <v>29</v>
      </c>
      <c r="R5" s="42">
        <f>ABS(N11-N5)*100</f>
        <v>60.179047058198876</v>
      </c>
      <c r="S5" t="s">
        <v>30</v>
      </c>
      <c r="U5" s="7">
        <v>18588</v>
      </c>
      <c r="V5" t="s">
        <v>31</v>
      </c>
      <c r="W5" s="17" t="s">
        <v>32</v>
      </c>
      <c r="Y5" t="s">
        <v>33</v>
      </c>
      <c r="Z5">
        <v>401</v>
      </c>
      <c r="AA5">
        <v>63</v>
      </c>
    </row>
    <row r="6" spans="1:64" x14ac:dyDescent="0.25">
      <c r="A6" t="s">
        <v>46</v>
      </c>
      <c r="B6" t="s">
        <v>47</v>
      </c>
      <c r="C6" s="17">
        <v>44110</v>
      </c>
      <c r="D6" s="7">
        <v>39000</v>
      </c>
      <c r="E6" t="s">
        <v>27</v>
      </c>
      <c r="F6" t="s">
        <v>28</v>
      </c>
      <c r="G6" s="7">
        <v>39000</v>
      </c>
      <c r="H6" s="7">
        <v>32200</v>
      </c>
      <c r="I6" s="12">
        <f t="shared" si="0"/>
        <v>82.564102564102555</v>
      </c>
      <c r="J6" s="7">
        <v>68266</v>
      </c>
      <c r="K6" s="7">
        <v>17460</v>
      </c>
      <c r="L6" s="7">
        <f t="shared" si="1"/>
        <v>21540</v>
      </c>
      <c r="M6" s="7">
        <v>72167.6171875</v>
      </c>
      <c r="N6" s="22">
        <f t="shared" si="2"/>
        <v>0.29847181934851102</v>
      </c>
      <c r="O6" s="27">
        <v>979</v>
      </c>
      <c r="P6" s="32">
        <f t="shared" si="3"/>
        <v>22.002042900919307</v>
      </c>
      <c r="Q6" s="37" t="s">
        <v>48</v>
      </c>
      <c r="R6" s="42">
        <f>ABS(N11-N6)*100</f>
        <v>33.612814252225107</v>
      </c>
      <c r="S6" t="s">
        <v>34</v>
      </c>
      <c r="U6" s="7">
        <v>5250</v>
      </c>
      <c r="V6" t="s">
        <v>31</v>
      </c>
      <c r="W6" s="17" t="s">
        <v>32</v>
      </c>
      <c r="Y6" t="s">
        <v>49</v>
      </c>
      <c r="Z6">
        <v>401</v>
      </c>
      <c r="AA6">
        <v>68</v>
      </c>
    </row>
    <row r="7" spans="1:64" x14ac:dyDescent="0.25">
      <c r="A7" t="s">
        <v>50</v>
      </c>
      <c r="B7" t="s">
        <v>51</v>
      </c>
      <c r="C7" s="17">
        <v>44344</v>
      </c>
      <c r="D7" s="7">
        <v>90000</v>
      </c>
      <c r="E7" t="s">
        <v>27</v>
      </c>
      <c r="F7" t="s">
        <v>52</v>
      </c>
      <c r="G7" s="7">
        <v>90000</v>
      </c>
      <c r="H7" s="7">
        <v>46600</v>
      </c>
      <c r="I7" s="12">
        <f t="shared" si="0"/>
        <v>51.777777777777779</v>
      </c>
      <c r="J7" s="7">
        <v>93210</v>
      </c>
      <c r="K7" s="7">
        <v>87501</v>
      </c>
      <c r="L7" s="7">
        <f t="shared" si="1"/>
        <v>2499</v>
      </c>
      <c r="M7" s="7">
        <v>8109.375</v>
      </c>
      <c r="N7" s="22">
        <f t="shared" si="2"/>
        <v>0.30816184971098265</v>
      </c>
      <c r="O7" s="27">
        <v>224</v>
      </c>
      <c r="P7" s="32">
        <f t="shared" si="3"/>
        <v>11.15625</v>
      </c>
      <c r="Q7" s="37" t="s">
        <v>48</v>
      </c>
      <c r="R7" s="42">
        <f>ABS(N11-N7)*100</f>
        <v>32.643811215977941</v>
      </c>
      <c r="S7" t="s">
        <v>34</v>
      </c>
      <c r="U7" s="7">
        <v>87000</v>
      </c>
      <c r="V7" t="s">
        <v>31</v>
      </c>
      <c r="W7" s="17" t="s">
        <v>32</v>
      </c>
      <c r="X7" t="s">
        <v>53</v>
      </c>
      <c r="Y7" t="s">
        <v>49</v>
      </c>
      <c r="Z7">
        <v>401</v>
      </c>
      <c r="AA7">
        <v>35</v>
      </c>
    </row>
    <row r="8" spans="1:64" ht="15.75" thickBot="1" x14ac:dyDescent="0.3">
      <c r="A8" t="s">
        <v>54</v>
      </c>
      <c r="B8" t="s">
        <v>55</v>
      </c>
      <c r="C8" s="17">
        <v>44134</v>
      </c>
      <c r="D8" s="7">
        <v>98000</v>
      </c>
      <c r="E8" t="s">
        <v>27</v>
      </c>
      <c r="F8" t="s">
        <v>28</v>
      </c>
      <c r="G8" s="7">
        <v>98000</v>
      </c>
      <c r="H8" s="7">
        <v>42800</v>
      </c>
      <c r="I8" s="12">
        <f t="shared" si="0"/>
        <v>43.673469387755105</v>
      </c>
      <c r="J8" s="7">
        <v>98815</v>
      </c>
      <c r="K8" s="7">
        <v>32761</v>
      </c>
      <c r="L8" s="7">
        <f t="shared" si="1"/>
        <v>65239</v>
      </c>
      <c r="M8" s="7">
        <v>91741.6640625</v>
      </c>
      <c r="N8" s="22">
        <f t="shared" si="2"/>
        <v>0.71111637952801054</v>
      </c>
      <c r="O8" s="27">
        <v>1648</v>
      </c>
      <c r="P8" s="32">
        <f t="shared" si="3"/>
        <v>39.586771844660191</v>
      </c>
      <c r="Q8" s="37" t="s">
        <v>29</v>
      </c>
      <c r="R8" s="42">
        <f>ABS(N11-N8)*100</f>
        <v>7.6516417657248486</v>
      </c>
      <c r="S8" t="s">
        <v>34</v>
      </c>
      <c r="U8" s="7">
        <v>17687</v>
      </c>
      <c r="V8" t="s">
        <v>31</v>
      </c>
      <c r="W8" s="17" t="s">
        <v>32</v>
      </c>
      <c r="Y8" t="s">
        <v>33</v>
      </c>
      <c r="Z8">
        <v>401</v>
      </c>
      <c r="AA8">
        <v>47</v>
      </c>
    </row>
    <row r="9" spans="1:64" ht="15.75" thickTop="1" x14ac:dyDescent="0.25">
      <c r="A9" s="3"/>
      <c r="B9" s="3"/>
      <c r="C9" s="18" t="s">
        <v>56</v>
      </c>
      <c r="D9" s="8">
        <f>+SUM(D2:D8)</f>
        <v>569000</v>
      </c>
      <c r="E9" s="3"/>
      <c r="F9" s="3"/>
      <c r="G9" s="8">
        <f>+SUM(G2:G8)</f>
        <v>569000</v>
      </c>
      <c r="H9" s="8">
        <f>+SUM(H2:H8)</f>
        <v>259000</v>
      </c>
      <c r="I9" s="13"/>
      <c r="J9" s="8">
        <f>+SUM(J2:J8)</f>
        <v>547459</v>
      </c>
      <c r="K9" s="8"/>
      <c r="L9" s="8">
        <f>+SUM(L2:L8)</f>
        <v>345021</v>
      </c>
      <c r="M9" s="8">
        <f>+SUM(M2:M8)</f>
        <v>451061.708984375</v>
      </c>
      <c r="N9" s="23"/>
      <c r="O9" s="28"/>
      <c r="P9" s="33">
        <f>AVERAGE(P2:P8)</f>
        <v>38.089292012460781</v>
      </c>
      <c r="Q9" s="38"/>
      <c r="R9" s="43">
        <f>ABS(N11-N10)*100</f>
        <v>13.030868173115294</v>
      </c>
      <c r="S9" s="3"/>
      <c r="T9" s="3"/>
      <c r="U9" s="8"/>
      <c r="V9" s="3"/>
      <c r="W9" s="18"/>
      <c r="X9" s="3"/>
      <c r="Y9" s="3"/>
      <c r="Z9" s="3"/>
      <c r="AA9" s="3"/>
    </row>
    <row r="10" spans="1:64" x14ac:dyDescent="0.25">
      <c r="A10" s="4"/>
      <c r="B10" s="4"/>
      <c r="C10" s="19"/>
      <c r="D10" s="9"/>
      <c r="E10" s="4"/>
      <c r="F10" s="4"/>
      <c r="G10" s="9"/>
      <c r="H10" s="9" t="s">
        <v>57</v>
      </c>
      <c r="I10" s="14">
        <f>H9/G9*100</f>
        <v>45.518453427065026</v>
      </c>
      <c r="J10" s="9"/>
      <c r="K10" s="9"/>
      <c r="L10" s="9"/>
      <c r="M10" s="9" t="s">
        <v>58</v>
      </c>
      <c r="N10" s="24">
        <f>L9/M9</f>
        <v>0.76490864360191502</v>
      </c>
      <c r="O10" s="29"/>
      <c r="P10" s="34" t="s">
        <v>59</v>
      </c>
      <c r="Q10" s="39">
        <f>STDEV(N2:N8)</f>
        <v>0.38278940876732759</v>
      </c>
      <c r="R10" s="44"/>
      <c r="S10" s="4"/>
      <c r="T10" s="4"/>
      <c r="U10" s="9"/>
      <c r="V10" s="4"/>
      <c r="W10" s="19"/>
      <c r="X10" s="4"/>
      <c r="Y10" s="4"/>
      <c r="Z10" s="4"/>
      <c r="AA10" s="4"/>
    </row>
    <row r="11" spans="1:64" x14ac:dyDescent="0.25">
      <c r="A11" s="5"/>
      <c r="B11" s="5"/>
      <c r="C11" s="20"/>
      <c r="D11" s="10"/>
      <c r="E11" s="5"/>
      <c r="F11" s="5"/>
      <c r="G11" s="10"/>
      <c r="H11" s="10" t="s">
        <v>60</v>
      </c>
      <c r="I11" s="15">
        <f>STDEV(I2:I8)</f>
        <v>20.509811177089155</v>
      </c>
      <c r="J11" s="10"/>
      <c r="K11" s="10"/>
      <c r="L11" s="10"/>
      <c r="M11" s="10" t="s">
        <v>61</v>
      </c>
      <c r="N11" s="25">
        <f>AVERAGE(N2:N8)</f>
        <v>0.63459996187076206</v>
      </c>
      <c r="O11" s="30"/>
      <c r="P11" s="35" t="s">
        <v>62</v>
      </c>
      <c r="Q11" s="46">
        <f>AVERAGE(R2:R8)</f>
        <v>31.743435920922</v>
      </c>
      <c r="R11" s="45" t="s">
        <v>63</v>
      </c>
      <c r="S11" s="5">
        <f>+(Q11/N11)</f>
        <v>50.021175272914107</v>
      </c>
      <c r="T11" s="5"/>
      <c r="U11" s="10"/>
      <c r="V11" s="5"/>
      <c r="W11" s="20"/>
      <c r="X11" s="5"/>
      <c r="Y11" s="5"/>
      <c r="Z11" s="5"/>
      <c r="AA11" s="5"/>
    </row>
  </sheetData>
  <conditionalFormatting sqref="A2:AA8">
    <cfRule type="expression" dxfId="1" priority="1" stopIfTrue="1">
      <formula>MOD(ROW(),4)&gt;1</formula>
    </cfRule>
    <cfRule type="expression" dxfId="0" priority="2" stopIfTrue="1">
      <formula>MOD(ROW(),4)&lt;2</formula>
    </cfRule>
  </conditionalFormatting>
  <pageMargins left="0.7" right="0.7" top="0.75" bottom="0.75" header="0.3" footer="0.3"/>
  <pageSetup scale="48" fitToHeight="0" orientation="landscape" r:id="rId1"/>
  <headerFooter>
    <oddHeader>&amp;C2023 ECF LAKE MOBILE HOMES/MOD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E.C.F. Analysis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Story</dc:creator>
  <cp:lastModifiedBy>Angie Kerby</cp:lastModifiedBy>
  <cp:lastPrinted>2023-03-15T12:27:10Z</cp:lastPrinted>
  <dcterms:created xsi:type="dcterms:W3CDTF">2023-01-19T00:29:58Z</dcterms:created>
  <dcterms:modified xsi:type="dcterms:W3CDTF">2023-03-15T12:27:18Z</dcterms:modified>
</cp:coreProperties>
</file>