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\Desktop\"/>
    </mc:Choice>
  </mc:AlternateContent>
  <bookViews>
    <workbookView xWindow="0" yWindow="0" windowWidth="25200" windowHeight="12570"/>
  </bookViews>
  <sheets>
    <sheet name="Monthly College Budget" sheetId="3" r:id="rId1"/>
    <sheet name="chart_calcs" sheetId="4" state="hidden" r:id="rId2"/>
  </sheets>
  <definedNames>
    <definedName name="_xlnm._FilterDatabase" localSheetId="0" hidden="1">'Monthly College Budget'!#REF!</definedName>
    <definedName name="CategoriesExpense">{"room &amp; board";"tuition &amp; fees";"books &amp; supplies";"transportation";"discretionary";"other expenses"}</definedName>
    <definedName name="CategoriesIncome">{"financial aid";"wages (after-tax)";"family help";"from savings";"other"}</definedName>
    <definedName name="FirstMonth">UPPER(TEXT(StartDate,"mmm "))</definedName>
    <definedName name="income_percent_selected_period">'Monthly College Budget'!$Q$33:$Q$37</definedName>
    <definedName name="NextMonth">UPPER(TEXT(EOMONTH(VALUE('Monthly College Budget'!XFD1 &amp; "1"),0)+1,"mmm "))</definedName>
    <definedName name="PercentsExpense">'Monthly College Budget'!$Q$41,'Monthly College Budget'!$Q$46,'Monthly College Budget'!$Q$50,'Monthly College Budget'!$Q$54,'Monthly College Budget'!$Q$60,'Monthly College Budget'!$Q$68</definedName>
    <definedName name="PercentsIncome">'Monthly College Budget'!$Q$33:$Q$37</definedName>
    <definedName name="Periods">'Monthly College Budget'!$D$28:$P$28</definedName>
    <definedName name="ScrollBarValue">chart_calcs!$D$13</definedName>
    <definedName name="SelectedPeriod">INDEX(Periods,,ScrollBarValue)</definedName>
    <definedName name="SelectedPeriodCashFlowNegative">INDEX('Monthly College Budget'!$D$29:$P$29,,SelectedPeriodColumn) * NOT(SelectedPeriodIsFunded)</definedName>
    <definedName name="SelectedPeriodCashFlowNegative_Mirror">CHOOSE({1,2,3},0,SelectedPeriodCashFlowNegative,-(MAX(ABS(SelectedPeriodCashFlowNegative),SelectedPeriodCashFlowPositive)))</definedName>
    <definedName name="SelectedPeriodCashFlowPositive">INDEX('Monthly College Budget'!$D$29:$P$29,,SelectedPeriodColumn) * SelectedPeriodIsFunded</definedName>
    <definedName name="SelectedPeriodCashFlowPositive_Mirror">CHOOSE({1,2,3},0,SelectedPeriodCashFlowPositive,(MAX(ABS(SelectedPeriodCashFlowNegative),SelectedPeriodCashFlowPositive)))</definedName>
    <definedName name="SelectedPeriodColumn">MATCH(SelectedPeriod,Periods,0)</definedName>
    <definedName name="SelectedPeriodIsFunded">INDEX('Monthly College Budget'!$D$38:$P$38,,SelectedPeriodColumn)&gt;=INDEX('Monthly College Budget'!$D$73:$P$73,,SelectedPeriodColumn)</definedName>
    <definedName name="SelectedStartMonth">'Monthly College Budget'!$B$26</definedName>
    <definedName name="StartDate">DATEVALUE(SelectedStartMonth &amp;  "1, " &amp; YEAR(TODAY()))</definedName>
  </definedNames>
  <calcPr calcId="152511"/>
</workbook>
</file>

<file path=xl/calcChain.xml><?xml version="1.0" encoding="utf-8"?>
<calcChain xmlns="http://schemas.openxmlformats.org/spreadsheetml/2006/main">
  <c r="P12" i="4" l="1"/>
  <c r="D28" i="3" l="1"/>
  <c r="D12" i="4" s="1"/>
  <c r="D40" i="3"/>
  <c r="E40" i="3" s="1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D32" i="3"/>
  <c r="E28" i="3" l="1"/>
  <c r="E12" i="4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F28" i="3" l="1"/>
  <c r="F12" i="4" s="1"/>
  <c r="A2" i="3" a="1"/>
  <c r="A2" i="3" s="1"/>
  <c r="G28" i="3" l="1"/>
  <c r="G12" i="4" s="1"/>
  <c r="A6" i="3"/>
  <c r="A5" i="3"/>
  <c r="A4" i="3"/>
  <c r="A19" i="3"/>
  <c r="A13" i="3"/>
  <c r="A17" i="3"/>
  <c r="A10" i="3"/>
  <c r="A21" i="3"/>
  <c r="A15" i="3"/>
  <c r="A9" i="3"/>
  <c r="A3" i="3"/>
  <c r="A7" i="3"/>
  <c r="A18" i="3"/>
  <c r="A12" i="3"/>
  <c r="A11" i="3"/>
  <c r="A16" i="3"/>
  <c r="A20" i="3"/>
  <c r="A14" i="3"/>
  <c r="A8" i="3"/>
  <c r="H28" i="3" l="1"/>
  <c r="O68" i="3"/>
  <c r="N68" i="3"/>
  <c r="M68" i="3"/>
  <c r="L68" i="3"/>
  <c r="K68" i="3"/>
  <c r="J68" i="3"/>
  <c r="I68" i="3"/>
  <c r="H68" i="3"/>
  <c r="G68" i="3"/>
  <c r="F68" i="3"/>
  <c r="E68" i="3"/>
  <c r="D68" i="3"/>
  <c r="O38" i="3"/>
  <c r="N38" i="3"/>
  <c r="M38" i="3"/>
  <c r="L38" i="3"/>
  <c r="K38" i="3"/>
  <c r="J38" i="3"/>
  <c r="I38" i="3"/>
  <c r="H38" i="3"/>
  <c r="G38" i="3"/>
  <c r="F38" i="3"/>
  <c r="E38" i="3"/>
  <c r="D38" i="3"/>
  <c r="P37" i="3"/>
  <c r="P36" i="3"/>
  <c r="P35" i="3"/>
  <c r="P34" i="3"/>
  <c r="P33" i="3"/>
  <c r="O60" i="3"/>
  <c r="N60" i="3"/>
  <c r="M60" i="3"/>
  <c r="L60" i="3"/>
  <c r="K60" i="3"/>
  <c r="J60" i="3"/>
  <c r="I60" i="3"/>
  <c r="H60" i="3"/>
  <c r="G60" i="3"/>
  <c r="F60" i="3"/>
  <c r="E60" i="3"/>
  <c r="D60" i="3"/>
  <c r="P62" i="3"/>
  <c r="P71" i="3"/>
  <c r="P70" i="3"/>
  <c r="P69" i="3"/>
  <c r="P66" i="3"/>
  <c r="P65" i="3"/>
  <c r="P64" i="3"/>
  <c r="P63" i="3"/>
  <c r="P61" i="3"/>
  <c r="O54" i="3"/>
  <c r="N54" i="3"/>
  <c r="M54" i="3"/>
  <c r="L54" i="3"/>
  <c r="K54" i="3"/>
  <c r="J54" i="3"/>
  <c r="I54" i="3"/>
  <c r="H54" i="3"/>
  <c r="G54" i="3"/>
  <c r="F54" i="3"/>
  <c r="E54" i="3"/>
  <c r="D54" i="3"/>
  <c r="P58" i="3"/>
  <c r="P57" i="3"/>
  <c r="P56" i="3"/>
  <c r="P55" i="3"/>
  <c r="P48" i="3"/>
  <c r="O50" i="3"/>
  <c r="N50" i="3"/>
  <c r="M50" i="3"/>
  <c r="L50" i="3"/>
  <c r="K50" i="3"/>
  <c r="J50" i="3"/>
  <c r="I50" i="3"/>
  <c r="H50" i="3"/>
  <c r="G50" i="3"/>
  <c r="F50" i="3"/>
  <c r="E50" i="3"/>
  <c r="D50" i="3"/>
  <c r="P52" i="3"/>
  <c r="P51" i="3"/>
  <c r="O46" i="3"/>
  <c r="N46" i="3"/>
  <c r="M46" i="3"/>
  <c r="L46" i="3"/>
  <c r="K46" i="3"/>
  <c r="J46" i="3"/>
  <c r="I46" i="3"/>
  <c r="H46" i="3"/>
  <c r="G46" i="3"/>
  <c r="F46" i="3"/>
  <c r="E46" i="3"/>
  <c r="D46" i="3"/>
  <c r="P47" i="3"/>
  <c r="O41" i="3"/>
  <c r="N41" i="3"/>
  <c r="M41" i="3"/>
  <c r="L41" i="3"/>
  <c r="K41" i="3"/>
  <c r="J41" i="3"/>
  <c r="I41" i="3"/>
  <c r="H41" i="3"/>
  <c r="G41" i="3"/>
  <c r="F41" i="3"/>
  <c r="E41" i="3"/>
  <c r="D41" i="3"/>
  <c r="P44" i="3"/>
  <c r="P43" i="3"/>
  <c r="P42" i="3"/>
  <c r="H12" i="4" l="1"/>
  <c r="I28" i="3"/>
  <c r="I12" i="4" s="1"/>
  <c r="P38" i="3"/>
  <c r="P46" i="3"/>
  <c r="P54" i="3"/>
  <c r="P50" i="3"/>
  <c r="P60" i="3"/>
  <c r="P41" i="3"/>
  <c r="P68" i="3"/>
  <c r="K73" i="3"/>
  <c r="K29" i="3" s="1"/>
  <c r="E73" i="3"/>
  <c r="E29" i="3" s="1"/>
  <c r="N73" i="3"/>
  <c r="N29" i="3" s="1"/>
  <c r="H73" i="3"/>
  <c r="H29" i="3" s="1"/>
  <c r="I73" i="3"/>
  <c r="I29" i="3" s="1"/>
  <c r="O73" i="3"/>
  <c r="O29" i="3" s="1"/>
  <c r="D73" i="3"/>
  <c r="F73" i="3"/>
  <c r="F29" i="3" s="1"/>
  <c r="L73" i="3"/>
  <c r="L29" i="3" s="1"/>
  <c r="M73" i="3"/>
  <c r="M29" i="3" s="1"/>
  <c r="G73" i="3"/>
  <c r="G29" i="3" s="1"/>
  <c r="J73" i="3"/>
  <c r="J29" i="3" s="1"/>
  <c r="J28" i="3" l="1"/>
  <c r="J12" i="4" s="1"/>
  <c r="P73" i="3"/>
  <c r="D29" i="3"/>
  <c r="E8" i="4" s="1"/>
  <c r="F8" i="4" s="1"/>
  <c r="N6" i="3" s="1"/>
  <c r="K28" i="3" l="1"/>
  <c r="K12" i="4" s="1"/>
  <c r="P29" i="3"/>
  <c r="N30" i="3"/>
  <c r="M30" i="3"/>
  <c r="G30" i="3"/>
  <c r="L30" i="3"/>
  <c r="F30" i="3"/>
  <c r="H30" i="3"/>
  <c r="K30" i="3"/>
  <c r="E30" i="3"/>
  <c r="J30" i="3"/>
  <c r="D30" i="3"/>
  <c r="O30" i="3"/>
  <c r="I30" i="3"/>
  <c r="L28" i="3" l="1"/>
  <c r="L12" i="4" s="1"/>
  <c r="M28" i="3" l="1"/>
  <c r="M12" i="4" s="1"/>
  <c r="N28" i="3" l="1"/>
  <c r="N12" i="4" s="1"/>
  <c r="O28" i="3" l="1"/>
  <c r="Q52" i="3" s="1"/>
  <c r="L15" i="4" l="1"/>
  <c r="Q41" i="3"/>
  <c r="L14" i="4"/>
  <c r="F6" i="4"/>
  <c r="B6" i="3" s="1"/>
  <c r="D14" i="4"/>
  <c r="Q47" i="3"/>
  <c r="K14" i="4"/>
  <c r="Q29" i="3"/>
  <c r="Q71" i="3"/>
  <c r="Q48" i="3"/>
  <c r="O15" i="4"/>
  <c r="O14" i="4"/>
  <c r="Q46" i="3"/>
  <c r="I14" i="4"/>
  <c r="G14" i="4"/>
  <c r="Q33" i="3"/>
  <c r="D19" i="4" s="1"/>
  <c r="Q35" i="3"/>
  <c r="D21" i="4" s="1"/>
  <c r="Q34" i="3"/>
  <c r="D20" i="4" s="1"/>
  <c r="Q57" i="3"/>
  <c r="P15" i="4"/>
  <c r="Q68" i="3"/>
  <c r="F7" i="4"/>
  <c r="F6" i="3" s="1"/>
  <c r="Q42" i="3"/>
  <c r="O12" i="4"/>
  <c r="J15" i="4"/>
  <c r="Q37" i="3"/>
  <c r="D23" i="4" s="1"/>
  <c r="Q50" i="3"/>
  <c r="Q70" i="3"/>
  <c r="Q56" i="3"/>
  <c r="Q73" i="3"/>
  <c r="F14" i="4"/>
  <c r="Q66" i="3"/>
  <c r="Q36" i="3"/>
  <c r="D22" i="4" s="1"/>
  <c r="Q65" i="3"/>
  <c r="Q62" i="3"/>
  <c r="Q44" i="3"/>
  <c r="Q55" i="3"/>
  <c r="Q60" i="3"/>
  <c r="M14" i="4"/>
  <c r="Q58" i="3"/>
  <c r="D15" i="4"/>
  <c r="P14" i="4"/>
  <c r="K15" i="4"/>
  <c r="Q51" i="3"/>
  <c r="F15" i="4"/>
  <c r="M15" i="4"/>
  <c r="Q64" i="3"/>
  <c r="I15" i="4"/>
  <c r="Q38" i="3"/>
  <c r="N15" i="4"/>
  <c r="H14" i="4"/>
  <c r="Q69" i="3"/>
  <c r="N14" i="4"/>
  <c r="Q27" i="3"/>
  <c r="H15" i="4"/>
  <c r="Q54" i="3"/>
  <c r="E14" i="4"/>
  <c r="J14" i="4"/>
  <c r="G15" i="4"/>
  <c r="Q63" i="3"/>
  <c r="E15" i="4"/>
  <c r="Q43" i="3"/>
  <c r="Q61" i="3"/>
  <c r="D3" i="4"/>
  <c r="D8" i="4" l="1"/>
  <c r="N5" i="3" s="1"/>
  <c r="D6" i="4"/>
  <c r="B5" i="3" s="1"/>
  <c r="D7" i="4"/>
  <c r="F5" i="3" s="1"/>
</calcChain>
</file>

<file path=xl/sharedStrings.xml><?xml version="1.0" encoding="utf-8"?>
<sst xmlns="http://schemas.openxmlformats.org/spreadsheetml/2006/main" count="59" uniqueCount="51">
  <si>
    <t>Transportation</t>
  </si>
  <si>
    <t>Other</t>
  </si>
  <si>
    <t>Savings</t>
  </si>
  <si>
    <t>After-tax wages from a job</t>
  </si>
  <si>
    <t>Financial help from family</t>
  </si>
  <si>
    <t>Other (child support, public assistance, gifts, etc.)</t>
  </si>
  <si>
    <t>Textbooks</t>
  </si>
  <si>
    <t>School supplies</t>
  </si>
  <si>
    <t>Rent, mortgage, or dorm room</t>
  </si>
  <si>
    <t>Food (groceries or meal plan)</t>
  </si>
  <si>
    <t>Utilities (heat, water, electricity)</t>
  </si>
  <si>
    <t>Insurance (car, health, renter's)</t>
  </si>
  <si>
    <t>Donations</t>
  </si>
  <si>
    <t>Clothes</t>
  </si>
  <si>
    <t>Entertainment (movies, dates, concerts)</t>
  </si>
  <si>
    <t>Financial aid (grants, scholarships, loans) paid to you</t>
  </si>
  <si>
    <t>Withdrawals from savings</t>
  </si>
  <si>
    <t>Discretionary</t>
  </si>
  <si>
    <t>Books &amp; Supplies</t>
  </si>
  <si>
    <t>Room &amp; Board</t>
  </si>
  <si>
    <t>Other Expenses</t>
  </si>
  <si>
    <t>Tuition &amp; Fees</t>
  </si>
  <si>
    <t>Travel at holidays</t>
  </si>
  <si>
    <t>Transit fares</t>
  </si>
  <si>
    <t>Gas, maintenance</t>
  </si>
  <si>
    <t>Vehicle payment</t>
  </si>
  <si>
    <t>Snacks, dining out</t>
  </si>
  <si>
    <t>Tuition you pay</t>
  </si>
  <si>
    <t>Fees you pay</t>
  </si>
  <si>
    <t>Loan, credit card payment</t>
  </si>
  <si>
    <t>Monthly Cash After Expense</t>
  </si>
  <si>
    <t>Cash Flow</t>
  </si>
  <si>
    <t>Cumulative Cash Flow</t>
  </si>
  <si>
    <t>Dynamic Chart Titles</t>
  </si>
  <si>
    <t xml:space="preserve">Scroll Bar Value: </t>
  </si>
  <si>
    <t xml:space="preserve">Cash Flow Chart: </t>
  </si>
  <si>
    <t xml:space="preserve">Cumulative: </t>
  </si>
  <si>
    <t>TOTAL EXPENSES</t>
  </si>
  <si>
    <t>MONTHLY INCOME</t>
  </si>
  <si>
    <t>MONTHLY EXPENSE</t>
  </si>
  <si>
    <t>TOTAL INCOME</t>
  </si>
  <si>
    <t xml:space="preserve">YEAR  </t>
  </si>
  <si>
    <t xml:space="preserve">% INC </t>
  </si>
  <si>
    <t>***This sheet should remain HIDDEN***</t>
  </si>
  <si>
    <t>JAN</t>
  </si>
  <si>
    <t xml:space="preserve"> Select First Budget Month</t>
  </si>
  <si>
    <t>INCOME CHART DATA</t>
  </si>
  <si>
    <t>After tax wages from a job</t>
  </si>
  <si>
    <t>Cell phone, Internet, cable</t>
  </si>
  <si>
    <t>Monthly</t>
  </si>
  <si>
    <t>College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</si>
</sst>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"/>
    <numFmt numFmtId="165" formatCode="0.0%"/>
    <numFmt numFmtId="166" formatCode="#,##0_);[Red]\(#,##0\);\-\ \ "/>
    <numFmt numFmtId="167" formatCode="0.0%;\(0.0%\)"/>
  </numFmts>
  <fonts count="17" x14ac:knownFonts="1">
    <font>
      <sz val="10"/>
      <color theme="3" tint="0.34998626667073579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0.5"/>
      <color theme="0"/>
      <name val="Cambria"/>
      <family val="1"/>
      <scheme val="major"/>
    </font>
    <font>
      <sz val="9"/>
      <color theme="1" tint="0.34998626667073579"/>
      <name val="Trebuchet MS"/>
      <family val="2"/>
      <scheme val="minor"/>
    </font>
    <font>
      <b/>
      <sz val="9"/>
      <color theme="1" tint="0.34998626667073579"/>
      <name val="Trebuchet MS"/>
      <family val="2"/>
      <scheme val="minor"/>
    </font>
    <font>
      <b/>
      <sz val="15"/>
      <color theme="4"/>
      <name val="Cambria"/>
      <family val="1"/>
      <scheme val="major"/>
    </font>
    <font>
      <b/>
      <sz val="10.5"/>
      <color theme="4"/>
      <name val="Cambria"/>
      <family val="1"/>
      <scheme val="major"/>
    </font>
    <font>
      <b/>
      <sz val="42"/>
      <color theme="4"/>
      <name val="Cambria"/>
      <family val="1"/>
      <scheme val="major"/>
    </font>
    <font>
      <sz val="9"/>
      <color theme="1" tint="0.34998626667073579"/>
      <name val="Wingdings 3"/>
      <family val="1"/>
      <charset val="2"/>
    </font>
    <font>
      <sz val="14"/>
      <color theme="1" tint="0.499984740745262"/>
      <name val="Trebuchet MS"/>
      <family val="2"/>
      <scheme val="minor"/>
    </font>
    <font>
      <sz val="30"/>
      <color theme="1" tint="0.499984740745262"/>
      <name val="Trebuchet MS"/>
      <family val="2"/>
      <scheme val="minor"/>
    </font>
    <font>
      <sz val="10"/>
      <color theme="1" tint="0.34998626667073579"/>
      <name val="Trebuchet MS"/>
      <family val="2"/>
      <scheme val="minor"/>
    </font>
    <font>
      <b/>
      <sz val="10"/>
      <color theme="4"/>
      <name val="Cambria"/>
      <family val="1"/>
      <scheme val="major"/>
    </font>
    <font>
      <sz val="10"/>
      <color theme="5"/>
      <name val="Trebuchet MS"/>
      <family val="2"/>
      <scheme val="minor"/>
    </font>
    <font>
      <b/>
      <sz val="10"/>
      <color theme="4"/>
      <name val="Trebuchet MS"/>
      <family val="2"/>
      <scheme val="minor"/>
    </font>
    <font>
      <b/>
      <sz val="10"/>
      <color theme="5"/>
      <name val="Trebuchet MS"/>
      <family val="2"/>
      <scheme val="minor"/>
    </font>
    <font>
      <sz val="11"/>
      <color theme="3" tint="0.49998474074526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thin">
        <color theme="0"/>
      </left>
      <right/>
      <top style="thick">
        <color theme="0" tint="-0.14996795556505021"/>
      </top>
      <bottom style="thin">
        <color theme="0"/>
      </bottom>
      <diagonal/>
    </border>
    <border>
      <left/>
      <right/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5"/>
      </top>
      <bottom style="thin">
        <color theme="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14" fontId="2" fillId="2" borderId="0" xfId="1" applyNumberFormat="1" applyFont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11" xfId="0" applyFont="1" applyFill="1" applyBorder="1"/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165" fontId="0" fillId="0" borderId="0" xfId="0" applyNumberFormat="1" applyFill="1"/>
    <xf numFmtId="0" fontId="0" fillId="0" borderId="1" xfId="0" applyFill="1" applyBorder="1" applyAlignment="1">
      <alignment horizontal="right" indent="5"/>
    </xf>
    <xf numFmtId="0" fontId="7" fillId="0" borderId="0" xfId="0" applyFont="1" applyFill="1" applyAlignment="1"/>
    <xf numFmtId="0" fontId="9" fillId="0" borderId="0" xfId="0" applyFont="1" applyFill="1" applyAlignment="1">
      <alignment horizontal="left" indent="1"/>
    </xf>
    <xf numFmtId="0" fontId="10" fillId="0" borderId="0" xfId="0" applyFont="1" applyFill="1" applyAlignment="1">
      <alignment horizontal="left"/>
    </xf>
    <xf numFmtId="0" fontId="10" fillId="0" borderId="0" xfId="2" applyFill="1" applyAlignment="1">
      <alignment horizontal="left" indent="1"/>
    </xf>
    <xf numFmtId="0" fontId="9" fillId="0" borderId="0" xfId="3" applyFill="1" applyAlignment="1">
      <alignment horizontal="left" indent="2"/>
    </xf>
    <xf numFmtId="0" fontId="11" fillId="3" borderId="0" xfId="0" applyFont="1" applyFill="1"/>
    <xf numFmtId="38" fontId="11" fillId="3" borderId="0" xfId="0" applyNumberFormat="1" applyFont="1" applyFill="1"/>
    <xf numFmtId="167" fontId="11" fillId="3" borderId="0" xfId="0" applyNumberFormat="1" applyFont="1" applyFill="1" applyAlignment="1">
      <alignment horizontal="right" indent="1"/>
    </xf>
    <xf numFmtId="0" fontId="11" fillId="3" borderId="2" xfId="0" applyFont="1" applyFill="1" applyBorder="1"/>
    <xf numFmtId="38" fontId="11" fillId="3" borderId="2" xfId="0" applyNumberFormat="1" applyFont="1" applyFill="1" applyBorder="1"/>
    <xf numFmtId="0" fontId="11" fillId="0" borderId="11" xfId="0" applyFont="1" applyFill="1" applyBorder="1"/>
    <xf numFmtId="0" fontId="12" fillId="0" borderId="5" xfId="0" applyFont="1" applyFill="1" applyBorder="1"/>
    <xf numFmtId="164" fontId="12" fillId="0" borderId="5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 applyBorder="1"/>
    <xf numFmtId="166" fontId="11" fillId="0" borderId="0" xfId="0" applyNumberFormat="1" applyFont="1" applyFill="1" applyBorder="1" applyProtection="1">
      <protection locked="0"/>
    </xf>
    <xf numFmtId="38" fontId="13" fillId="3" borderId="12" xfId="0" applyNumberFormat="1" applyFont="1" applyFill="1" applyBorder="1"/>
    <xf numFmtId="165" fontId="13" fillId="3" borderId="13" xfId="0" applyNumberFormat="1" applyFont="1" applyFill="1" applyBorder="1" applyAlignment="1">
      <alignment horizontal="right" indent="1"/>
    </xf>
    <xf numFmtId="0" fontId="11" fillId="0" borderId="10" xfId="0" applyFont="1" applyFill="1" applyBorder="1"/>
    <xf numFmtId="166" fontId="11" fillId="0" borderId="10" xfId="0" applyNumberFormat="1" applyFont="1" applyFill="1" applyBorder="1" applyProtection="1">
      <protection locked="0"/>
    </xf>
    <xf numFmtId="38" fontId="13" fillId="3" borderId="14" xfId="0" applyNumberFormat="1" applyFont="1" applyFill="1" applyBorder="1"/>
    <xf numFmtId="165" fontId="13" fillId="3" borderId="15" xfId="0" applyNumberFormat="1" applyFont="1" applyFill="1" applyBorder="1" applyAlignment="1">
      <alignment horizontal="right" indent="1"/>
    </xf>
    <xf numFmtId="0" fontId="11" fillId="0" borderId="6" xfId="0" applyFont="1" applyFill="1" applyBorder="1"/>
    <xf numFmtId="166" fontId="11" fillId="0" borderId="6" xfId="0" applyNumberFormat="1" applyFont="1" applyFill="1" applyBorder="1" applyProtection="1">
      <protection locked="0"/>
    </xf>
    <xf numFmtId="38" fontId="13" fillId="3" borderId="16" xfId="0" applyNumberFormat="1" applyFont="1" applyFill="1" applyBorder="1"/>
    <xf numFmtId="165" fontId="13" fillId="3" borderId="17" xfId="0" applyNumberFormat="1" applyFont="1" applyFill="1" applyBorder="1" applyAlignment="1">
      <alignment horizontal="right" indent="1"/>
    </xf>
    <xf numFmtId="0" fontId="12" fillId="0" borderId="4" xfId="0" applyFont="1" applyFill="1" applyBorder="1"/>
    <xf numFmtId="38" fontId="14" fillId="0" borderId="4" xfId="0" applyNumberFormat="1" applyFont="1" applyFill="1" applyBorder="1"/>
    <xf numFmtId="165" fontId="14" fillId="0" borderId="4" xfId="0" applyNumberFormat="1" applyFont="1" applyFill="1" applyBorder="1" applyAlignment="1">
      <alignment horizontal="right" indent="1"/>
    </xf>
    <xf numFmtId="0" fontId="12" fillId="0" borderId="0" xfId="0" applyFont="1" applyFill="1"/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5" fillId="0" borderId="3" xfId="0" applyFont="1" applyFill="1" applyBorder="1"/>
    <xf numFmtId="38" fontId="11" fillId="0" borderId="3" xfId="0" applyNumberFormat="1" applyFont="1" applyFill="1" applyBorder="1"/>
    <xf numFmtId="38" fontId="13" fillId="3" borderId="18" xfId="0" applyNumberFormat="1" applyFont="1" applyFill="1" applyBorder="1"/>
    <xf numFmtId="165" fontId="13" fillId="3" borderId="18" xfId="0" applyNumberFormat="1" applyFont="1" applyFill="1" applyBorder="1" applyAlignment="1">
      <alignment horizontal="right" indent="1"/>
    </xf>
    <xf numFmtId="0" fontId="11" fillId="0" borderId="0" xfId="0" applyFont="1" applyFill="1" applyBorder="1" applyAlignment="1">
      <alignment horizontal="left" indent="2"/>
    </xf>
    <xf numFmtId="0" fontId="11" fillId="0" borderId="7" xfId="0" applyFont="1" applyFill="1" applyBorder="1" applyAlignment="1">
      <alignment horizontal="left"/>
    </xf>
    <xf numFmtId="166" fontId="11" fillId="0" borderId="7" xfId="0" applyNumberFormat="1" applyFont="1" applyFill="1" applyBorder="1" applyProtection="1">
      <protection locked="0"/>
    </xf>
    <xf numFmtId="38" fontId="13" fillId="3" borderId="15" xfId="0" applyNumberFormat="1" applyFont="1" applyFill="1" applyBorder="1"/>
    <xf numFmtId="0" fontId="11" fillId="0" borderId="8" xfId="0" applyFont="1" applyFill="1" applyBorder="1" applyAlignment="1">
      <alignment horizontal="left"/>
    </xf>
    <xf numFmtId="166" fontId="11" fillId="0" borderId="8" xfId="0" applyNumberFormat="1" applyFont="1" applyFill="1" applyBorder="1" applyProtection="1">
      <protection locked="0"/>
    </xf>
    <xf numFmtId="0" fontId="11" fillId="0" borderId="9" xfId="0" applyFont="1" applyFill="1" applyBorder="1" applyAlignment="1">
      <alignment horizontal="left"/>
    </xf>
    <xf numFmtId="166" fontId="11" fillId="0" borderId="9" xfId="0" applyNumberFormat="1" applyFont="1" applyFill="1" applyBorder="1" applyProtection="1">
      <protection locked="0"/>
    </xf>
    <xf numFmtId="38" fontId="13" fillId="3" borderId="17" xfId="0" applyNumberFormat="1" applyFont="1" applyFill="1" applyBorder="1"/>
    <xf numFmtId="0" fontId="11" fillId="0" borderId="0" xfId="0" applyFont="1" applyFill="1" applyAlignment="1">
      <alignment horizontal="left" indent="1"/>
    </xf>
    <xf numFmtId="38" fontId="11" fillId="0" borderId="0" xfId="0" applyNumberFormat="1" applyFont="1" applyFill="1"/>
    <xf numFmtId="0" fontId="11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9" fillId="0" borderId="0" xfId="3" applyFill="1" applyAlignment="1">
      <alignment horizontal="left" indent="3"/>
    </xf>
    <xf numFmtId="0" fontId="10" fillId="0" borderId="0" xfId="2" applyFill="1" applyAlignment="1">
      <alignment horizontal="left" indent="2"/>
    </xf>
    <xf numFmtId="0" fontId="3" fillId="0" borderId="0" xfId="0" applyNumberFormat="1" applyFont="1" applyFill="1" applyAlignment="1">
      <alignment vertical="center"/>
    </xf>
  </cellXfs>
  <cellStyles count="6">
    <cellStyle name="Accent1" xfId="1" builtinId="29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</cellStyles>
  <dxfs count="1">
    <dxf>
      <font>
        <color theme="7"/>
      </font>
    </dxf>
  </dxfs>
  <tableStyles count="0" defaultTableStyle="TableStyleMedium2" defaultPivotStyle="PivotStyleLight16"/>
  <colors>
    <mruColors>
      <color rgb="FFFFFFFF"/>
      <color rgb="FFEEEEEE"/>
      <color rgb="FFF7F7F7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32586220472440947"/>
          <c:w val="1"/>
          <c:h val="0.6563219597550306"/>
        </c:manualLayout>
      </c:layout>
      <c:barChart>
        <c:barDir val="bar"/>
        <c:grouping val="stacked"/>
        <c:varyColors val="0"/>
        <c:ser>
          <c:idx val="0"/>
          <c:order val="0"/>
          <c:tx>
            <c:v>Positive</c:v>
          </c:tx>
          <c:spPr>
            <a:noFill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</c:dPt>
          <c:val>
            <c:numRef>
              <c:f>[0]!SelectedPeriodCashFlowPositive_Mirror</c:f>
              <c:numCache>
                <c:formatCode>General</c:formatCode>
                <c:ptCount val="3"/>
                <c:pt idx="0">
                  <c:v>0</c:v>
                </c:pt>
                <c:pt idx="1">
                  <c:v>192</c:v>
                </c:pt>
                <c:pt idx="2">
                  <c:v>192</c:v>
                </c:pt>
              </c:numCache>
            </c:numRef>
          </c:val>
        </c:ser>
        <c:ser>
          <c:idx val="1"/>
          <c:order val="1"/>
          <c:tx>
            <c:v>Negative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2"/>
            <c:invertIfNegative val="0"/>
            <c:bubble3D val="0"/>
            <c:spPr>
              <a:noFill/>
            </c:spPr>
          </c:dPt>
          <c:val>
            <c:numRef>
              <c:f>[0]!SelectedPeriodCashFlowNegative_Mirror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9746792"/>
        <c:axId val="239745616"/>
      </c:barChart>
      <c:catAx>
        <c:axId val="239746792"/>
        <c:scaling>
          <c:orientation val="minMax"/>
        </c:scaling>
        <c:delete val="1"/>
        <c:axPos val="l"/>
        <c:numFmt formatCode=";;" sourceLinked="0"/>
        <c:majorTickMark val="none"/>
        <c:minorTickMark val="none"/>
        <c:tickLblPos val="nextTo"/>
        <c:crossAx val="239745616"/>
        <c:crosses val="autoZero"/>
        <c:auto val="1"/>
        <c:lblAlgn val="ctr"/>
        <c:lblOffset val="100"/>
        <c:noMultiLvlLbl val="0"/>
      </c:catAx>
      <c:valAx>
        <c:axId val="23974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46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6253995132894"/>
          <c:y val="0.24676610545633015"/>
          <c:w val="0.87143746004867106"/>
          <c:h val="0.43811877173889852"/>
        </c:manualLayout>
      </c:layout>
      <c:lineChart>
        <c:grouping val="standard"/>
        <c:varyColors val="0"/>
        <c:ser>
          <c:idx val="0"/>
          <c:order val="0"/>
          <c:tx>
            <c:v>Cash Flow</c:v>
          </c:tx>
          <c:marker>
            <c:symbol val="none"/>
          </c:marker>
          <c:cat>
            <c:strRef>
              <c:f>chart_calcs!$D$12:$P$12</c:f>
              <c:strCache>
                <c:ptCount val="13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 </c:v>
                </c:pt>
                <c:pt idx="7">
                  <c:v>aug </c:v>
                </c:pt>
                <c:pt idx="8">
                  <c:v>sep </c:v>
                </c:pt>
                <c:pt idx="9">
                  <c:v>oct </c:v>
                </c:pt>
                <c:pt idx="10">
                  <c:v>nov </c:v>
                </c:pt>
                <c:pt idx="11">
                  <c:v>dec </c:v>
                </c:pt>
                <c:pt idx="12">
                  <c:v>year  </c:v>
                </c:pt>
              </c:strCache>
            </c:strRef>
          </c:cat>
          <c:val>
            <c:numRef>
              <c:f>'Monthly College Budget'!$D$29:$P$29</c:f>
              <c:numCache>
                <c:formatCode>#,##0_);[Red]\(#,##0\)</c:formatCode>
                <c:ptCount val="13"/>
                <c:pt idx="0">
                  <c:v>169</c:v>
                </c:pt>
                <c:pt idx="1">
                  <c:v>69</c:v>
                </c:pt>
                <c:pt idx="2">
                  <c:v>192</c:v>
                </c:pt>
                <c:pt idx="3">
                  <c:v>199</c:v>
                </c:pt>
                <c:pt idx="4">
                  <c:v>204</c:v>
                </c:pt>
                <c:pt idx="5">
                  <c:v>-771</c:v>
                </c:pt>
                <c:pt idx="6">
                  <c:v>124</c:v>
                </c:pt>
                <c:pt idx="7">
                  <c:v>154</c:v>
                </c:pt>
                <c:pt idx="8">
                  <c:v>-721</c:v>
                </c:pt>
                <c:pt idx="9">
                  <c:v>109</c:v>
                </c:pt>
                <c:pt idx="10">
                  <c:v>34</c:v>
                </c:pt>
                <c:pt idx="11">
                  <c:v>-61</c:v>
                </c:pt>
                <c:pt idx="12">
                  <c:v>-299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6400"/>
        <c:axId val="238432296"/>
      </c:lineChart>
      <c:scatterChart>
        <c:scatterStyle val="lineMarker"/>
        <c:varyColors val="0"/>
        <c:ser>
          <c:idx val="1"/>
          <c:order val="1"/>
          <c:tx>
            <c:v>Positive Selected Period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3"/>
              </a:solidFill>
              <a:ln>
                <a:noFill/>
              </a:ln>
            </c:spPr>
          </c:marker>
          <c:yVal>
            <c:numRef>
              <c:f>chart_calcs!$D$14:$P$14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192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v>Negative Selected Period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4"/>
              </a:solidFill>
              <a:ln>
                <a:noFill/>
              </a:ln>
            </c:spPr>
          </c:marker>
          <c:yVal>
            <c:numRef>
              <c:f>chart_calcs!$D$15:$P$15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746400"/>
        <c:axId val="238432296"/>
      </c:scatterChart>
      <c:catAx>
        <c:axId val="2397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1500">
                <a:solidFill>
                  <a:schemeClr val="accent1"/>
                </a:solidFill>
                <a:latin typeface="+mj-lt"/>
              </a:defRPr>
            </a:pPr>
            <a:endParaRPr lang="en-US"/>
          </a:p>
        </c:txPr>
        <c:crossAx val="238432296"/>
        <c:crosses val="autoZero"/>
        <c:auto val="1"/>
        <c:lblAlgn val="ctr"/>
        <c:lblOffset val="100"/>
        <c:noMultiLvlLbl val="0"/>
      </c:catAx>
      <c:valAx>
        <c:axId val="238432296"/>
        <c:scaling>
          <c:orientation val="minMax"/>
        </c:scaling>
        <c:delete val="1"/>
        <c:axPos val="l"/>
        <c:numFmt formatCode="&quot;$&quot;#,##0" sourceLinked="0"/>
        <c:majorTickMark val="out"/>
        <c:minorTickMark val="none"/>
        <c:tickLblPos val="nextTo"/>
        <c:crossAx val="2397464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347180086041775"/>
          <c:y val="4.3468066491688537E-2"/>
          <c:w val="0.54190547010788059"/>
          <c:h val="0.8986596675415572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[0]!CategoriesIncome</c:f>
              <c:strCache>
                <c:ptCount val="5"/>
                <c:pt idx="0">
                  <c:v>financial aid</c:v>
                </c:pt>
                <c:pt idx="1">
                  <c:v>wages (after-tax)</c:v>
                </c:pt>
                <c:pt idx="2">
                  <c:v>family help</c:v>
                </c:pt>
                <c:pt idx="3">
                  <c:v>from savings</c:v>
                </c:pt>
                <c:pt idx="4">
                  <c:v>other</c:v>
                </c:pt>
              </c:strCache>
            </c:strRef>
          </c:cat>
          <c:val>
            <c:numRef>
              <c:f>chart_calcs!$D$19:$D$23</c:f>
              <c:numCache>
                <c:formatCode>0.0%</c:formatCode>
                <c:ptCount val="5"/>
                <c:pt idx="0">
                  <c:v>0.30927835051546393</c:v>
                </c:pt>
                <c:pt idx="1">
                  <c:v>0.18556701030927836</c:v>
                </c:pt>
                <c:pt idx="2">
                  <c:v>0.41237113402061853</c:v>
                </c:pt>
                <c:pt idx="3">
                  <c:v>6.1855670103092786E-2</c:v>
                </c:pt>
                <c:pt idx="4">
                  <c:v>3.0927835051546393E-2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</c:spPr>
    </c:plotArea>
    <c:legend>
      <c:legendPos val="r"/>
      <c:layout>
        <c:manualLayout>
          <c:xMode val="edge"/>
          <c:yMode val="edge"/>
          <c:x val="5.9457921486701371E-3"/>
          <c:y val="0.32872572377500131"/>
          <c:w val="0.36469918218366959"/>
          <c:h val="0.48192447018502854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sz="1000" b="0" i="0" spc="20" baseline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347180086041775"/>
          <c:y val="4.3468066491688537E-2"/>
          <c:w val="0.54190547010788059"/>
          <c:h val="0.8986596675415572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[0]!CategoriesExpense</c:f>
              <c:strCache>
                <c:ptCount val="6"/>
                <c:pt idx="0">
                  <c:v>room &amp; board</c:v>
                </c:pt>
                <c:pt idx="1">
                  <c:v>tuition &amp; fees</c:v>
                </c:pt>
                <c:pt idx="2">
                  <c:v>books &amp; supplies</c:v>
                </c:pt>
                <c:pt idx="3">
                  <c:v>transportation</c:v>
                </c:pt>
                <c:pt idx="4">
                  <c:v>discretionary</c:v>
                </c:pt>
                <c:pt idx="5">
                  <c:v>other expenses</c:v>
                </c:pt>
              </c:strCache>
            </c:strRef>
          </c:cat>
          <c:val>
            <c:numRef>
              <c:f>[0]!PercentsExpense</c:f>
              <c:numCache>
                <c:formatCode>0.0%</c:formatCode>
                <c:ptCount val="6"/>
                <c:pt idx="0">
                  <c:v>0.25302283922973579</c:v>
                </c:pt>
                <c:pt idx="1">
                  <c:v>0.33587102552619796</c:v>
                </c:pt>
                <c:pt idx="2">
                  <c:v>0.14554411106135243</c:v>
                </c:pt>
                <c:pt idx="3">
                  <c:v>7.792207792207792E-2</c:v>
                </c:pt>
                <c:pt idx="4">
                  <c:v>7.5682937751903268E-2</c:v>
                </c:pt>
                <c:pt idx="5">
                  <c:v>0.11195700850873265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</c:spPr>
    </c:plotArea>
    <c:legend>
      <c:legendPos val="r"/>
      <c:layout>
        <c:manualLayout>
          <c:xMode val="edge"/>
          <c:yMode val="edge"/>
          <c:x val="0"/>
          <c:y val="0.32872572377500131"/>
          <c:w val="0.36469918218366959"/>
          <c:h val="0.48192447018502854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sz="1000" b="0" i="0" spc="20" baseline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chart_calcs!$D$13" horiz="1" max="13" min="1" page="3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21</xdr:row>
          <xdr:rowOff>95250</xdr:rowOff>
        </xdr:from>
        <xdr:to>
          <xdr:col>16</xdr:col>
          <xdr:colOff>609600</xdr:colOff>
          <xdr:row>22</xdr:row>
          <xdr:rowOff>114300</xdr:rowOff>
        </xdr:to>
        <xdr:sp macro="" textlink="">
          <xdr:nvSpPr>
            <xdr:cNvPr id="1032" name="Monthly Scroll" descr="Click to cycle the budget summary by month.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13</xdr:col>
      <xdr:colOff>321559</xdr:colOff>
      <xdr:row>3</xdr:row>
      <xdr:rowOff>123825</xdr:rowOff>
    </xdr:from>
    <xdr:to>
      <xdr:col>17</xdr:col>
      <xdr:colOff>95250</xdr:colOff>
      <xdr:row>15</xdr:row>
      <xdr:rowOff>79661</xdr:rowOff>
    </xdr:to>
    <xdr:graphicFrame macro="">
      <xdr:nvGraphicFramePr>
        <xdr:cNvPr id="16" name="Monthly Cash Flow" descr="Bar chart showing positive and negative cash flow for selected month." title="Monthly Cash Flow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84573</xdr:colOff>
      <xdr:row>15</xdr:row>
      <xdr:rowOff>184184</xdr:rowOff>
    </xdr:from>
    <xdr:to>
      <xdr:col>17</xdr:col>
      <xdr:colOff>0</xdr:colOff>
      <xdr:row>21</xdr:row>
      <xdr:rowOff>656</xdr:rowOff>
    </xdr:to>
    <xdr:graphicFrame macro="">
      <xdr:nvGraphicFramePr>
        <xdr:cNvPr id="3" name="Cash Flow By Month" descr="Line chart showing positive and negative cash flow for each month." title="Cash Flow By Month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9526</xdr:colOff>
      <xdr:row>3</xdr:row>
      <xdr:rowOff>133350</xdr:rowOff>
    </xdr:from>
    <xdr:to>
      <xdr:col>4</xdr:col>
      <xdr:colOff>380814</xdr:colOff>
      <xdr:row>15</xdr:row>
      <xdr:rowOff>89186</xdr:rowOff>
    </xdr:to>
    <xdr:graphicFrame macro="">
      <xdr:nvGraphicFramePr>
        <xdr:cNvPr id="15" name="Monthly Income Summary" descr="Donut chart showing summary of monthly income for selected month." title="Monthly Incom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482419</xdr:colOff>
      <xdr:row>4</xdr:row>
      <xdr:rowOff>28322</xdr:rowOff>
    </xdr:from>
    <xdr:to>
      <xdr:col>4</xdr:col>
      <xdr:colOff>482419</xdr:colOff>
      <xdr:row>15</xdr:row>
      <xdr:rowOff>47387</xdr:rowOff>
    </xdr:to>
    <xdr:cxnSp macro="">
      <xdr:nvCxnSpPr>
        <xdr:cNvPr id="19" name="Chart border 1" descr="&quot;&quot;" title="Chart border"/>
        <xdr:cNvCxnSpPr/>
      </xdr:nvCxnSpPr>
      <xdr:spPr>
        <a:xfrm>
          <a:off x="4778194" y="1780922"/>
          <a:ext cx="0" cy="252414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142874</xdr:colOff>
      <xdr:row>3</xdr:row>
      <xdr:rowOff>133350</xdr:rowOff>
    </xdr:from>
    <xdr:to>
      <xdr:col>12</xdr:col>
      <xdr:colOff>514730</xdr:colOff>
      <xdr:row>15</xdr:row>
      <xdr:rowOff>89186</xdr:rowOff>
    </xdr:to>
    <xdr:graphicFrame macro="">
      <xdr:nvGraphicFramePr>
        <xdr:cNvPr id="21" name="Monthly Expense Summary" descr="Donut chart showing summary of monthly expenses for selected month." title="Expense Summar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82971</xdr:colOff>
      <xdr:row>4</xdr:row>
      <xdr:rowOff>28322</xdr:rowOff>
    </xdr:from>
    <xdr:to>
      <xdr:col>13</xdr:col>
      <xdr:colOff>82971</xdr:colOff>
      <xdr:row>15</xdr:row>
      <xdr:rowOff>47387</xdr:rowOff>
    </xdr:to>
    <xdr:cxnSp macro="">
      <xdr:nvCxnSpPr>
        <xdr:cNvPr id="22" name="Chart border 2" descr="&quot;&quot;" title="Chart border"/>
        <xdr:cNvCxnSpPr/>
      </xdr:nvCxnSpPr>
      <xdr:spPr>
        <a:xfrm>
          <a:off x="9179346" y="1780922"/>
          <a:ext cx="0" cy="252414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0.05841</cdr:x>
      <cdr:y>0.80655</cdr:y>
    </cdr:from>
    <cdr:to>
      <cdr:x>0.89327</cdr:x>
      <cdr:y>0.92367</cdr:y>
    </cdr:to>
    <cdr:sp macro="" textlink="chart_calcs!$D$8">
      <cdr:nvSpPr>
        <cdr:cNvPr id="2" name="TextBox 11"/>
        <cdr:cNvSpPr txBox="1"/>
      </cdr:nvSpPr>
      <cdr:spPr>
        <a:xfrm xmlns:a="http://schemas.openxmlformats.org/drawingml/2006/main">
          <a:off x="123645" y="2138496"/>
          <a:ext cx="1767266" cy="3105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6209F00-A850-4A99-AD2A-AA8609566827}" type="TxLink">
            <a:rPr lang="en-US" sz="1400">
              <a:solidFill>
                <a:srgbClr val="FFFFFF"/>
              </a:solidFill>
            </a:rPr>
            <a:pPr algn="ctr"/>
            <a:t>march cash flow:</a:t>
          </a:fld>
          <a:endParaRPr lang="en-US" sz="1400">
            <a:solidFill>
              <a:srgbClr val="FFFFFF"/>
            </a:solidFill>
          </a:endParaRPr>
        </a:p>
      </cdr:txBody>
    </cdr:sp>
  </cdr:relSizeAnchor>
  <cdr:relSizeAnchor xmlns:cdr="http://schemas.openxmlformats.org/drawingml/2006/chartDrawing">
    <cdr:from>
      <cdr:x>0.49966</cdr:x>
      <cdr:y>0.45833</cdr:y>
    </cdr:from>
    <cdr:to>
      <cdr:x>0.49966</cdr:x>
      <cdr:y>0.85833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131929" y="1047750"/>
          <a:ext cx="0" cy="9144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0.17913</cdr:y>
    </cdr:from>
    <cdr:to>
      <cdr:x>0.11685</cdr:x>
      <cdr:y>0.50958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0" y="172324"/>
          <a:ext cx="1230978" cy="3179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500" b="1">
              <a:solidFill>
                <a:schemeClr val="accent1"/>
              </a:solidFill>
              <a:latin typeface="+mj-lt"/>
            </a:rPr>
            <a:t>CASH FLOW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onthly College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7BCD1"/>
      </a:accent1>
      <a:accent2>
        <a:srgbClr val="F09912"/>
      </a:accent2>
      <a:accent3>
        <a:srgbClr val="6ECC9E"/>
      </a:accent3>
      <a:accent4>
        <a:srgbClr val="EB4A17"/>
      </a:accent4>
      <a:accent5>
        <a:srgbClr val="9942AC"/>
      </a:accent5>
      <a:accent6>
        <a:srgbClr val="F749A2"/>
      </a:accent6>
      <a:hlink>
        <a:srgbClr val="67BCD1"/>
      </a:hlink>
      <a:folHlink>
        <a:srgbClr val="9942AC"/>
      </a:folHlink>
    </a:clrScheme>
    <a:fontScheme name="Monthly College Budget">
      <a:majorFont>
        <a:latin typeface="Cambria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Q73"/>
  <sheetViews>
    <sheetView showGridLines="0" tabSelected="1" topLeftCell="A19" zoomScaleNormal="100" workbookViewId="0"/>
  </sheetViews>
  <sheetFormatPr defaultRowHeight="19.5" customHeight="1" x14ac:dyDescent="0.35"/>
  <cols>
    <col min="1" max="1" width="8.42578125" style="6" customWidth="1"/>
    <col min="2" max="2" width="4.42578125" style="6" customWidth="1"/>
    <col min="3" max="3" width="43.5703125" style="6" customWidth="1"/>
    <col min="4" max="16" width="8" style="6" customWidth="1"/>
    <col min="17" max="17" width="11.140625" style="6" customWidth="1"/>
    <col min="18" max="16384" width="9.140625" style="6"/>
  </cols>
  <sheetData>
    <row r="1" spans="1:17" s="7" customFormat="1" ht="61.5" customHeight="1" x14ac:dyDescent="0.65">
      <c r="A1" s="75"/>
      <c r="B1" s="20" t="s">
        <v>49</v>
      </c>
    </row>
    <row r="2" spans="1:17" ht="42" customHeight="1" x14ac:dyDescent="0.65">
      <c r="A2" s="6" t="str">
        <f t="array" ref="A2:A21">""</f>
        <v/>
      </c>
      <c r="B2" s="20" t="s">
        <v>50</v>
      </c>
    </row>
    <row r="3" spans="1:17" ht="19.5" customHeight="1" thickBot="1" x14ac:dyDescent="0.4">
      <c r="A3" s="6" t="str">
        <v/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5" customHeight="1" thickTop="1" x14ac:dyDescent="0.35">
      <c r="A4" s="6" t="str">
        <v/>
      </c>
    </row>
    <row r="5" spans="1:17" ht="19.5" customHeight="1" x14ac:dyDescent="0.35">
      <c r="A5" s="6" t="str">
        <v/>
      </c>
      <c r="B5" s="21" t="str">
        <f ca="1">chart_calcs!$D$6</f>
        <v>march income:</v>
      </c>
      <c r="F5" s="24" t="str">
        <f ca="1">chart_calcs!$D$7</f>
        <v>march expenses:</v>
      </c>
      <c r="N5" s="73" t="str">
        <f ca="1">chart_calcs!$D$8</f>
        <v>march cash flow:</v>
      </c>
    </row>
    <row r="6" spans="1:17" ht="38.25" customHeight="1" x14ac:dyDescent="0.55000000000000004">
      <c r="A6" s="6" t="str">
        <v/>
      </c>
      <c r="B6" s="22" t="str">
        <f ca="1">" "&amp;chart_calcs!$F$6</f>
        <v xml:space="preserve"> $2,425</v>
      </c>
      <c r="F6" s="23" t="str">
        <f ca="1">" "&amp;chart_calcs!$F$7</f>
        <v xml:space="preserve"> $2,233</v>
      </c>
      <c r="N6" s="74" t="str">
        <f>" "&amp;chart_calcs!$F$8</f>
        <v xml:space="preserve"> $192</v>
      </c>
    </row>
    <row r="7" spans="1:17" ht="19.5" customHeight="1" x14ac:dyDescent="0.35">
      <c r="A7" s="6" t="str">
        <v/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35">
      <c r="A8" s="6" t="str">
        <v/>
      </c>
    </row>
    <row r="9" spans="1:17" ht="15" customHeight="1" x14ac:dyDescent="0.35">
      <c r="A9" s="6" t="str">
        <v/>
      </c>
    </row>
    <row r="10" spans="1:17" ht="15" customHeight="1" x14ac:dyDescent="0.35">
      <c r="A10" s="6" t="str">
        <v/>
      </c>
    </row>
    <row r="11" spans="1:17" ht="15" customHeight="1" x14ac:dyDescent="0.35">
      <c r="A11" s="6" t="str">
        <v/>
      </c>
    </row>
    <row r="12" spans="1:17" ht="15" customHeight="1" x14ac:dyDescent="0.35">
      <c r="A12" s="6" t="str">
        <v/>
      </c>
    </row>
    <row r="13" spans="1:17" ht="15" customHeight="1" x14ac:dyDescent="0.35">
      <c r="A13" s="6" t="str">
        <v/>
      </c>
    </row>
    <row r="14" spans="1:17" ht="15" customHeight="1" x14ac:dyDescent="0.35">
      <c r="A14" s="6" t="str">
        <v/>
      </c>
    </row>
    <row r="15" spans="1:17" ht="15" customHeight="1" x14ac:dyDescent="0.35">
      <c r="A15" s="6" t="str">
        <v/>
      </c>
      <c r="C15" s="15"/>
    </row>
    <row r="16" spans="1:17" ht="15" customHeight="1" x14ac:dyDescent="0.35">
      <c r="A16" s="6" t="str">
        <v/>
      </c>
    </row>
    <row r="17" spans="1:17" ht="15" customHeight="1" x14ac:dyDescent="0.35">
      <c r="A17" s="6" t="str">
        <v/>
      </c>
    </row>
    <row r="18" spans="1:17" ht="15" customHeight="1" x14ac:dyDescent="0.35">
      <c r="A18" s="6" t="str">
        <v/>
      </c>
    </row>
    <row r="19" spans="1:17" ht="15" customHeight="1" x14ac:dyDescent="0.35">
      <c r="A19" s="6" t="str">
        <v/>
      </c>
    </row>
    <row r="20" spans="1:17" ht="15" customHeight="1" x14ac:dyDescent="0.35">
      <c r="A20" s="6" t="str">
        <v/>
      </c>
    </row>
    <row r="21" spans="1:17" ht="15" customHeight="1" x14ac:dyDescent="0.35">
      <c r="A21" s="6" t="str">
        <v/>
      </c>
    </row>
    <row r="22" spans="1:17" ht="15" customHeight="1" x14ac:dyDescent="0.35"/>
    <row r="23" spans="1:17" ht="15" customHeight="1" x14ac:dyDescent="0.35"/>
    <row r="24" spans="1:17" ht="15" customHeight="1" thickBot="1" x14ac:dyDescent="0.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5" customHeight="1" thickTop="1" x14ac:dyDescent="0.35"/>
    <row r="26" spans="1:17" ht="19.5" customHeight="1" x14ac:dyDescent="0.35">
      <c r="B26" s="5" t="s">
        <v>44</v>
      </c>
      <c r="C26" s="17" t="s">
        <v>45</v>
      </c>
    </row>
    <row r="27" spans="1:17" ht="19.5" customHeight="1" x14ac:dyDescent="0.35">
      <c r="Q27" s="12" t="str">
        <f ca="1">SelectedPeriod</f>
        <v xml:space="preserve">MAR </v>
      </c>
    </row>
    <row r="28" spans="1:17" ht="19.5" customHeight="1" x14ac:dyDescent="0.35">
      <c r="A28" s="8"/>
      <c r="B28" s="9" t="s">
        <v>30</v>
      </c>
      <c r="C28" s="9"/>
      <c r="D28" s="13" t="str">
        <f ca="1">FirstMonth</f>
        <v xml:space="preserve">JAN </v>
      </c>
      <c r="E28" s="13" t="str">
        <f t="shared" ref="E28:O28" ca="1" si="0">NextMonth</f>
        <v xml:space="preserve">FEB </v>
      </c>
      <c r="F28" s="13" t="str">
        <f t="shared" ca="1" si="0"/>
        <v xml:space="preserve">MAR </v>
      </c>
      <c r="G28" s="13" t="str">
        <f t="shared" ca="1" si="0"/>
        <v xml:space="preserve">APR </v>
      </c>
      <c r="H28" s="13" t="str">
        <f t="shared" ca="1" si="0"/>
        <v xml:space="preserve">MAY </v>
      </c>
      <c r="I28" s="13" t="str">
        <f t="shared" ca="1" si="0"/>
        <v xml:space="preserve">JUN </v>
      </c>
      <c r="J28" s="13" t="str">
        <f t="shared" ca="1" si="0"/>
        <v xml:space="preserve">JUL </v>
      </c>
      <c r="K28" s="13" t="str">
        <f t="shared" ca="1" si="0"/>
        <v xml:space="preserve">AUG </v>
      </c>
      <c r="L28" s="13" t="str">
        <f t="shared" ca="1" si="0"/>
        <v xml:space="preserve">SEP </v>
      </c>
      <c r="M28" s="13" t="str">
        <f t="shared" ca="1" si="0"/>
        <v xml:space="preserve">OCT </v>
      </c>
      <c r="N28" s="13" t="str">
        <f t="shared" ca="1" si="0"/>
        <v xml:space="preserve">NOV </v>
      </c>
      <c r="O28" s="13" t="str">
        <f t="shared" ca="1" si="0"/>
        <v xml:space="preserve">DEC </v>
      </c>
      <c r="P28" s="14" t="s">
        <v>41</v>
      </c>
      <c r="Q28" s="10" t="s">
        <v>42</v>
      </c>
    </row>
    <row r="29" spans="1:17" ht="19.5" customHeight="1" thickBot="1" x14ac:dyDescent="0.4">
      <c r="B29" s="25" t="s">
        <v>31</v>
      </c>
      <c r="C29" s="25"/>
      <c r="D29" s="26">
        <f t="shared" ref="D29:O29" si="1">D38-D73</f>
        <v>169</v>
      </c>
      <c r="E29" s="26">
        <f t="shared" si="1"/>
        <v>69</v>
      </c>
      <c r="F29" s="26">
        <f t="shared" si="1"/>
        <v>192</v>
      </c>
      <c r="G29" s="26">
        <f t="shared" si="1"/>
        <v>199</v>
      </c>
      <c r="H29" s="26">
        <f t="shared" si="1"/>
        <v>204</v>
      </c>
      <c r="I29" s="26">
        <f t="shared" si="1"/>
        <v>-771</v>
      </c>
      <c r="J29" s="26">
        <f t="shared" si="1"/>
        <v>124</v>
      </c>
      <c r="K29" s="26">
        <f t="shared" si="1"/>
        <v>154</v>
      </c>
      <c r="L29" s="26">
        <f t="shared" si="1"/>
        <v>-721</v>
      </c>
      <c r="M29" s="26">
        <f t="shared" si="1"/>
        <v>109</v>
      </c>
      <c r="N29" s="26">
        <f t="shared" si="1"/>
        <v>34</v>
      </c>
      <c r="O29" s="26">
        <f t="shared" si="1"/>
        <v>-61</v>
      </c>
      <c r="P29" s="26">
        <f>SUM(D29:O29)</f>
        <v>-299</v>
      </c>
      <c r="Q29" s="27">
        <f ca="1">INDEX($D29:$P29,,SelectedPeriodColumn)/INDEX($D$38:$P$38,,SelectedPeriodColumn)</f>
        <v>7.9175257731958756E-2</v>
      </c>
    </row>
    <row r="30" spans="1:17" ht="19.5" customHeight="1" x14ac:dyDescent="0.35">
      <c r="B30" s="28" t="s">
        <v>32</v>
      </c>
      <c r="C30" s="28"/>
      <c r="D30" s="29">
        <f>SUM($D$29:D$29)</f>
        <v>169</v>
      </c>
      <c r="E30" s="29">
        <f>SUM($D$29:E$29)</f>
        <v>238</v>
      </c>
      <c r="F30" s="29">
        <f>SUM($D$29:F$29)</f>
        <v>430</v>
      </c>
      <c r="G30" s="29">
        <f>SUM($D$29:G$29)</f>
        <v>629</v>
      </c>
      <c r="H30" s="29">
        <f>SUM($D$29:H$29)</f>
        <v>833</v>
      </c>
      <c r="I30" s="29">
        <f>SUM($D$29:I$29)</f>
        <v>62</v>
      </c>
      <c r="J30" s="29">
        <f>SUM($D$29:J$29)</f>
        <v>186</v>
      </c>
      <c r="K30" s="29">
        <f>SUM($D$29:K$29)</f>
        <v>340</v>
      </c>
      <c r="L30" s="29">
        <f>SUM($D$29:L$29)</f>
        <v>-381</v>
      </c>
      <c r="M30" s="29">
        <f>SUM($D$29:M$29)</f>
        <v>-272</v>
      </c>
      <c r="N30" s="29">
        <f>SUM($D$29:N$29)</f>
        <v>-238</v>
      </c>
      <c r="O30" s="29">
        <f>SUM($D$29:O$29)</f>
        <v>-299</v>
      </c>
      <c r="P30" s="28"/>
      <c r="Q30" s="28"/>
    </row>
    <row r="31" spans="1:17" ht="19.5" customHeight="1" thickBot="1" x14ac:dyDescent="0.4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19.5" customHeight="1" thickTop="1" thickBot="1" x14ac:dyDescent="0.4">
      <c r="A32" s="8"/>
      <c r="B32" s="31" t="s">
        <v>38</v>
      </c>
      <c r="C32" s="31"/>
      <c r="D32" s="32" t="str">
        <f ca="1">FirstMonth</f>
        <v xml:space="preserve">JAN </v>
      </c>
      <c r="E32" s="32" t="str">
        <f t="shared" ref="E32:O32" ca="1" si="2">NextMonth</f>
        <v xml:space="preserve">FEB </v>
      </c>
      <c r="F32" s="32" t="str">
        <f t="shared" ca="1" si="2"/>
        <v xml:space="preserve">MAR </v>
      </c>
      <c r="G32" s="32" t="str">
        <f t="shared" ca="1" si="2"/>
        <v xml:space="preserve">APR </v>
      </c>
      <c r="H32" s="32" t="str">
        <f t="shared" ca="1" si="2"/>
        <v xml:space="preserve">MAY </v>
      </c>
      <c r="I32" s="32" t="str">
        <f t="shared" ca="1" si="2"/>
        <v xml:space="preserve">JUN </v>
      </c>
      <c r="J32" s="32" t="str">
        <f t="shared" ca="1" si="2"/>
        <v xml:space="preserve">JUL </v>
      </c>
      <c r="K32" s="32" t="str">
        <f t="shared" ca="1" si="2"/>
        <v xml:space="preserve">AUG </v>
      </c>
      <c r="L32" s="32" t="str">
        <f t="shared" ca="1" si="2"/>
        <v xml:space="preserve">SEP </v>
      </c>
      <c r="M32" s="32" t="str">
        <f t="shared" ca="1" si="2"/>
        <v xml:space="preserve">OCT </v>
      </c>
      <c r="N32" s="32" t="str">
        <f t="shared" ca="1" si="2"/>
        <v xml:space="preserve">NOV </v>
      </c>
      <c r="O32" s="32" t="str">
        <f t="shared" ca="1" si="2"/>
        <v xml:space="preserve">DEC </v>
      </c>
      <c r="P32" s="33" t="s">
        <v>41</v>
      </c>
      <c r="Q32" s="34" t="s">
        <v>42</v>
      </c>
    </row>
    <row r="33" spans="1:17" ht="19.5" customHeight="1" thickTop="1" x14ac:dyDescent="0.35">
      <c r="B33" s="35" t="s">
        <v>15</v>
      </c>
      <c r="C33" s="35"/>
      <c r="D33" s="36">
        <v>0</v>
      </c>
      <c r="E33" s="36">
        <v>0</v>
      </c>
      <c r="F33" s="36">
        <v>750</v>
      </c>
      <c r="G33" s="36">
        <v>750</v>
      </c>
      <c r="H33" s="36">
        <v>750</v>
      </c>
      <c r="I33" s="36">
        <v>750</v>
      </c>
      <c r="J33" s="36">
        <v>750</v>
      </c>
      <c r="K33" s="36">
        <v>750</v>
      </c>
      <c r="L33" s="36">
        <v>750</v>
      </c>
      <c r="M33" s="36">
        <v>750</v>
      </c>
      <c r="N33" s="36">
        <v>750</v>
      </c>
      <c r="O33" s="36">
        <v>750</v>
      </c>
      <c r="P33" s="37">
        <f t="shared" ref="P33:P38" si="3">SUM(D33:O33)</f>
        <v>7500</v>
      </c>
      <c r="Q33" s="38">
        <f ca="1">INDEX($D33:$P33,,SelectedPeriodColumn)/INDEX($D$38:$P$38,,SelectedPeriodColumn)</f>
        <v>0.30927835051546393</v>
      </c>
    </row>
    <row r="34" spans="1:17" ht="19.5" customHeight="1" x14ac:dyDescent="0.35">
      <c r="B34" s="39" t="s">
        <v>3</v>
      </c>
      <c r="C34" s="39"/>
      <c r="D34" s="40">
        <v>450</v>
      </c>
      <c r="E34" s="40">
        <v>450</v>
      </c>
      <c r="F34" s="40">
        <v>450</v>
      </c>
      <c r="G34" s="40">
        <v>450</v>
      </c>
      <c r="H34" s="40">
        <v>450</v>
      </c>
      <c r="I34" s="40">
        <v>450</v>
      </c>
      <c r="J34" s="40">
        <v>450</v>
      </c>
      <c r="K34" s="40">
        <v>450</v>
      </c>
      <c r="L34" s="40">
        <v>550</v>
      </c>
      <c r="M34" s="40">
        <v>350</v>
      </c>
      <c r="N34" s="40">
        <v>350</v>
      </c>
      <c r="O34" s="40">
        <v>350</v>
      </c>
      <c r="P34" s="41">
        <f t="shared" si="3"/>
        <v>5200</v>
      </c>
      <c r="Q34" s="42">
        <f ca="1">INDEX($D34:$P34,,SelectedPeriodColumn)/INDEX($D$38:$P$38,,SelectedPeriodColumn)</f>
        <v>0.18556701030927836</v>
      </c>
    </row>
    <row r="35" spans="1:17" ht="19.5" customHeight="1" x14ac:dyDescent="0.35">
      <c r="B35" s="39" t="s">
        <v>4</v>
      </c>
      <c r="C35" s="39"/>
      <c r="D35" s="40">
        <v>200</v>
      </c>
      <c r="E35" s="40">
        <v>200</v>
      </c>
      <c r="F35" s="40">
        <v>1000</v>
      </c>
      <c r="G35" s="40">
        <v>350</v>
      </c>
      <c r="H35" s="40">
        <v>350</v>
      </c>
      <c r="I35" s="40">
        <v>350</v>
      </c>
      <c r="J35" s="40">
        <v>350</v>
      </c>
      <c r="K35" s="40">
        <v>350</v>
      </c>
      <c r="L35" s="40">
        <v>350</v>
      </c>
      <c r="M35" s="40">
        <v>350</v>
      </c>
      <c r="N35" s="40">
        <v>350</v>
      </c>
      <c r="O35" s="40">
        <v>350</v>
      </c>
      <c r="P35" s="41">
        <f t="shared" si="3"/>
        <v>4550</v>
      </c>
      <c r="Q35" s="42">
        <f ca="1">INDEX($D35:$P35,,SelectedPeriodColumn)/INDEX($D$38:$P$38,,SelectedPeriodColumn)</f>
        <v>0.41237113402061853</v>
      </c>
    </row>
    <row r="36" spans="1:17" ht="19.5" customHeight="1" x14ac:dyDescent="0.35">
      <c r="B36" s="39" t="s">
        <v>16</v>
      </c>
      <c r="C36" s="39"/>
      <c r="D36" s="40">
        <v>500</v>
      </c>
      <c r="E36" s="40">
        <v>350</v>
      </c>
      <c r="F36" s="40">
        <v>150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1">
        <f t="shared" si="3"/>
        <v>1000</v>
      </c>
      <c r="Q36" s="42">
        <f ca="1">INDEX($D36:$P36,,SelectedPeriodColumn)/INDEX($D$38:$P$38,,SelectedPeriodColumn)</f>
        <v>6.1855670103092786E-2</v>
      </c>
    </row>
    <row r="37" spans="1:17" ht="19.5" customHeight="1" x14ac:dyDescent="0.35">
      <c r="B37" s="43" t="s">
        <v>5</v>
      </c>
      <c r="C37" s="43"/>
      <c r="D37" s="44">
        <v>75</v>
      </c>
      <c r="E37" s="44">
        <v>75</v>
      </c>
      <c r="F37" s="44">
        <v>75</v>
      </c>
      <c r="G37" s="44">
        <v>75</v>
      </c>
      <c r="H37" s="44">
        <v>75</v>
      </c>
      <c r="I37" s="44">
        <v>75</v>
      </c>
      <c r="J37" s="44">
        <v>75</v>
      </c>
      <c r="K37" s="44">
        <v>75</v>
      </c>
      <c r="L37" s="44">
        <v>75</v>
      </c>
      <c r="M37" s="44">
        <v>75</v>
      </c>
      <c r="N37" s="44">
        <v>75</v>
      </c>
      <c r="O37" s="44">
        <v>75</v>
      </c>
      <c r="P37" s="45">
        <f t="shared" si="3"/>
        <v>900</v>
      </c>
      <c r="Q37" s="46">
        <f ca="1">INDEX($D37:$P37,,SelectedPeriodColumn)/INDEX($D$38:$P$38,,SelectedPeriodColumn)</f>
        <v>3.0927835051546393E-2</v>
      </c>
    </row>
    <row r="38" spans="1:17" ht="19.5" customHeight="1" x14ac:dyDescent="0.35">
      <c r="B38" s="47" t="s">
        <v>40</v>
      </c>
      <c r="C38" s="47"/>
      <c r="D38" s="48">
        <f t="shared" ref="D38:O38" si="4">SUM(D33:D37)</f>
        <v>1225</v>
      </c>
      <c r="E38" s="48">
        <f t="shared" si="4"/>
        <v>1075</v>
      </c>
      <c r="F38" s="48">
        <f t="shared" si="4"/>
        <v>2425</v>
      </c>
      <c r="G38" s="48">
        <f t="shared" si="4"/>
        <v>1625</v>
      </c>
      <c r="H38" s="48">
        <f t="shared" si="4"/>
        <v>1625</v>
      </c>
      <c r="I38" s="48">
        <f t="shared" si="4"/>
        <v>1625</v>
      </c>
      <c r="J38" s="48">
        <f t="shared" si="4"/>
        <v>1625</v>
      </c>
      <c r="K38" s="48">
        <f t="shared" si="4"/>
        <v>1625</v>
      </c>
      <c r="L38" s="48">
        <f t="shared" si="4"/>
        <v>1725</v>
      </c>
      <c r="M38" s="48">
        <f t="shared" si="4"/>
        <v>1525</v>
      </c>
      <c r="N38" s="48">
        <f t="shared" si="4"/>
        <v>1525</v>
      </c>
      <c r="O38" s="48">
        <f t="shared" si="4"/>
        <v>1525</v>
      </c>
      <c r="P38" s="48">
        <f t="shared" si="3"/>
        <v>19150</v>
      </c>
      <c r="Q38" s="49">
        <f ca="1">INDEX($D38:$P38,,SelectedPeriodColumn)/INDEX($D$38:$P$38,,SelectedPeriodColumn)</f>
        <v>1</v>
      </c>
    </row>
    <row r="39" spans="1:17" ht="19.5" customHeight="1" thickBot="1" x14ac:dyDescent="0.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19.5" customHeight="1" thickTop="1" x14ac:dyDescent="0.35">
      <c r="A40" s="8"/>
      <c r="B40" s="50" t="s">
        <v>39</v>
      </c>
      <c r="C40" s="50"/>
      <c r="D40" s="51" t="str">
        <f ca="1">FirstMonth</f>
        <v xml:space="preserve">JAN </v>
      </c>
      <c r="E40" s="51" t="str">
        <f t="shared" ref="E40:O40" ca="1" si="5">NextMonth</f>
        <v xml:space="preserve">FEB </v>
      </c>
      <c r="F40" s="51" t="str">
        <f t="shared" ca="1" si="5"/>
        <v xml:space="preserve">MAR </v>
      </c>
      <c r="G40" s="51" t="str">
        <f t="shared" ca="1" si="5"/>
        <v xml:space="preserve">APR </v>
      </c>
      <c r="H40" s="51" t="str">
        <f t="shared" ca="1" si="5"/>
        <v xml:space="preserve">MAY </v>
      </c>
      <c r="I40" s="51" t="str">
        <f t="shared" ca="1" si="5"/>
        <v xml:space="preserve">JUN </v>
      </c>
      <c r="J40" s="51" t="str">
        <f t="shared" ca="1" si="5"/>
        <v xml:space="preserve">JUL </v>
      </c>
      <c r="K40" s="51" t="str">
        <f t="shared" ca="1" si="5"/>
        <v xml:space="preserve">AUG </v>
      </c>
      <c r="L40" s="51" t="str">
        <f t="shared" ca="1" si="5"/>
        <v xml:space="preserve">SEP </v>
      </c>
      <c r="M40" s="51" t="str">
        <f t="shared" ca="1" si="5"/>
        <v xml:space="preserve">OCT </v>
      </c>
      <c r="N40" s="51" t="str">
        <f t="shared" ca="1" si="5"/>
        <v xml:space="preserve">NOV </v>
      </c>
      <c r="O40" s="51" t="str">
        <f t="shared" ca="1" si="5"/>
        <v xml:space="preserve">DEC </v>
      </c>
      <c r="P40" s="52" t="s">
        <v>41</v>
      </c>
      <c r="Q40" s="53" t="s">
        <v>42</v>
      </c>
    </row>
    <row r="41" spans="1:17" ht="19.5" customHeight="1" x14ac:dyDescent="0.35">
      <c r="B41" s="54" t="s">
        <v>19</v>
      </c>
      <c r="C41" s="54"/>
      <c r="D41" s="55">
        <f t="shared" ref="D41:O41" si="6">SUM(D42:D44)</f>
        <v>565</v>
      </c>
      <c r="E41" s="55">
        <f t="shared" si="6"/>
        <v>565</v>
      </c>
      <c r="F41" s="55">
        <f t="shared" si="6"/>
        <v>565</v>
      </c>
      <c r="G41" s="55">
        <f t="shared" si="6"/>
        <v>565</v>
      </c>
      <c r="H41" s="55">
        <f t="shared" si="6"/>
        <v>565</v>
      </c>
      <c r="I41" s="55">
        <f t="shared" si="6"/>
        <v>565</v>
      </c>
      <c r="J41" s="55">
        <f t="shared" si="6"/>
        <v>565</v>
      </c>
      <c r="K41" s="55">
        <f t="shared" si="6"/>
        <v>565</v>
      </c>
      <c r="L41" s="55">
        <f t="shared" si="6"/>
        <v>565</v>
      </c>
      <c r="M41" s="55">
        <f t="shared" si="6"/>
        <v>565</v>
      </c>
      <c r="N41" s="55">
        <f t="shared" si="6"/>
        <v>565</v>
      </c>
      <c r="O41" s="55">
        <f t="shared" si="6"/>
        <v>565</v>
      </c>
      <c r="P41" s="56">
        <f>SUM(D41:O41)</f>
        <v>6780</v>
      </c>
      <c r="Q41" s="57">
        <f ca="1">INDEX($D41:$P41,,SelectedPeriodColumn)/INDEX($D$73:$P$73,,SelectedPeriodColumn)</f>
        <v>0.25302283922973579</v>
      </c>
    </row>
    <row r="42" spans="1:17" ht="19.5" customHeight="1" x14ac:dyDescent="0.35">
      <c r="B42" s="58"/>
      <c r="C42" s="59" t="s">
        <v>8</v>
      </c>
      <c r="D42" s="60">
        <v>315</v>
      </c>
      <c r="E42" s="60">
        <v>315</v>
      </c>
      <c r="F42" s="60">
        <v>315</v>
      </c>
      <c r="G42" s="60">
        <v>315</v>
      </c>
      <c r="H42" s="60">
        <v>315</v>
      </c>
      <c r="I42" s="60">
        <v>315</v>
      </c>
      <c r="J42" s="60">
        <v>315</v>
      </c>
      <c r="K42" s="60">
        <v>315</v>
      </c>
      <c r="L42" s="60">
        <v>315</v>
      </c>
      <c r="M42" s="60">
        <v>315</v>
      </c>
      <c r="N42" s="60">
        <v>315</v>
      </c>
      <c r="O42" s="60">
        <v>315</v>
      </c>
      <c r="P42" s="61">
        <f>SUM(D42:O42)</f>
        <v>3780</v>
      </c>
      <c r="Q42" s="42">
        <f ca="1">INDEX($D42:$P42,,SelectedPeriodColumn)/INDEX($D$73:$P$73,,SelectedPeriodColumn)</f>
        <v>0.14106583072100312</v>
      </c>
    </row>
    <row r="43" spans="1:17" ht="19.5" customHeight="1" x14ac:dyDescent="0.35">
      <c r="B43" s="58"/>
      <c r="C43" s="62" t="s">
        <v>9</v>
      </c>
      <c r="D43" s="63">
        <v>200</v>
      </c>
      <c r="E43" s="63">
        <v>200</v>
      </c>
      <c r="F43" s="63">
        <v>200</v>
      </c>
      <c r="G43" s="63">
        <v>200</v>
      </c>
      <c r="H43" s="63">
        <v>200</v>
      </c>
      <c r="I43" s="63">
        <v>200</v>
      </c>
      <c r="J43" s="63">
        <v>200</v>
      </c>
      <c r="K43" s="63">
        <v>200</v>
      </c>
      <c r="L43" s="63">
        <v>200</v>
      </c>
      <c r="M43" s="63">
        <v>200</v>
      </c>
      <c r="N43" s="63">
        <v>200</v>
      </c>
      <c r="O43" s="63">
        <v>200</v>
      </c>
      <c r="P43" s="61">
        <f>SUM(D43:O43)</f>
        <v>2400</v>
      </c>
      <c r="Q43" s="42">
        <f ca="1">INDEX($D43:$P43,,SelectedPeriodColumn)/INDEX($D$73:$P$73,,SelectedPeriodColumn)</f>
        <v>8.9565606806986123E-2</v>
      </c>
    </row>
    <row r="44" spans="1:17" ht="19.5" customHeight="1" x14ac:dyDescent="0.35">
      <c r="B44" s="58"/>
      <c r="C44" s="64" t="s">
        <v>10</v>
      </c>
      <c r="D44" s="65">
        <v>50</v>
      </c>
      <c r="E44" s="65">
        <v>50</v>
      </c>
      <c r="F44" s="65">
        <v>50</v>
      </c>
      <c r="G44" s="65">
        <v>50</v>
      </c>
      <c r="H44" s="65">
        <v>50</v>
      </c>
      <c r="I44" s="65">
        <v>50</v>
      </c>
      <c r="J44" s="65">
        <v>50</v>
      </c>
      <c r="K44" s="65">
        <v>50</v>
      </c>
      <c r="L44" s="65">
        <v>50</v>
      </c>
      <c r="M44" s="65">
        <v>50</v>
      </c>
      <c r="N44" s="65">
        <v>50</v>
      </c>
      <c r="O44" s="65">
        <v>50</v>
      </c>
      <c r="P44" s="66">
        <f>SUM(D44:O44)</f>
        <v>600</v>
      </c>
      <c r="Q44" s="46">
        <f ca="1">INDEX($D44:$P44,,SelectedPeriodColumn)/INDEX($D$73:$P$73,,SelectedPeriodColumn)</f>
        <v>2.2391401701746531E-2</v>
      </c>
    </row>
    <row r="45" spans="1:17" ht="19.5" customHeight="1" x14ac:dyDescent="0.35">
      <c r="B45" s="67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9"/>
    </row>
    <row r="46" spans="1:17" ht="19.5" customHeight="1" x14ac:dyDescent="0.35">
      <c r="B46" s="54" t="s">
        <v>21</v>
      </c>
      <c r="C46" s="54"/>
      <c r="D46" s="55">
        <f t="shared" ref="D46:O46" si="7">SUM(D47:D48)</f>
        <v>0</v>
      </c>
      <c r="E46" s="55">
        <f t="shared" si="7"/>
        <v>0</v>
      </c>
      <c r="F46" s="55">
        <f t="shared" si="7"/>
        <v>750</v>
      </c>
      <c r="G46" s="55">
        <f t="shared" si="7"/>
        <v>0</v>
      </c>
      <c r="H46" s="55">
        <f t="shared" si="7"/>
        <v>0</v>
      </c>
      <c r="I46" s="55">
        <f t="shared" si="7"/>
        <v>650</v>
      </c>
      <c r="J46" s="55">
        <f t="shared" si="7"/>
        <v>0</v>
      </c>
      <c r="K46" s="55">
        <f t="shared" si="7"/>
        <v>0</v>
      </c>
      <c r="L46" s="55">
        <f t="shared" si="7"/>
        <v>650</v>
      </c>
      <c r="M46" s="55">
        <f t="shared" si="7"/>
        <v>0</v>
      </c>
      <c r="N46" s="55">
        <f t="shared" si="7"/>
        <v>0</v>
      </c>
      <c r="O46" s="55">
        <f t="shared" si="7"/>
        <v>0</v>
      </c>
      <c r="P46" s="56">
        <f>SUM(D46:O46)</f>
        <v>2050</v>
      </c>
      <c r="Q46" s="57">
        <f ca="1">INDEX($D46:$P46,,SelectedPeriodColumn)/INDEX($D$73:$P$73,,SelectedPeriodColumn)</f>
        <v>0.33587102552619796</v>
      </c>
    </row>
    <row r="47" spans="1:17" ht="19.5" customHeight="1" x14ac:dyDescent="0.35">
      <c r="B47" s="58"/>
      <c r="C47" s="70" t="s">
        <v>27</v>
      </c>
      <c r="D47" s="40">
        <v>0</v>
      </c>
      <c r="E47" s="40">
        <v>0</v>
      </c>
      <c r="F47" s="40">
        <v>500</v>
      </c>
      <c r="G47" s="40">
        <v>0</v>
      </c>
      <c r="H47" s="40">
        <v>0</v>
      </c>
      <c r="I47" s="40">
        <v>500</v>
      </c>
      <c r="J47" s="40">
        <v>0</v>
      </c>
      <c r="K47" s="40">
        <v>0</v>
      </c>
      <c r="L47" s="40">
        <v>500</v>
      </c>
      <c r="M47" s="40">
        <v>0</v>
      </c>
      <c r="N47" s="40">
        <v>0</v>
      </c>
      <c r="O47" s="40">
        <v>0</v>
      </c>
      <c r="P47" s="61">
        <f>SUM(D47:O47)</f>
        <v>1500</v>
      </c>
      <c r="Q47" s="42">
        <f ca="1">INDEX($D47:$P47,,SelectedPeriodColumn)/INDEX($D$73:$P$73,,SelectedPeriodColumn)</f>
        <v>0.2239140170174653</v>
      </c>
    </row>
    <row r="48" spans="1:17" ht="19.5" customHeight="1" x14ac:dyDescent="0.35">
      <c r="B48" s="58"/>
      <c r="C48" s="71" t="s">
        <v>28</v>
      </c>
      <c r="D48" s="44">
        <v>0</v>
      </c>
      <c r="E48" s="44">
        <v>0</v>
      </c>
      <c r="F48" s="44">
        <v>250</v>
      </c>
      <c r="G48" s="44">
        <v>0</v>
      </c>
      <c r="H48" s="44">
        <v>0</v>
      </c>
      <c r="I48" s="44">
        <v>150</v>
      </c>
      <c r="J48" s="44">
        <v>0</v>
      </c>
      <c r="K48" s="44">
        <v>0</v>
      </c>
      <c r="L48" s="44">
        <v>150</v>
      </c>
      <c r="M48" s="44">
        <v>0</v>
      </c>
      <c r="N48" s="44">
        <v>0</v>
      </c>
      <c r="O48" s="44">
        <v>0</v>
      </c>
      <c r="P48" s="66">
        <f>SUM(D48:O48)</f>
        <v>550</v>
      </c>
      <c r="Q48" s="46">
        <f ca="1">INDEX($D48:$P48,,SelectedPeriodColumn)/INDEX($D$73:$P$73,,SelectedPeriodColumn)</f>
        <v>0.11195700850873265</v>
      </c>
    </row>
    <row r="49" spans="2:17" ht="19.5" customHeight="1" x14ac:dyDescent="0.35">
      <c r="B49" s="67"/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</row>
    <row r="50" spans="2:17" ht="19.5" customHeight="1" x14ac:dyDescent="0.35">
      <c r="B50" s="54" t="s">
        <v>18</v>
      </c>
      <c r="C50" s="54"/>
      <c r="D50" s="55">
        <f t="shared" ref="D50:O50" si="8">SUM(D51:D52)</f>
        <v>0</v>
      </c>
      <c r="E50" s="55">
        <f t="shared" si="8"/>
        <v>0</v>
      </c>
      <c r="F50" s="55">
        <f t="shared" si="8"/>
        <v>325</v>
      </c>
      <c r="G50" s="55">
        <f t="shared" si="8"/>
        <v>20</v>
      </c>
      <c r="H50" s="55">
        <f t="shared" si="8"/>
        <v>20</v>
      </c>
      <c r="I50" s="55">
        <f t="shared" si="8"/>
        <v>325</v>
      </c>
      <c r="J50" s="55">
        <f t="shared" si="8"/>
        <v>10</v>
      </c>
      <c r="K50" s="55">
        <f t="shared" si="8"/>
        <v>10</v>
      </c>
      <c r="L50" s="55">
        <f t="shared" si="8"/>
        <v>400</v>
      </c>
      <c r="M50" s="55">
        <f t="shared" si="8"/>
        <v>15</v>
      </c>
      <c r="N50" s="55">
        <f t="shared" si="8"/>
        <v>15</v>
      </c>
      <c r="O50" s="55">
        <f t="shared" si="8"/>
        <v>15</v>
      </c>
      <c r="P50" s="56">
        <f>SUM(D50:O50)</f>
        <v>1155</v>
      </c>
      <c r="Q50" s="57">
        <f ca="1">INDEX($D50:$P50,,SelectedPeriodColumn)/INDEX($D$73:$P$73,,SelectedPeriodColumn)</f>
        <v>0.14554411106135243</v>
      </c>
    </row>
    <row r="51" spans="2:17" ht="19.5" customHeight="1" x14ac:dyDescent="0.35">
      <c r="B51" s="69"/>
      <c r="C51" s="72" t="s">
        <v>6</v>
      </c>
      <c r="D51" s="40">
        <v>0</v>
      </c>
      <c r="E51" s="40">
        <v>0</v>
      </c>
      <c r="F51" s="40">
        <v>225</v>
      </c>
      <c r="G51" s="40">
        <v>0</v>
      </c>
      <c r="H51" s="40">
        <v>0</v>
      </c>
      <c r="I51" s="40">
        <v>275</v>
      </c>
      <c r="J51" s="40">
        <v>0</v>
      </c>
      <c r="K51" s="40">
        <v>0</v>
      </c>
      <c r="L51" s="40">
        <v>325</v>
      </c>
      <c r="M51" s="40">
        <v>0</v>
      </c>
      <c r="N51" s="40">
        <v>0</v>
      </c>
      <c r="O51" s="40">
        <v>0</v>
      </c>
      <c r="P51" s="61">
        <f>SUM(D51:O51)</f>
        <v>825</v>
      </c>
      <c r="Q51" s="42">
        <f ca="1">INDEX($D51:$P51,,SelectedPeriodColumn)/INDEX($D$73:$P$73,,SelectedPeriodColumn)</f>
        <v>0.10076130765785939</v>
      </c>
    </row>
    <row r="52" spans="2:17" ht="19.5" customHeight="1" x14ac:dyDescent="0.35">
      <c r="B52" s="69"/>
      <c r="C52" s="72" t="s">
        <v>7</v>
      </c>
      <c r="D52" s="44">
        <v>0</v>
      </c>
      <c r="E52" s="44">
        <v>0</v>
      </c>
      <c r="F52" s="44">
        <v>100</v>
      </c>
      <c r="G52" s="44">
        <v>20</v>
      </c>
      <c r="H52" s="44">
        <v>20</v>
      </c>
      <c r="I52" s="44">
        <v>50</v>
      </c>
      <c r="J52" s="44">
        <v>10</v>
      </c>
      <c r="K52" s="44">
        <v>10</v>
      </c>
      <c r="L52" s="44">
        <v>75</v>
      </c>
      <c r="M52" s="44">
        <v>15</v>
      </c>
      <c r="N52" s="44">
        <v>15</v>
      </c>
      <c r="O52" s="44">
        <v>15</v>
      </c>
      <c r="P52" s="66">
        <f>SUM(D52:O52)</f>
        <v>330</v>
      </c>
      <c r="Q52" s="46">
        <f ca="1">INDEX($D52:$P52,,SelectedPeriodColumn)/INDEX($D$73:$P$73,,SelectedPeriodColumn)</f>
        <v>4.4782803403493061E-2</v>
      </c>
    </row>
    <row r="53" spans="2:17" ht="19.5" customHeight="1" x14ac:dyDescent="0.35">
      <c r="B53" s="67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9"/>
    </row>
    <row r="54" spans="2:17" ht="19.5" customHeight="1" x14ac:dyDescent="0.35">
      <c r="B54" s="54" t="s">
        <v>0</v>
      </c>
      <c r="C54" s="54"/>
      <c r="D54" s="55">
        <f t="shared" ref="D54:O54" si="9">SUM(D55:D58)</f>
        <v>224</v>
      </c>
      <c r="E54" s="55">
        <f t="shared" si="9"/>
        <v>174</v>
      </c>
      <c r="F54" s="55">
        <f t="shared" si="9"/>
        <v>174</v>
      </c>
      <c r="G54" s="55">
        <f t="shared" si="9"/>
        <v>219</v>
      </c>
      <c r="H54" s="55">
        <f t="shared" si="9"/>
        <v>174</v>
      </c>
      <c r="I54" s="55">
        <f t="shared" si="9"/>
        <v>174</v>
      </c>
      <c r="J54" s="55">
        <f t="shared" si="9"/>
        <v>274</v>
      </c>
      <c r="K54" s="55">
        <f t="shared" si="9"/>
        <v>219</v>
      </c>
      <c r="L54" s="55">
        <f t="shared" si="9"/>
        <v>174</v>
      </c>
      <c r="M54" s="55">
        <f t="shared" si="9"/>
        <v>174</v>
      </c>
      <c r="N54" s="55">
        <f t="shared" si="9"/>
        <v>224</v>
      </c>
      <c r="O54" s="55">
        <f t="shared" si="9"/>
        <v>269</v>
      </c>
      <c r="P54" s="56">
        <f>SUM(D54:O54)</f>
        <v>2473</v>
      </c>
      <c r="Q54" s="57">
        <f ca="1">INDEX($D54:$P54,,SelectedPeriodColumn)/INDEX($D$73:$P$73,,SelectedPeriodColumn)</f>
        <v>7.792207792207792E-2</v>
      </c>
    </row>
    <row r="55" spans="2:17" ht="19.5" customHeight="1" x14ac:dyDescent="0.35">
      <c r="B55" s="58"/>
      <c r="C55" s="70" t="s">
        <v>24</v>
      </c>
      <c r="D55" s="40">
        <v>30</v>
      </c>
      <c r="E55" s="40">
        <v>30</v>
      </c>
      <c r="F55" s="40">
        <v>30</v>
      </c>
      <c r="G55" s="40">
        <v>75</v>
      </c>
      <c r="H55" s="40">
        <v>30</v>
      </c>
      <c r="I55" s="40">
        <v>30</v>
      </c>
      <c r="J55" s="40">
        <v>30</v>
      </c>
      <c r="K55" s="40">
        <v>75</v>
      </c>
      <c r="L55" s="40">
        <v>30</v>
      </c>
      <c r="M55" s="40">
        <v>30</v>
      </c>
      <c r="N55" s="40">
        <v>30</v>
      </c>
      <c r="O55" s="40">
        <v>75</v>
      </c>
      <c r="P55" s="61">
        <f>SUM(D55:O55)</f>
        <v>495</v>
      </c>
      <c r="Q55" s="42">
        <f ca="1">INDEX($D55:$P55,,SelectedPeriodColumn)/INDEX($D$73:$P$73,,SelectedPeriodColumn)</f>
        <v>1.3434841021047918E-2</v>
      </c>
    </row>
    <row r="56" spans="2:17" ht="19.5" customHeight="1" x14ac:dyDescent="0.35">
      <c r="B56" s="58"/>
      <c r="C56" s="70" t="s">
        <v>25</v>
      </c>
      <c r="D56" s="40">
        <v>129</v>
      </c>
      <c r="E56" s="40">
        <v>129</v>
      </c>
      <c r="F56" s="40">
        <v>129</v>
      </c>
      <c r="G56" s="40">
        <v>129</v>
      </c>
      <c r="H56" s="40">
        <v>129</v>
      </c>
      <c r="I56" s="40">
        <v>129</v>
      </c>
      <c r="J56" s="40">
        <v>129</v>
      </c>
      <c r="K56" s="40">
        <v>129</v>
      </c>
      <c r="L56" s="40">
        <v>129</v>
      </c>
      <c r="M56" s="40">
        <v>129</v>
      </c>
      <c r="N56" s="40">
        <v>129</v>
      </c>
      <c r="O56" s="40">
        <v>129</v>
      </c>
      <c r="P56" s="61">
        <f>SUM(D56:O56)</f>
        <v>1548</v>
      </c>
      <c r="Q56" s="42">
        <f ca="1">INDEX($D56:$P56,,SelectedPeriodColumn)/INDEX($D$73:$P$73,,SelectedPeriodColumn)</f>
        <v>5.7769816390506046E-2</v>
      </c>
    </row>
    <row r="57" spans="2:17" ht="19.5" customHeight="1" x14ac:dyDescent="0.35">
      <c r="B57" s="58"/>
      <c r="C57" s="70" t="s">
        <v>23</v>
      </c>
      <c r="D57" s="40">
        <v>15</v>
      </c>
      <c r="E57" s="40">
        <v>15</v>
      </c>
      <c r="F57" s="40">
        <v>15</v>
      </c>
      <c r="G57" s="40">
        <v>15</v>
      </c>
      <c r="H57" s="40">
        <v>15</v>
      </c>
      <c r="I57" s="40">
        <v>15</v>
      </c>
      <c r="J57" s="40">
        <v>15</v>
      </c>
      <c r="K57" s="40">
        <v>15</v>
      </c>
      <c r="L57" s="40">
        <v>15</v>
      </c>
      <c r="M57" s="40">
        <v>15</v>
      </c>
      <c r="N57" s="40">
        <v>15</v>
      </c>
      <c r="O57" s="40">
        <v>15</v>
      </c>
      <c r="P57" s="61">
        <f>SUM(D57:O57)</f>
        <v>180</v>
      </c>
      <c r="Q57" s="42">
        <f ca="1">INDEX($D57:$P57,,SelectedPeriodColumn)/INDEX($D$73:$P$73,,SelectedPeriodColumn)</f>
        <v>6.717420510523959E-3</v>
      </c>
    </row>
    <row r="58" spans="2:17" ht="19.5" customHeight="1" x14ac:dyDescent="0.35">
      <c r="B58" s="58"/>
      <c r="C58" s="71" t="s">
        <v>22</v>
      </c>
      <c r="D58" s="44">
        <v>50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100</v>
      </c>
      <c r="K58" s="44">
        <v>0</v>
      </c>
      <c r="L58" s="44">
        <v>0</v>
      </c>
      <c r="M58" s="44">
        <v>0</v>
      </c>
      <c r="N58" s="44">
        <v>50</v>
      </c>
      <c r="O58" s="44">
        <v>50</v>
      </c>
      <c r="P58" s="66">
        <f>SUM(D58:O58)</f>
        <v>250</v>
      </c>
      <c r="Q58" s="46">
        <f ca="1">INDEX($D58:$P58,,SelectedPeriodColumn)/INDEX($D$73:$P$73,,SelectedPeriodColumn)</f>
        <v>0</v>
      </c>
    </row>
    <row r="59" spans="2:17" ht="19.5" customHeight="1" x14ac:dyDescent="0.3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2:17" ht="19.5" customHeight="1" x14ac:dyDescent="0.35">
      <c r="B60" s="54" t="s">
        <v>17</v>
      </c>
      <c r="C60" s="54"/>
      <c r="D60" s="55">
        <f t="shared" ref="D60:O60" si="10">SUM(D61:D66)</f>
        <v>69</v>
      </c>
      <c r="E60" s="55">
        <f t="shared" si="10"/>
        <v>69</v>
      </c>
      <c r="F60" s="55">
        <f t="shared" si="10"/>
        <v>169</v>
      </c>
      <c r="G60" s="55">
        <f t="shared" si="10"/>
        <v>369</v>
      </c>
      <c r="H60" s="55">
        <f t="shared" si="10"/>
        <v>419</v>
      </c>
      <c r="I60" s="55">
        <f t="shared" si="10"/>
        <v>444</v>
      </c>
      <c r="J60" s="55">
        <f t="shared" si="10"/>
        <v>419</v>
      </c>
      <c r="K60" s="55">
        <f t="shared" si="10"/>
        <v>419</v>
      </c>
      <c r="L60" s="55">
        <f t="shared" si="10"/>
        <v>394</v>
      </c>
      <c r="M60" s="55">
        <f t="shared" si="10"/>
        <v>394</v>
      </c>
      <c r="N60" s="55">
        <f t="shared" si="10"/>
        <v>419</v>
      </c>
      <c r="O60" s="55">
        <f t="shared" si="10"/>
        <v>469</v>
      </c>
      <c r="P60" s="56">
        <f t="shared" ref="P60:P66" si="11">SUM(D60:O60)</f>
        <v>4053</v>
      </c>
      <c r="Q60" s="57">
        <f ca="1">INDEX($D60:$P60,,SelectedPeriodColumn)/INDEX($D$73:$P$73,,SelectedPeriodColumn)</f>
        <v>7.5682937751903268E-2</v>
      </c>
    </row>
    <row r="61" spans="2:17" ht="19.5" customHeight="1" x14ac:dyDescent="0.35">
      <c r="B61" s="58"/>
      <c r="C61" s="70" t="s">
        <v>2</v>
      </c>
      <c r="D61" s="40">
        <v>0</v>
      </c>
      <c r="E61" s="40">
        <v>0</v>
      </c>
      <c r="F61" s="40">
        <v>0</v>
      </c>
      <c r="G61" s="40">
        <v>50</v>
      </c>
      <c r="H61" s="40">
        <v>100</v>
      </c>
      <c r="I61" s="40">
        <v>100</v>
      </c>
      <c r="J61" s="40">
        <v>100</v>
      </c>
      <c r="K61" s="40">
        <v>100</v>
      </c>
      <c r="L61" s="40">
        <v>75</v>
      </c>
      <c r="M61" s="40">
        <v>75</v>
      </c>
      <c r="N61" s="40">
        <v>100</v>
      </c>
      <c r="O61" s="40">
        <v>100</v>
      </c>
      <c r="P61" s="61">
        <f t="shared" si="11"/>
        <v>800</v>
      </c>
      <c r="Q61" s="42">
        <f ca="1">INDEX($D61:$P61,,SelectedPeriodColumn)/INDEX($D$73:$P$73,,SelectedPeriodColumn)</f>
        <v>0</v>
      </c>
    </row>
    <row r="62" spans="2:17" ht="19.5" customHeight="1" x14ac:dyDescent="0.35">
      <c r="B62" s="58"/>
      <c r="C62" s="70" t="s">
        <v>48</v>
      </c>
      <c r="D62" s="40">
        <v>69</v>
      </c>
      <c r="E62" s="40">
        <v>69</v>
      </c>
      <c r="F62" s="40">
        <v>69</v>
      </c>
      <c r="G62" s="40">
        <v>69</v>
      </c>
      <c r="H62" s="40">
        <v>69</v>
      </c>
      <c r="I62" s="40">
        <v>69</v>
      </c>
      <c r="J62" s="40">
        <v>69</v>
      </c>
      <c r="K62" s="40">
        <v>69</v>
      </c>
      <c r="L62" s="40">
        <v>69</v>
      </c>
      <c r="M62" s="40">
        <v>69</v>
      </c>
      <c r="N62" s="40">
        <v>69</v>
      </c>
      <c r="O62" s="40">
        <v>69</v>
      </c>
      <c r="P62" s="61">
        <f t="shared" si="11"/>
        <v>828</v>
      </c>
      <c r="Q62" s="42">
        <f ca="1">INDEX($D62:$P62,,SelectedPeriodColumn)/INDEX($D$73:$P$73,,SelectedPeriodColumn)</f>
        <v>3.090013434841021E-2</v>
      </c>
    </row>
    <row r="63" spans="2:17" ht="19.5" customHeight="1" x14ac:dyDescent="0.35">
      <c r="B63" s="58"/>
      <c r="C63" s="70" t="s">
        <v>12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25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50</v>
      </c>
      <c r="P63" s="61">
        <f t="shared" si="11"/>
        <v>75</v>
      </c>
      <c r="Q63" s="42">
        <f ca="1">INDEX($D63:$P63,,SelectedPeriodColumn)/INDEX($D$73:$P$73,,SelectedPeriodColumn)</f>
        <v>0</v>
      </c>
    </row>
    <row r="64" spans="2:17" ht="19.5" customHeight="1" x14ac:dyDescent="0.35">
      <c r="B64" s="58"/>
      <c r="C64" s="70" t="s">
        <v>26</v>
      </c>
      <c r="D64" s="40">
        <v>0</v>
      </c>
      <c r="E64" s="40">
        <v>0</v>
      </c>
      <c r="F64" s="40">
        <v>100</v>
      </c>
      <c r="G64" s="40">
        <v>100</v>
      </c>
      <c r="H64" s="40">
        <v>100</v>
      </c>
      <c r="I64" s="40">
        <v>100</v>
      </c>
      <c r="J64" s="40">
        <v>100</v>
      </c>
      <c r="K64" s="40">
        <v>100</v>
      </c>
      <c r="L64" s="40">
        <v>100</v>
      </c>
      <c r="M64" s="40">
        <v>100</v>
      </c>
      <c r="N64" s="40">
        <v>100</v>
      </c>
      <c r="O64" s="40">
        <v>100</v>
      </c>
      <c r="P64" s="61">
        <f t="shared" si="11"/>
        <v>1000</v>
      </c>
      <c r="Q64" s="42">
        <f ca="1">INDEX($D64:$P64,,SelectedPeriodColumn)/INDEX($D$73:$P$73,,SelectedPeriodColumn)</f>
        <v>4.4782803403493061E-2</v>
      </c>
    </row>
    <row r="65" spans="2:17" ht="19.5" customHeight="1" x14ac:dyDescent="0.35">
      <c r="B65" s="58"/>
      <c r="C65" s="70" t="s">
        <v>13</v>
      </c>
      <c r="D65" s="40">
        <v>0</v>
      </c>
      <c r="E65" s="40">
        <v>0</v>
      </c>
      <c r="F65" s="40">
        <v>0</v>
      </c>
      <c r="G65" s="40">
        <v>50</v>
      </c>
      <c r="H65" s="40">
        <v>50</v>
      </c>
      <c r="I65" s="40">
        <v>50</v>
      </c>
      <c r="J65" s="40">
        <v>50</v>
      </c>
      <c r="K65" s="40">
        <v>50</v>
      </c>
      <c r="L65" s="40">
        <v>50</v>
      </c>
      <c r="M65" s="40">
        <v>50</v>
      </c>
      <c r="N65" s="40">
        <v>50</v>
      </c>
      <c r="O65" s="40">
        <v>50</v>
      </c>
      <c r="P65" s="61">
        <f t="shared" si="11"/>
        <v>450</v>
      </c>
      <c r="Q65" s="42">
        <f ca="1">INDEX($D65:$P65,,SelectedPeriodColumn)/INDEX($D$73:$P$73,,SelectedPeriodColumn)</f>
        <v>0</v>
      </c>
    </row>
    <row r="66" spans="2:17" ht="19.5" customHeight="1" x14ac:dyDescent="0.35">
      <c r="B66" s="58"/>
      <c r="C66" s="71" t="s">
        <v>14</v>
      </c>
      <c r="D66" s="44">
        <v>0</v>
      </c>
      <c r="E66" s="44">
        <v>0</v>
      </c>
      <c r="F66" s="44">
        <v>0</v>
      </c>
      <c r="G66" s="44">
        <v>100</v>
      </c>
      <c r="H66" s="44">
        <v>100</v>
      </c>
      <c r="I66" s="44">
        <v>100</v>
      </c>
      <c r="J66" s="44">
        <v>100</v>
      </c>
      <c r="K66" s="44">
        <v>100</v>
      </c>
      <c r="L66" s="44">
        <v>100</v>
      </c>
      <c r="M66" s="44">
        <v>100</v>
      </c>
      <c r="N66" s="44">
        <v>100</v>
      </c>
      <c r="O66" s="44">
        <v>100</v>
      </c>
      <c r="P66" s="66">
        <f t="shared" si="11"/>
        <v>900</v>
      </c>
      <c r="Q66" s="46">
        <f ca="1">INDEX($D66:$P66,,SelectedPeriodColumn)/INDEX($D$73:$P$73,,SelectedPeriodColumn)</f>
        <v>0</v>
      </c>
    </row>
    <row r="67" spans="2:17" ht="19.5" customHeight="1" x14ac:dyDescent="0.35">
      <c r="B67" s="67"/>
      <c r="C67" s="67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2:17" ht="19.5" customHeight="1" x14ac:dyDescent="0.35">
      <c r="B68" s="54" t="s">
        <v>20</v>
      </c>
      <c r="C68" s="54"/>
      <c r="D68" s="55">
        <f>SUM(D69:D71)</f>
        <v>198</v>
      </c>
      <c r="E68" s="55">
        <f t="shared" ref="E68:O68" si="12">SUM(E69:E71)</f>
        <v>198</v>
      </c>
      <c r="F68" s="55">
        <f t="shared" si="12"/>
        <v>250</v>
      </c>
      <c r="G68" s="55">
        <f t="shared" si="12"/>
        <v>253</v>
      </c>
      <c r="H68" s="55">
        <f t="shared" si="12"/>
        <v>243</v>
      </c>
      <c r="I68" s="55">
        <f t="shared" si="12"/>
        <v>238</v>
      </c>
      <c r="J68" s="55">
        <f t="shared" si="12"/>
        <v>233</v>
      </c>
      <c r="K68" s="55">
        <f t="shared" si="12"/>
        <v>258</v>
      </c>
      <c r="L68" s="55">
        <f t="shared" si="12"/>
        <v>263</v>
      </c>
      <c r="M68" s="55">
        <f t="shared" si="12"/>
        <v>268</v>
      </c>
      <c r="N68" s="55">
        <f t="shared" si="12"/>
        <v>268</v>
      </c>
      <c r="O68" s="55">
        <f t="shared" si="12"/>
        <v>268</v>
      </c>
      <c r="P68" s="56">
        <f>SUM(D68:O68)</f>
        <v>2938</v>
      </c>
      <c r="Q68" s="57">
        <f ca="1">INDEX($D68:$P68,,SelectedPeriodColumn)/INDEX($D$73:$P$73,,SelectedPeriodColumn)</f>
        <v>0.11195700850873265</v>
      </c>
    </row>
    <row r="69" spans="2:17" ht="19.5" customHeight="1" x14ac:dyDescent="0.35">
      <c r="B69" s="58"/>
      <c r="C69" s="70" t="s">
        <v>11</v>
      </c>
      <c r="D69" s="40">
        <v>123</v>
      </c>
      <c r="E69" s="40">
        <v>123</v>
      </c>
      <c r="F69" s="40">
        <v>123</v>
      </c>
      <c r="G69" s="40">
        <v>123</v>
      </c>
      <c r="H69" s="40">
        <v>123</v>
      </c>
      <c r="I69" s="40">
        <v>123</v>
      </c>
      <c r="J69" s="40">
        <v>123</v>
      </c>
      <c r="K69" s="40">
        <v>123</v>
      </c>
      <c r="L69" s="40">
        <v>123</v>
      </c>
      <c r="M69" s="40">
        <v>123</v>
      </c>
      <c r="N69" s="40">
        <v>123</v>
      </c>
      <c r="O69" s="40">
        <v>123</v>
      </c>
      <c r="P69" s="61">
        <f>SUM(D69:O69)</f>
        <v>1476</v>
      </c>
      <c r="Q69" s="42">
        <f ca="1">INDEX($D69:$P69,,SelectedPeriodColumn)/INDEX($D$73:$P$73,,SelectedPeriodColumn)</f>
        <v>5.5082848186296461E-2</v>
      </c>
    </row>
    <row r="70" spans="2:17" ht="19.5" customHeight="1" x14ac:dyDescent="0.35">
      <c r="B70" s="58"/>
      <c r="C70" s="70" t="s">
        <v>29</v>
      </c>
      <c r="D70" s="40">
        <v>0</v>
      </c>
      <c r="E70" s="40">
        <v>0</v>
      </c>
      <c r="F70" s="40">
        <v>52</v>
      </c>
      <c r="G70" s="40">
        <v>55</v>
      </c>
      <c r="H70" s="40">
        <v>45</v>
      </c>
      <c r="I70" s="40">
        <v>40</v>
      </c>
      <c r="J70" s="40">
        <v>35</v>
      </c>
      <c r="K70" s="40">
        <v>60</v>
      </c>
      <c r="L70" s="40">
        <v>65</v>
      </c>
      <c r="M70" s="40">
        <v>70</v>
      </c>
      <c r="N70" s="40">
        <v>70</v>
      </c>
      <c r="O70" s="40">
        <v>70</v>
      </c>
      <c r="P70" s="61">
        <f>SUM(D70:O70)</f>
        <v>562</v>
      </c>
      <c r="Q70" s="42">
        <f ca="1">INDEX($D70:$P70,,SelectedPeriodColumn)/INDEX($D$73:$P$73,,SelectedPeriodColumn)</f>
        <v>2.3287057769816391E-2</v>
      </c>
    </row>
    <row r="71" spans="2:17" ht="19.5" customHeight="1" x14ac:dyDescent="0.35">
      <c r="B71" s="58"/>
      <c r="C71" s="71" t="s">
        <v>1</v>
      </c>
      <c r="D71" s="44">
        <v>75</v>
      </c>
      <c r="E71" s="44">
        <v>75</v>
      </c>
      <c r="F71" s="44">
        <v>75</v>
      </c>
      <c r="G71" s="44">
        <v>75</v>
      </c>
      <c r="H71" s="44">
        <v>75</v>
      </c>
      <c r="I71" s="44">
        <v>75</v>
      </c>
      <c r="J71" s="44">
        <v>75</v>
      </c>
      <c r="K71" s="44">
        <v>75</v>
      </c>
      <c r="L71" s="44">
        <v>75</v>
      </c>
      <c r="M71" s="44">
        <v>75</v>
      </c>
      <c r="N71" s="44">
        <v>75</v>
      </c>
      <c r="O71" s="44">
        <v>75</v>
      </c>
      <c r="P71" s="66">
        <f>SUM(D71:O71)</f>
        <v>900</v>
      </c>
      <c r="Q71" s="46">
        <f ca="1">INDEX($D71:$P71,,SelectedPeriodColumn)/INDEX($D$73:$P$73,,SelectedPeriodColumn)</f>
        <v>3.3587102552619791E-2</v>
      </c>
    </row>
    <row r="72" spans="2:17" ht="19.5" customHeight="1" x14ac:dyDescent="0.35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2:17" ht="19.5" customHeight="1" x14ac:dyDescent="0.35">
      <c r="B73" s="47" t="s">
        <v>37</v>
      </c>
      <c r="C73" s="47"/>
      <c r="D73" s="48">
        <f t="shared" ref="D73:O73" si="13">SUM(D41,D46,D50,D54,D60,D68)</f>
        <v>1056</v>
      </c>
      <c r="E73" s="48">
        <f t="shared" si="13"/>
        <v>1006</v>
      </c>
      <c r="F73" s="48">
        <f t="shared" si="13"/>
        <v>2233</v>
      </c>
      <c r="G73" s="48">
        <f t="shared" si="13"/>
        <v>1426</v>
      </c>
      <c r="H73" s="48">
        <f t="shared" si="13"/>
        <v>1421</v>
      </c>
      <c r="I73" s="48">
        <f t="shared" si="13"/>
        <v>2396</v>
      </c>
      <c r="J73" s="48">
        <f t="shared" si="13"/>
        <v>1501</v>
      </c>
      <c r="K73" s="48">
        <f t="shared" si="13"/>
        <v>1471</v>
      </c>
      <c r="L73" s="48">
        <f t="shared" si="13"/>
        <v>2446</v>
      </c>
      <c r="M73" s="48">
        <f t="shared" si="13"/>
        <v>1416</v>
      </c>
      <c r="N73" s="48">
        <f t="shared" si="13"/>
        <v>1491</v>
      </c>
      <c r="O73" s="48">
        <f t="shared" si="13"/>
        <v>1586</v>
      </c>
      <c r="P73" s="48">
        <f>SUM(D73:O73)</f>
        <v>19449</v>
      </c>
      <c r="Q73" s="49">
        <f ca="1">INDEX($D73:$P73,,SelectedPeriodColumn)/INDEX($D$73:$P$73,,SelectedPeriodColumn)</f>
        <v>1</v>
      </c>
    </row>
  </sheetData>
  <sheetProtection insertColumns="0" insertRows="0" deleteColumns="0" deleteRows="0" autoFilter="0"/>
  <conditionalFormatting sqref="D29:Q30">
    <cfRule type="expression" dxfId="0" priority="1">
      <formula>D29&lt;0</formula>
    </cfRule>
  </conditionalFormatting>
  <dataValidations count="1">
    <dataValidation type="list" allowBlank="1" showInputMessage="1" showErrorMessage="1" errorTitle="Whoops!" error="This cell needs to be a month of the year. If you're not sure what to enter, click Cancel and use the drop down list to make a selection." sqref="B26">
      <formula1>"JAN,FEB,MAR,APR,MAY,JUN,JUL,AUG,SEP,OCT,NOV,DEC"</formula1>
    </dataValidation>
  </dataValidations>
  <printOptions horizontalCentered="1"/>
  <pageMargins left="0.25" right="0.25" top="0.75" bottom="0.75" header="0.3" footer="0.3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Monthly Scroll">
              <controlPr defaultSize="0" print="0" autoPict="0" altText="Click to cycle the budget summary by month.">
                <anchor moveWithCells="1" sizeWithCells="1">
                  <from>
                    <xdr:col>2</xdr:col>
                    <xdr:colOff>1238250</xdr:colOff>
                    <xdr:row>21</xdr:row>
                    <xdr:rowOff>95250</xdr:rowOff>
                  </from>
                  <to>
                    <xdr:col>16</xdr:col>
                    <xdr:colOff>609600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theme="6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'Monthly College Budget'!D73:O73</xm:f>
              <xm:sqref>A73</xm:sqref>
            </x14:sparkline>
            <x14:sparkline>
              <xm:f>'Monthly College Budget'!D41:O41</xm:f>
              <xm:sqref>A41</xm:sqref>
            </x14:sparkline>
            <x14:sparkline>
              <xm:f>'Monthly College Budget'!D30:O30</xm:f>
              <xm:sqref>A30</xm:sqref>
            </x14:sparkline>
            <x14:sparkline>
              <xm:f>'Monthly College Budget'!D60:O60</xm:f>
              <xm:sqref>A60</xm:sqref>
            </x14:sparkline>
            <x14:sparkline>
              <xm:f>'Monthly College Budget'!D54:O54</xm:f>
              <xm:sqref>A54</xm:sqref>
            </x14:sparkline>
            <x14:sparkline>
              <xm:f>'Monthly College Budget'!D29:O29</xm:f>
              <xm:sqref>A29</xm:sqref>
            </x14:sparkline>
            <x14:sparkline>
              <xm:f>'Monthly College Budget'!D50:O50</xm:f>
              <xm:sqref>A50</xm:sqref>
            </x14:sparkline>
            <x14:sparkline>
              <xm:f>'Monthly College Budget'!D46:O46</xm:f>
              <xm:sqref>A46</xm:sqref>
            </x14:sparkline>
            <x14:sparkline>
              <xm:f>'Monthly College Budget'!D38:O38</xm:f>
              <xm:sqref>A38</xm:sqref>
            </x14:sparkline>
            <x14:sparkline>
              <xm:f>'Monthly College Budget'!D68:O68</xm:f>
              <xm:sqref>A68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4"/>
  <sheetViews>
    <sheetView showGridLines="0" zoomScaleNormal="100" workbookViewId="0"/>
  </sheetViews>
  <sheetFormatPr defaultRowHeight="15" x14ac:dyDescent="0.3"/>
  <cols>
    <col min="1" max="2" width="9.140625" style="2"/>
    <col min="3" max="3" width="46.42578125" style="2" customWidth="1"/>
    <col min="4" max="16384" width="9.140625" style="2"/>
  </cols>
  <sheetData>
    <row r="1" spans="1:16" x14ac:dyDescent="0.3">
      <c r="A1" s="2" t="s">
        <v>43</v>
      </c>
    </row>
    <row r="3" spans="1:16" x14ac:dyDescent="0.3">
      <c r="D3" s="2" t="str">
        <f ca="1">IFERROR(LOWER(TEXT(VALUE(SelectedPeriod&amp;" 1"),"mmmm")),"year")</f>
        <v>march</v>
      </c>
    </row>
    <row r="5" spans="1:16" x14ac:dyDescent="0.3">
      <c r="D5" s="1" t="s">
        <v>33</v>
      </c>
      <c r="E5" s="1"/>
      <c r="F5" s="1"/>
    </row>
    <row r="6" spans="1:16" x14ac:dyDescent="0.3">
      <c r="D6" s="2" t="str">
        <f ca="1">D3&amp;" income:"</f>
        <v>march income:</v>
      </c>
      <c r="F6" s="2" t="str">
        <f ca="1">TEXT(INDEX('Monthly College Budget'!$D$38:$P$38,,SelectedPeriodColumn),"$#,###")</f>
        <v>$2,425</v>
      </c>
    </row>
    <row r="7" spans="1:16" x14ac:dyDescent="0.3">
      <c r="D7" s="2" t="str">
        <f ca="1">D3&amp;" expenses:"</f>
        <v>march expenses:</v>
      </c>
      <c r="F7" s="2" t="str">
        <f ca="1">TEXT(INDEX('Monthly College Budget'!$D$73:$P$73,,SelectedPeriodColumn),"$#,###")</f>
        <v>$2,233</v>
      </c>
    </row>
    <row r="8" spans="1:16" x14ac:dyDescent="0.3">
      <c r="D8" s="2" t="str">
        <f ca="1">D3&amp;" cash flow:"</f>
        <v>march cash flow:</v>
      </c>
      <c r="E8" s="16">
        <f>INDEX('Monthly College Budget'!D29:P29,ScrollBarValue)</f>
        <v>192</v>
      </c>
      <c r="F8" s="2" t="str">
        <f>TEXT(E8,"$#,###")</f>
        <v>$192</v>
      </c>
    </row>
    <row r="12" spans="1:16" x14ac:dyDescent="0.3">
      <c r="D12" s="16" t="str">
        <f ca="1">LOWER('Monthly College Budget'!D28)</f>
        <v xml:space="preserve">jan </v>
      </c>
      <c r="E12" s="16" t="str">
        <f ca="1">LOWER('Monthly College Budget'!E28)</f>
        <v xml:space="preserve">feb </v>
      </c>
      <c r="F12" s="16" t="str">
        <f ca="1">LOWER('Monthly College Budget'!F28)</f>
        <v xml:space="preserve">mar </v>
      </c>
      <c r="G12" s="16" t="str">
        <f ca="1">LOWER('Monthly College Budget'!G28)</f>
        <v xml:space="preserve">apr </v>
      </c>
      <c r="H12" s="16" t="str">
        <f ca="1">LOWER('Monthly College Budget'!H28)</f>
        <v xml:space="preserve">may </v>
      </c>
      <c r="I12" s="16" t="str">
        <f ca="1">LOWER('Monthly College Budget'!I28)</f>
        <v xml:space="preserve">jun </v>
      </c>
      <c r="J12" s="16" t="str">
        <f ca="1">LOWER('Monthly College Budget'!J28)</f>
        <v xml:space="preserve">jul </v>
      </c>
      <c r="K12" s="16" t="str">
        <f ca="1">LOWER('Monthly College Budget'!K28)</f>
        <v xml:space="preserve">aug </v>
      </c>
      <c r="L12" s="16" t="str">
        <f ca="1">LOWER('Monthly College Budget'!L28)</f>
        <v xml:space="preserve">sep </v>
      </c>
      <c r="M12" s="16" t="str">
        <f ca="1">LOWER('Monthly College Budget'!M28)</f>
        <v xml:space="preserve">oct </v>
      </c>
      <c r="N12" s="16" t="str">
        <f ca="1">LOWER('Monthly College Budget'!N28)</f>
        <v xml:space="preserve">nov </v>
      </c>
      <c r="O12" s="16" t="str">
        <f ca="1">LOWER('Monthly College Budget'!O28)</f>
        <v xml:space="preserve">dec </v>
      </c>
      <c r="P12" s="16" t="str">
        <f>LOWER('Monthly College Budget'!P28)</f>
        <v xml:space="preserve">year  </v>
      </c>
    </row>
    <row r="13" spans="1:16" x14ac:dyDescent="0.3">
      <c r="C13" s="3" t="s">
        <v>34</v>
      </c>
      <c r="D13" s="4">
        <v>3</v>
      </c>
    </row>
    <row r="14" spans="1:16" x14ac:dyDescent="0.3">
      <c r="C14" s="3" t="s">
        <v>35</v>
      </c>
      <c r="D14" s="16" t="e">
        <f ca="1">IF(SelectedPeriod='Monthly College Budget'!D$32,IF('Monthly College Budget'!$D$29:$P$29&gt;=0,'Monthly College Budget'!$D$29:$P$29,NA()),NA())</f>
        <v>#N/A</v>
      </c>
      <c r="E14" s="16" t="e">
        <f ca="1">IF(SelectedPeriod='Monthly College Budget'!E$32,IF('Monthly College Budget'!$D$29:$P$29&gt;=0,'Monthly College Budget'!$D$29:$P$29,NA()),NA())</f>
        <v>#N/A</v>
      </c>
      <c r="F14" s="16">
        <f ca="1">IF(SelectedPeriod='Monthly College Budget'!F$32,IF('Monthly College Budget'!$D$29:$P$29&gt;=0,'Monthly College Budget'!$D$29:$P$29,NA()),NA())</f>
        <v>192</v>
      </c>
      <c r="G14" s="16" t="e">
        <f ca="1">IF(SelectedPeriod='Monthly College Budget'!G$32,IF('Monthly College Budget'!$D$29:$P$29&gt;=0,'Monthly College Budget'!$D$29:$P$29,NA()),NA())</f>
        <v>#N/A</v>
      </c>
      <c r="H14" s="16" t="e">
        <f ca="1">IF(SelectedPeriod='Monthly College Budget'!H$32,IF('Monthly College Budget'!$D$29:$P$29&gt;=0,'Monthly College Budget'!$D$29:$P$29,NA()),NA())</f>
        <v>#N/A</v>
      </c>
      <c r="I14" s="16" t="e">
        <f ca="1">IF(SelectedPeriod='Monthly College Budget'!I$32,IF('Monthly College Budget'!$D$29:$P$29&gt;=0,'Monthly College Budget'!$D$29:$P$29,NA()),NA())</f>
        <v>#N/A</v>
      </c>
      <c r="J14" s="16" t="e">
        <f ca="1">IF(SelectedPeriod='Monthly College Budget'!J$32,IF('Monthly College Budget'!$D$29:$P$29&gt;=0,'Monthly College Budget'!$D$29:$P$29,NA()),NA())</f>
        <v>#N/A</v>
      </c>
      <c r="K14" s="16" t="e">
        <f ca="1">IF(SelectedPeriod='Monthly College Budget'!K$32,IF('Monthly College Budget'!$D$29:$P$29&gt;=0,'Monthly College Budget'!$D$29:$P$29,NA()),NA())</f>
        <v>#N/A</v>
      </c>
      <c r="L14" s="16" t="e">
        <f ca="1">IF(SelectedPeriod='Monthly College Budget'!L$32,IF('Monthly College Budget'!$D$29:$P$29&gt;=0,'Monthly College Budget'!$D$29:$P$29,NA()),NA())</f>
        <v>#N/A</v>
      </c>
      <c r="M14" s="16" t="e">
        <f ca="1">IF(SelectedPeriod='Monthly College Budget'!M$32,IF('Monthly College Budget'!$D$29:$P$29&gt;=0,'Monthly College Budget'!$D$29:$P$29,NA()),NA())</f>
        <v>#N/A</v>
      </c>
      <c r="N14" s="16" t="e">
        <f ca="1">IF(SelectedPeriod='Monthly College Budget'!N$32,IF('Monthly College Budget'!$D$29:$P$29&gt;=0,'Monthly College Budget'!$D$29:$P$29,NA()),NA())</f>
        <v>#N/A</v>
      </c>
      <c r="O14" s="16" t="e">
        <f ca="1">IF(SelectedPeriod='Monthly College Budget'!O$32,IF('Monthly College Budget'!$D$29:$P$29&gt;=0,'Monthly College Budget'!$D$29:$P$29,NA()),NA())</f>
        <v>#N/A</v>
      </c>
      <c r="P14" s="16" t="e">
        <f ca="1">IF(SelectedPeriod='Monthly College Budget'!P$32,IF('Monthly College Budget'!$D$29:$P$29&gt;=0,'Monthly College Budget'!$D$29:$P$29,NA()),NA())</f>
        <v>#N/A</v>
      </c>
    </row>
    <row r="15" spans="1:16" x14ac:dyDescent="0.3">
      <c r="C15" s="3" t="s">
        <v>36</v>
      </c>
      <c r="D15" s="16" t="e">
        <f ca="1">IF(SelectedPeriod='Monthly College Budget'!D$32,IF('Monthly College Budget'!$D$29:$P$29&lt;0,'Monthly College Budget'!$D$29:$P$29,NA()),NA())</f>
        <v>#N/A</v>
      </c>
      <c r="E15" s="16" t="e">
        <f ca="1">IF(SelectedPeriod='Monthly College Budget'!E$32,IF('Monthly College Budget'!$D$29:$P$29&lt;0,'Monthly College Budget'!$D$29:$P$29,NA()),NA())</f>
        <v>#N/A</v>
      </c>
      <c r="F15" s="16" t="e">
        <f ca="1">IF(SelectedPeriod='Monthly College Budget'!F$32,IF('Monthly College Budget'!$D$29:$P$29&lt;0,'Monthly College Budget'!$D$29:$P$29,NA()),NA())</f>
        <v>#N/A</v>
      </c>
      <c r="G15" s="16" t="e">
        <f ca="1">IF(SelectedPeriod='Monthly College Budget'!G$32,IF('Monthly College Budget'!$D$29:$P$29&lt;0,'Monthly College Budget'!$D$29:$P$29,NA()),NA())</f>
        <v>#N/A</v>
      </c>
      <c r="H15" s="16" t="e">
        <f ca="1">IF(SelectedPeriod='Monthly College Budget'!H$32,IF('Monthly College Budget'!$D$29:$P$29&lt;0,'Monthly College Budget'!$D$29:$P$29,NA()),NA())</f>
        <v>#N/A</v>
      </c>
      <c r="I15" s="16" t="e">
        <f ca="1">IF(SelectedPeriod='Monthly College Budget'!I$32,IF('Monthly College Budget'!$D$29:$P$29&lt;0,'Monthly College Budget'!$D$29:$P$29,NA()),NA())</f>
        <v>#N/A</v>
      </c>
      <c r="J15" s="16" t="e">
        <f ca="1">IF(SelectedPeriod='Monthly College Budget'!J$32,IF('Monthly College Budget'!$D$29:$P$29&lt;0,'Monthly College Budget'!$D$29:$P$29,NA()),NA())</f>
        <v>#N/A</v>
      </c>
      <c r="K15" s="16" t="e">
        <f ca="1">IF(SelectedPeriod='Monthly College Budget'!K$32,IF('Monthly College Budget'!$D$29:$P$29&lt;0,'Monthly College Budget'!$D$29:$P$29,NA()),NA())</f>
        <v>#N/A</v>
      </c>
      <c r="L15" s="16" t="e">
        <f ca="1">IF(SelectedPeriod='Monthly College Budget'!L$32,IF('Monthly College Budget'!$D$29:$P$29&lt;0,'Monthly College Budget'!$D$29:$P$29,NA()),NA())</f>
        <v>#N/A</v>
      </c>
      <c r="M15" s="16" t="e">
        <f ca="1">IF(SelectedPeriod='Monthly College Budget'!M$32,IF('Monthly College Budget'!$D$29:$P$29&lt;0,'Monthly College Budget'!$D$29:$P$29,NA()),NA())</f>
        <v>#N/A</v>
      </c>
      <c r="N15" s="16" t="e">
        <f ca="1">IF(SelectedPeriod='Monthly College Budget'!N$32,IF('Monthly College Budget'!$D$29:$P$29&lt;0,'Monthly College Budget'!$D$29:$P$29,NA()),NA())</f>
        <v>#N/A</v>
      </c>
      <c r="O15" s="16" t="e">
        <f ca="1">IF(SelectedPeriod='Monthly College Budget'!O$32,IF('Monthly College Budget'!$D$29:$P$29&lt;0,'Monthly College Budget'!$D$29:$P$29,NA()),NA())</f>
        <v>#N/A</v>
      </c>
      <c r="P15" s="16" t="e">
        <f ca="1">IF(SelectedPeriod='Monthly College Budget'!P$32,IF('Monthly College Budget'!$D$29:$P$29&lt;0,'Monthly College Budget'!$D$29:$P$29,NA()),NA())</f>
        <v>#N/A</v>
      </c>
    </row>
    <row r="18" spans="3:4" x14ac:dyDescent="0.3">
      <c r="C18" s="19" t="s">
        <v>46</v>
      </c>
      <c r="D18" s="1"/>
    </row>
    <row r="19" spans="3:4" x14ac:dyDescent="0.3">
      <c r="C19" s="2" t="s">
        <v>15</v>
      </c>
      <c r="D19" s="18">
        <f ca="1">'Monthly College Budget'!Q33</f>
        <v>0.30927835051546393</v>
      </c>
    </row>
    <row r="20" spans="3:4" x14ac:dyDescent="0.3">
      <c r="C20" s="2" t="s">
        <v>47</v>
      </c>
      <c r="D20" s="18">
        <f ca="1">'Monthly College Budget'!Q34</f>
        <v>0.18556701030927836</v>
      </c>
    </row>
    <row r="21" spans="3:4" x14ac:dyDescent="0.3">
      <c r="C21" s="2" t="s">
        <v>4</v>
      </c>
      <c r="D21" s="18">
        <f ca="1">'Monthly College Budget'!Q35</f>
        <v>0.41237113402061853</v>
      </c>
    </row>
    <row r="22" spans="3:4" x14ac:dyDescent="0.3">
      <c r="C22" s="2" t="s">
        <v>16</v>
      </c>
      <c r="D22" s="18">
        <f ca="1">'Monthly College Budget'!Q36</f>
        <v>6.1855670103092786E-2</v>
      </c>
    </row>
    <row r="23" spans="3:4" x14ac:dyDescent="0.3">
      <c r="C23" s="2" t="s">
        <v>5</v>
      </c>
      <c r="D23" s="18">
        <f ca="1">'Monthly College Budget'!Q37</f>
        <v>3.0927835051546393E-2</v>
      </c>
    </row>
    <row r="24" spans="3:4" x14ac:dyDescent="0.3">
      <c r="D24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C0249ED-8F06-41E2-B83E-860D0A8A5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Monthly College Budget</vt:lpstr>
      <vt:lpstr>chart_calcs</vt:lpstr>
      <vt:lpstr>income_percent_selected_period</vt:lpstr>
      <vt:lpstr>PercentsExpense</vt:lpstr>
      <vt:lpstr>PercentsIncome</vt:lpstr>
      <vt:lpstr>Periods</vt:lpstr>
      <vt:lpstr>ScrollBarValue</vt:lpstr>
      <vt:lpstr>SelectedStartMonth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keywords/>
  <cp:lastModifiedBy>Angel</cp:lastModifiedBy>
  <cp:lastPrinted>2012-06-20T18:08:58Z</cp:lastPrinted>
  <dcterms:created xsi:type="dcterms:W3CDTF">2014-04-19T16:08:59Z</dcterms:created>
  <dcterms:modified xsi:type="dcterms:W3CDTF">2014-04-19T16:08:59Z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TC029300479991</vt:lpwstr>
  </property>
</Properties>
</file>