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947" activeTab="5"/>
  </bookViews>
  <sheets>
    <sheet name="General" sheetId="1" r:id="rId1"/>
    <sheet name="Stats Blank" sheetId="2" r:id="rId2"/>
    <sheet name="Awards" sheetId="34" r:id="rId3"/>
    <sheet name="Records" sheetId="39" r:id="rId4"/>
    <sheet name="2012 vs 2013" sheetId="36" r:id="rId5"/>
    <sheet name="Advanced Stats" sheetId="40" r:id="rId6"/>
    <sheet name="Overall - Totals" sheetId="3" r:id="rId7"/>
    <sheet name="Overall - Avgs" sheetId="10" r:id="rId8"/>
    <sheet name="Overall Team Stats" sheetId="6" r:id="rId9"/>
    <sheet name="RR - Totals" sheetId="4" r:id="rId10"/>
    <sheet name="RR - Avgs" sheetId="9" r:id="rId11"/>
    <sheet name="RR Team Stats" sheetId="7" r:id="rId12"/>
    <sheet name="Playoff - Totals" sheetId="5" r:id="rId13"/>
    <sheet name="Playoff - Avgs" sheetId="11" r:id="rId14"/>
    <sheet name="Playoff Team Stats" sheetId="8" r:id="rId15"/>
    <sheet name="1- SSB64-Greengos" sheetId="25" r:id="rId16"/>
    <sheet name="2 - CKs-ZZ" sheetId="26" r:id="rId17"/>
    <sheet name="3 - Greengos-PRain" sheetId="29" r:id="rId18"/>
    <sheet name="4 - RWed-SSB64" sheetId="14" r:id="rId19"/>
    <sheet name="5 - PRain-ZZ" sheetId="31" r:id="rId20"/>
    <sheet name="6 - CKs-RWed" sheetId="30" r:id="rId21"/>
    <sheet name="7 - ZZ-Greengos" sheetId="15" r:id="rId22"/>
    <sheet name="8 - SSB64-CKs" sheetId="12" r:id="rId23"/>
    <sheet name="9 - PRain-RWed" sheetId="27" r:id="rId24"/>
    <sheet name="10 - ZZ-SSB64" sheetId="28" r:id="rId25"/>
    <sheet name="11 - CKs-Greengos" sheetId="16" r:id="rId26"/>
    <sheet name="12 - RWed-ZZ" sheetId="13" r:id="rId27"/>
    <sheet name="13 - SSB64-PRain" sheetId="23" r:id="rId28"/>
    <sheet name="14 - Greengos-RWed" sheetId="17" r:id="rId29"/>
    <sheet name="15 - PRain-CKs" sheetId="24" r:id="rId30"/>
    <sheet name="Q1-Greengos-PRain" sheetId="18" r:id="rId31"/>
    <sheet name="S1-PRain-CKs" sheetId="20" r:id="rId32"/>
    <sheet name="Q2-RWed-ZZ" sheetId="19" r:id="rId33"/>
    <sheet name="S2-RWed-SSB" sheetId="21" r:id="rId34"/>
    <sheet name="Finals-SSB-CKs" sheetId="22" r:id="rId35"/>
  </sheets>
  <calcPr calcId="124519"/>
</workbook>
</file>

<file path=xl/calcChain.xml><?xml version="1.0" encoding="utf-8"?>
<calcChain xmlns="http://schemas.openxmlformats.org/spreadsheetml/2006/main">
  <c r="D6" i="19"/>
  <c r="K14" i="15"/>
  <c r="J34" i="5" l="1"/>
  <c r="I34"/>
  <c r="H34"/>
  <c r="G34"/>
  <c r="F34"/>
  <c r="E34"/>
  <c r="C34"/>
  <c r="B34"/>
  <c r="J33"/>
  <c r="I33"/>
  <c r="H33"/>
  <c r="G33"/>
  <c r="F33"/>
  <c r="E33"/>
  <c r="C33"/>
  <c r="B33"/>
  <c r="J32"/>
  <c r="I32"/>
  <c r="H32"/>
  <c r="G32"/>
  <c r="F32"/>
  <c r="E32"/>
  <c r="C32"/>
  <c r="B32"/>
  <c r="J31"/>
  <c r="I31"/>
  <c r="H31"/>
  <c r="G31"/>
  <c r="F31"/>
  <c r="E31"/>
  <c r="C31"/>
  <c r="B31"/>
  <c r="J28"/>
  <c r="I28"/>
  <c r="H28"/>
  <c r="G28"/>
  <c r="F28"/>
  <c r="E28"/>
  <c r="C28"/>
  <c r="B28"/>
  <c r="J27"/>
  <c r="I27"/>
  <c r="H27"/>
  <c r="G27"/>
  <c r="F27"/>
  <c r="E27"/>
  <c r="C27"/>
  <c r="B27"/>
  <c r="J26"/>
  <c r="I26"/>
  <c r="H26"/>
  <c r="G26"/>
  <c r="F26"/>
  <c r="E26"/>
  <c r="C26"/>
  <c r="B26"/>
  <c r="J23"/>
  <c r="I23"/>
  <c r="H23"/>
  <c r="G23"/>
  <c r="F23"/>
  <c r="E23"/>
  <c r="C23"/>
  <c r="B23"/>
  <c r="J22"/>
  <c r="I22"/>
  <c r="H22"/>
  <c r="G22"/>
  <c r="F22"/>
  <c r="E22"/>
  <c r="C22"/>
  <c r="B22"/>
  <c r="J21"/>
  <c r="I21"/>
  <c r="H21"/>
  <c r="G21"/>
  <c r="F21"/>
  <c r="E21"/>
  <c r="C21"/>
  <c r="B21"/>
  <c r="J20"/>
  <c r="I20"/>
  <c r="H20"/>
  <c r="G20"/>
  <c r="F20"/>
  <c r="E20"/>
  <c r="C20"/>
  <c r="B20"/>
  <c r="J17"/>
  <c r="I17"/>
  <c r="H17"/>
  <c r="G17"/>
  <c r="F17"/>
  <c r="E17"/>
  <c r="C17"/>
  <c r="B17"/>
  <c r="J16"/>
  <c r="I16"/>
  <c r="H16"/>
  <c r="G16"/>
  <c r="F16"/>
  <c r="E16"/>
  <c r="C16"/>
  <c r="B16"/>
  <c r="J15"/>
  <c r="I15"/>
  <c r="H15"/>
  <c r="G15"/>
  <c r="F15"/>
  <c r="E15"/>
  <c r="C15"/>
  <c r="B15"/>
  <c r="J14"/>
  <c r="I14"/>
  <c r="H14"/>
  <c r="G14"/>
  <c r="F14"/>
  <c r="E14"/>
  <c r="C14"/>
  <c r="B14"/>
  <c r="J11"/>
  <c r="I11"/>
  <c r="H11"/>
  <c r="G11"/>
  <c r="F11"/>
  <c r="E11"/>
  <c r="C11"/>
  <c r="B11"/>
  <c r="J10"/>
  <c r="I10"/>
  <c r="H10"/>
  <c r="G10"/>
  <c r="F10"/>
  <c r="E10"/>
  <c r="C10"/>
  <c r="B10"/>
  <c r="J9"/>
  <c r="I9"/>
  <c r="H9"/>
  <c r="G9"/>
  <c r="F9"/>
  <c r="E9"/>
  <c r="C9"/>
  <c r="B9"/>
  <c r="J6"/>
  <c r="I6"/>
  <c r="H6"/>
  <c r="G6"/>
  <c r="F6"/>
  <c r="E6"/>
  <c r="C6"/>
  <c r="B6"/>
  <c r="J5"/>
  <c r="I5"/>
  <c r="H5"/>
  <c r="G5"/>
  <c r="F5"/>
  <c r="E5"/>
  <c r="C5"/>
  <c r="B5"/>
  <c r="J4"/>
  <c r="I4"/>
  <c r="H4"/>
  <c r="G4"/>
  <c r="F4"/>
  <c r="E4"/>
  <c r="C4"/>
  <c r="B4"/>
  <c r="J18" i="22"/>
  <c r="I18"/>
  <c r="H18"/>
  <c r="G18"/>
  <c r="F18"/>
  <c r="E18"/>
  <c r="C18"/>
  <c r="B18"/>
  <c r="K17"/>
  <c r="D17"/>
  <c r="K16"/>
  <c r="D16"/>
  <c r="K15"/>
  <c r="D15"/>
  <c r="K14"/>
  <c r="D14"/>
  <c r="J10"/>
  <c r="I10"/>
  <c r="H10"/>
  <c r="G10"/>
  <c r="F10"/>
  <c r="E10"/>
  <c r="C10"/>
  <c r="B10"/>
  <c r="K9"/>
  <c r="D9"/>
  <c r="K8"/>
  <c r="D8"/>
  <c r="K7"/>
  <c r="D7"/>
  <c r="K6"/>
  <c r="D6"/>
  <c r="J17" i="21"/>
  <c r="I17"/>
  <c r="H17"/>
  <c r="G17"/>
  <c r="F17"/>
  <c r="E17"/>
  <c r="C17"/>
  <c r="B17"/>
  <c r="K16"/>
  <c r="D16"/>
  <c r="K15"/>
  <c r="D15"/>
  <c r="K14"/>
  <c r="D14"/>
  <c r="K13"/>
  <c r="D13"/>
  <c r="J9"/>
  <c r="I9"/>
  <c r="H9"/>
  <c r="G9"/>
  <c r="F9"/>
  <c r="E9"/>
  <c r="C9"/>
  <c r="B9"/>
  <c r="K8"/>
  <c r="D8"/>
  <c r="K7"/>
  <c r="D7"/>
  <c r="K6"/>
  <c r="D6"/>
  <c r="J16" i="19"/>
  <c r="I16"/>
  <c r="H16"/>
  <c r="G16"/>
  <c r="F16"/>
  <c r="E16"/>
  <c r="C16"/>
  <c r="B16"/>
  <c r="K15"/>
  <c r="D15"/>
  <c r="K14"/>
  <c r="D14"/>
  <c r="K13"/>
  <c r="D13"/>
  <c r="J9"/>
  <c r="I9"/>
  <c r="H9"/>
  <c r="G9"/>
  <c r="F9"/>
  <c r="E9"/>
  <c r="C9"/>
  <c r="M20" i="8" s="1"/>
  <c r="M21" s="1"/>
  <c r="B9" i="19"/>
  <c r="K8"/>
  <c r="D8"/>
  <c r="K7"/>
  <c r="D7"/>
  <c r="K6"/>
  <c r="J17" i="20"/>
  <c r="I17"/>
  <c r="H17"/>
  <c r="G17"/>
  <c r="F17"/>
  <c r="E17"/>
  <c r="C17"/>
  <c r="B17"/>
  <c r="K16"/>
  <c r="D16"/>
  <c r="K15"/>
  <c r="D15"/>
  <c r="K14"/>
  <c r="D14"/>
  <c r="K13"/>
  <c r="D13"/>
  <c r="J9"/>
  <c r="I9"/>
  <c r="H9"/>
  <c r="G9"/>
  <c r="F9"/>
  <c r="E9"/>
  <c r="C9"/>
  <c r="B9"/>
  <c r="K8"/>
  <c r="D8"/>
  <c r="K7"/>
  <c r="D7"/>
  <c r="K6"/>
  <c r="D6"/>
  <c r="J17" i="18"/>
  <c r="I17"/>
  <c r="H17"/>
  <c r="G17"/>
  <c r="F17"/>
  <c r="E17"/>
  <c r="C17"/>
  <c r="M24" i="8" s="1"/>
  <c r="M25" s="1"/>
  <c r="B17" i="18"/>
  <c r="K16"/>
  <c r="D16"/>
  <c r="K15"/>
  <c r="D15"/>
  <c r="K14"/>
  <c r="D14"/>
  <c r="J10"/>
  <c r="I10"/>
  <c r="H10"/>
  <c r="G10"/>
  <c r="F10"/>
  <c r="E10"/>
  <c r="C10"/>
  <c r="M8" i="8" s="1"/>
  <c r="M9" s="1"/>
  <c r="B10" i="18"/>
  <c r="K9"/>
  <c r="D9"/>
  <c r="K8"/>
  <c r="D8"/>
  <c r="K7"/>
  <c r="D7"/>
  <c r="K6"/>
  <c r="D6"/>
  <c r="D34" i="5" l="1"/>
  <c r="D22"/>
  <c r="K18" i="22"/>
  <c r="D18"/>
  <c r="M12" i="8"/>
  <c r="M13" s="1"/>
  <c r="M16"/>
  <c r="M17" s="1"/>
  <c r="D15" i="5"/>
  <c r="K10" i="22"/>
  <c r="D10"/>
  <c r="D17" i="5"/>
  <c r="D16"/>
  <c r="K17" i="21"/>
  <c r="D17"/>
  <c r="M4" i="8"/>
  <c r="M5" s="1"/>
  <c r="L4"/>
  <c r="L5" s="1"/>
  <c r="K9" i="21"/>
  <c r="D9"/>
  <c r="D28" i="5"/>
  <c r="D27"/>
  <c r="K16" i="19"/>
  <c r="D6" i="5"/>
  <c r="K9" i="19"/>
  <c r="D5" i="5"/>
  <c r="D9" i="19"/>
  <c r="D23" i="5"/>
  <c r="D21"/>
  <c r="K17" i="20"/>
  <c r="K9"/>
  <c r="D11" i="5"/>
  <c r="D10"/>
  <c r="K17" i="18"/>
  <c r="D17"/>
  <c r="D33" i="5"/>
  <c r="D32"/>
  <c r="K10" i="18"/>
  <c r="L12" i="8"/>
  <c r="L13" s="1"/>
  <c r="L20"/>
  <c r="L21" s="1"/>
  <c r="D10" i="18"/>
  <c r="D9" i="20"/>
  <c r="D17"/>
  <c r="D16" i="19"/>
  <c r="L8" i="8"/>
  <c r="L9" s="1"/>
  <c r="N9" s="1"/>
  <c r="L16"/>
  <c r="L17" s="1"/>
  <c r="L24"/>
  <c r="L25" s="1"/>
  <c r="N25" s="1"/>
  <c r="N21"/>
  <c r="N5"/>
  <c r="N24"/>
  <c r="J23" i="11"/>
  <c r="I23"/>
  <c r="H23"/>
  <c r="G23"/>
  <c r="F23"/>
  <c r="E23"/>
  <c r="C23"/>
  <c r="B23"/>
  <c r="J22"/>
  <c r="I22"/>
  <c r="H22"/>
  <c r="G22"/>
  <c r="F22"/>
  <c r="E22"/>
  <c r="C22"/>
  <c r="B22"/>
  <c r="J21"/>
  <c r="I21"/>
  <c r="H21"/>
  <c r="G21"/>
  <c r="F21"/>
  <c r="E21"/>
  <c r="C21"/>
  <c r="B21"/>
  <c r="J20"/>
  <c r="I20"/>
  <c r="H20"/>
  <c r="G20"/>
  <c r="F20"/>
  <c r="E20"/>
  <c r="C20"/>
  <c r="B20"/>
  <c r="J17"/>
  <c r="I17"/>
  <c r="H17"/>
  <c r="G17"/>
  <c r="F17"/>
  <c r="E17"/>
  <c r="C17"/>
  <c r="B17"/>
  <c r="J16"/>
  <c r="I16"/>
  <c r="H16"/>
  <c r="G16"/>
  <c r="F16"/>
  <c r="E16"/>
  <c r="C16"/>
  <c r="B16"/>
  <c r="J15"/>
  <c r="I15"/>
  <c r="H15"/>
  <c r="G15"/>
  <c r="F15"/>
  <c r="E15"/>
  <c r="C15"/>
  <c r="B15"/>
  <c r="J14"/>
  <c r="I14"/>
  <c r="H14"/>
  <c r="G14"/>
  <c r="F14"/>
  <c r="E14"/>
  <c r="C14"/>
  <c r="B14"/>
  <c r="J11"/>
  <c r="I11"/>
  <c r="H11"/>
  <c r="G11"/>
  <c r="F11"/>
  <c r="E11"/>
  <c r="C11"/>
  <c r="B11"/>
  <c r="J10"/>
  <c r="I10"/>
  <c r="H10"/>
  <c r="G10"/>
  <c r="F10"/>
  <c r="E10"/>
  <c r="C10"/>
  <c r="B10"/>
  <c r="J9"/>
  <c r="I9"/>
  <c r="H9"/>
  <c r="G9"/>
  <c r="F9"/>
  <c r="E9"/>
  <c r="C9"/>
  <c r="B9"/>
  <c r="J6"/>
  <c r="I6"/>
  <c r="H6"/>
  <c r="G6"/>
  <c r="F6"/>
  <c r="E6"/>
  <c r="C6"/>
  <c r="B6"/>
  <c r="J5"/>
  <c r="I5"/>
  <c r="H5"/>
  <c r="G5"/>
  <c r="F5"/>
  <c r="E5"/>
  <c r="C5"/>
  <c r="B5"/>
  <c r="J4"/>
  <c r="I4"/>
  <c r="H4"/>
  <c r="G4"/>
  <c r="F4"/>
  <c r="E4"/>
  <c r="C4"/>
  <c r="B4"/>
  <c r="J24" i="8"/>
  <c r="I24"/>
  <c r="H24"/>
  <c r="G24"/>
  <c r="F24"/>
  <c r="F25" s="1"/>
  <c r="E24"/>
  <c r="E25" s="1"/>
  <c r="C24"/>
  <c r="B24"/>
  <c r="B25" s="1"/>
  <c r="J20"/>
  <c r="J21" s="1"/>
  <c r="I20"/>
  <c r="H20"/>
  <c r="H21" s="1"/>
  <c r="G20"/>
  <c r="G21" s="1"/>
  <c r="F20"/>
  <c r="F21" s="1"/>
  <c r="E20"/>
  <c r="E21" s="1"/>
  <c r="C20"/>
  <c r="C21" s="1"/>
  <c r="B20"/>
  <c r="B21" s="1"/>
  <c r="J16"/>
  <c r="J17" s="1"/>
  <c r="I16"/>
  <c r="I17" s="1"/>
  <c r="H16"/>
  <c r="H17" s="1"/>
  <c r="G16"/>
  <c r="G17" s="1"/>
  <c r="F16"/>
  <c r="F17" s="1"/>
  <c r="E16"/>
  <c r="E17" s="1"/>
  <c r="C16"/>
  <c r="C17" s="1"/>
  <c r="B16"/>
  <c r="B17" s="1"/>
  <c r="J12"/>
  <c r="J13" s="1"/>
  <c r="I12"/>
  <c r="I13" s="1"/>
  <c r="H12"/>
  <c r="H13" s="1"/>
  <c r="G12"/>
  <c r="G13" s="1"/>
  <c r="F12"/>
  <c r="F13" s="1"/>
  <c r="E12"/>
  <c r="E13" s="1"/>
  <c r="C12"/>
  <c r="C13" s="1"/>
  <c r="B12"/>
  <c r="B13" s="1"/>
  <c r="J8"/>
  <c r="J9" s="1"/>
  <c r="I8"/>
  <c r="I9" s="1"/>
  <c r="H8"/>
  <c r="H9" s="1"/>
  <c r="G8"/>
  <c r="G9" s="1"/>
  <c r="F8"/>
  <c r="F9" s="1"/>
  <c r="E8"/>
  <c r="E9" s="1"/>
  <c r="C8"/>
  <c r="C9" s="1"/>
  <c r="B8"/>
  <c r="B9" s="1"/>
  <c r="J25"/>
  <c r="I25"/>
  <c r="H25"/>
  <c r="G25"/>
  <c r="C25"/>
  <c r="I21"/>
  <c r="J4"/>
  <c r="J5" s="1"/>
  <c r="I4"/>
  <c r="I5" s="1"/>
  <c r="H4"/>
  <c r="H5" s="1"/>
  <c r="G4"/>
  <c r="G5" s="1"/>
  <c r="F4"/>
  <c r="F5" s="1"/>
  <c r="E4"/>
  <c r="E5" s="1"/>
  <c r="C4"/>
  <c r="C5" s="1"/>
  <c r="B4"/>
  <c r="B5" s="1"/>
  <c r="J34" i="11"/>
  <c r="I34"/>
  <c r="H34"/>
  <c r="G34"/>
  <c r="F34"/>
  <c r="E34"/>
  <c r="C34"/>
  <c r="B34"/>
  <c r="J33"/>
  <c r="I33"/>
  <c r="H33"/>
  <c r="G33"/>
  <c r="F33"/>
  <c r="E33"/>
  <c r="C33"/>
  <c r="B33"/>
  <c r="J32"/>
  <c r="I32"/>
  <c r="H32"/>
  <c r="G32"/>
  <c r="F32"/>
  <c r="E32"/>
  <c r="C32"/>
  <c r="B32"/>
  <c r="J31"/>
  <c r="I31"/>
  <c r="H31"/>
  <c r="G31"/>
  <c r="F31"/>
  <c r="E31"/>
  <c r="C31"/>
  <c r="B31"/>
  <c r="J28"/>
  <c r="I28"/>
  <c r="H28"/>
  <c r="G28"/>
  <c r="F28"/>
  <c r="E28"/>
  <c r="C28"/>
  <c r="B28"/>
  <c r="J27"/>
  <c r="I27"/>
  <c r="H27"/>
  <c r="G27"/>
  <c r="F27"/>
  <c r="E27"/>
  <c r="C27"/>
  <c r="B27"/>
  <c r="J26"/>
  <c r="I26"/>
  <c r="H26"/>
  <c r="G26"/>
  <c r="F26"/>
  <c r="E26"/>
  <c r="C26"/>
  <c r="B26"/>
  <c r="D20"/>
  <c r="D14"/>
  <c r="J34" i="4"/>
  <c r="I34"/>
  <c r="H34"/>
  <c r="G34"/>
  <c r="F34"/>
  <c r="E34"/>
  <c r="C34"/>
  <c r="B34"/>
  <c r="J33"/>
  <c r="I33"/>
  <c r="H33"/>
  <c r="G33"/>
  <c r="F33"/>
  <c r="E33"/>
  <c r="C33"/>
  <c r="B33"/>
  <c r="J32"/>
  <c r="I32"/>
  <c r="H32"/>
  <c r="G32"/>
  <c r="F32"/>
  <c r="E32"/>
  <c r="C32"/>
  <c r="B32"/>
  <c r="J31"/>
  <c r="I31"/>
  <c r="H31"/>
  <c r="G31"/>
  <c r="F31"/>
  <c r="E31"/>
  <c r="E36" i="40" s="1"/>
  <c r="C31" i="4"/>
  <c r="B31"/>
  <c r="J28"/>
  <c r="I28"/>
  <c r="H28"/>
  <c r="G28"/>
  <c r="F28"/>
  <c r="E28"/>
  <c r="C28"/>
  <c r="B28"/>
  <c r="J27"/>
  <c r="I27"/>
  <c r="H27"/>
  <c r="G27"/>
  <c r="F27"/>
  <c r="E27"/>
  <c r="C27"/>
  <c r="B27"/>
  <c r="B31" i="40" s="1"/>
  <c r="J26" i="4"/>
  <c r="I26"/>
  <c r="H26"/>
  <c r="G26"/>
  <c r="F26"/>
  <c r="F30" i="40" s="1"/>
  <c r="E26" i="4"/>
  <c r="E30" i="40" s="1"/>
  <c r="C26" i="4"/>
  <c r="B26"/>
  <c r="J23"/>
  <c r="I23"/>
  <c r="H23"/>
  <c r="G23"/>
  <c r="F23"/>
  <c r="E23"/>
  <c r="C23"/>
  <c r="B23"/>
  <c r="J22"/>
  <c r="I22"/>
  <c r="H22"/>
  <c r="G22"/>
  <c r="F22"/>
  <c r="E22"/>
  <c r="C22"/>
  <c r="B22"/>
  <c r="J21"/>
  <c r="I21"/>
  <c r="H21"/>
  <c r="G21"/>
  <c r="F21"/>
  <c r="E21"/>
  <c r="C21"/>
  <c r="B21"/>
  <c r="B24" i="40" s="1"/>
  <c r="J20" i="4"/>
  <c r="K23" i="40" s="1"/>
  <c r="I20" i="4"/>
  <c r="H20"/>
  <c r="G20"/>
  <c r="F20"/>
  <c r="F23" i="40" s="1"/>
  <c r="E20" i="4"/>
  <c r="E23" i="40" s="1"/>
  <c r="C20" i="4"/>
  <c r="B20"/>
  <c r="J17"/>
  <c r="I17"/>
  <c r="H17"/>
  <c r="G17"/>
  <c r="F17"/>
  <c r="E17"/>
  <c r="C17"/>
  <c r="B17"/>
  <c r="B19" i="40" s="1"/>
  <c r="J16" i="4"/>
  <c r="I16"/>
  <c r="H16"/>
  <c r="G16"/>
  <c r="F16"/>
  <c r="E16"/>
  <c r="C16"/>
  <c r="B16"/>
  <c r="B18" i="40" s="1"/>
  <c r="J15" i="4"/>
  <c r="I15"/>
  <c r="H15"/>
  <c r="G15"/>
  <c r="F15"/>
  <c r="E15"/>
  <c r="C15"/>
  <c r="B15"/>
  <c r="B17" i="40" s="1"/>
  <c r="J14" i="4"/>
  <c r="I14"/>
  <c r="H14"/>
  <c r="G14"/>
  <c r="H16" i="40" s="1"/>
  <c r="F14" i="4"/>
  <c r="F16" i="40" s="1"/>
  <c r="E14" i="4"/>
  <c r="E16" i="40" s="1"/>
  <c r="C14" i="4"/>
  <c r="B14"/>
  <c r="J11"/>
  <c r="I11"/>
  <c r="H11"/>
  <c r="G11"/>
  <c r="F11"/>
  <c r="E11"/>
  <c r="C11"/>
  <c r="B11"/>
  <c r="B12" i="40" s="1"/>
  <c r="J10" i="4"/>
  <c r="I10"/>
  <c r="H10"/>
  <c r="G10"/>
  <c r="F10"/>
  <c r="E10"/>
  <c r="C10"/>
  <c r="B10"/>
  <c r="B11" i="40" s="1"/>
  <c r="J9" i="4"/>
  <c r="I9"/>
  <c r="H9"/>
  <c r="G9"/>
  <c r="F9"/>
  <c r="E9"/>
  <c r="C9"/>
  <c r="B9"/>
  <c r="J6"/>
  <c r="I6"/>
  <c r="H6"/>
  <c r="G6"/>
  <c r="F6"/>
  <c r="E6"/>
  <c r="C6"/>
  <c r="B6"/>
  <c r="B6" i="40" s="1"/>
  <c r="J5" i="4"/>
  <c r="I5"/>
  <c r="H5"/>
  <c r="G5"/>
  <c r="F5"/>
  <c r="E5"/>
  <c r="C5"/>
  <c r="B5"/>
  <c r="B5" i="40" s="1"/>
  <c r="J4" i="4"/>
  <c r="I4"/>
  <c r="H4"/>
  <c r="G4"/>
  <c r="F4"/>
  <c r="E4"/>
  <c r="E4" i="40" s="1"/>
  <c r="C4" i="4"/>
  <c r="B4"/>
  <c r="K14" i="24"/>
  <c r="D14"/>
  <c r="K8" i="17"/>
  <c r="K7"/>
  <c r="D7"/>
  <c r="K7" i="23"/>
  <c r="D7"/>
  <c r="K15" i="16"/>
  <c r="K7"/>
  <c r="D15"/>
  <c r="D8"/>
  <c r="D7"/>
  <c r="K14" i="28"/>
  <c r="D14"/>
  <c r="C4" i="9" l="1"/>
  <c r="C4" i="40"/>
  <c r="F4" i="9"/>
  <c r="F4" i="40"/>
  <c r="H4" i="3"/>
  <c r="H4" i="10" s="1"/>
  <c r="H38" i="36" s="1"/>
  <c r="I4" i="40"/>
  <c r="J4" i="3"/>
  <c r="J4" i="10" s="1"/>
  <c r="J38" i="36" s="1"/>
  <c r="K4" i="40"/>
  <c r="C5" i="9"/>
  <c r="C5" i="40"/>
  <c r="F5" i="3"/>
  <c r="F5" i="10" s="1"/>
  <c r="F20" i="36" s="1"/>
  <c r="F5" i="40"/>
  <c r="H5" i="3"/>
  <c r="H5" i="10" s="1"/>
  <c r="H20" i="36" s="1"/>
  <c r="I5" i="40"/>
  <c r="J5" i="3"/>
  <c r="J5" i="10" s="1"/>
  <c r="J20" i="36" s="1"/>
  <c r="K5" i="40"/>
  <c r="M5" s="1"/>
  <c r="C6" i="9"/>
  <c r="C6" i="40"/>
  <c r="F6" i="3"/>
  <c r="F6" i="10" s="1"/>
  <c r="F18" i="36" s="1"/>
  <c r="F6" i="40"/>
  <c r="H6" i="3"/>
  <c r="H6" i="10" s="1"/>
  <c r="H18" i="36" s="1"/>
  <c r="I6" i="40"/>
  <c r="J6" i="3"/>
  <c r="J6" i="10" s="1"/>
  <c r="J18" i="36" s="1"/>
  <c r="K6" i="40"/>
  <c r="M6" s="1"/>
  <c r="C9" i="9"/>
  <c r="C10" i="40"/>
  <c r="F9" i="3"/>
  <c r="F9" i="10" s="1"/>
  <c r="F4" i="36" s="1"/>
  <c r="F10" i="40"/>
  <c r="H9" i="3"/>
  <c r="H9" i="10" s="1"/>
  <c r="H4" i="36" s="1"/>
  <c r="I10" i="40"/>
  <c r="J9" i="9"/>
  <c r="K10" i="40"/>
  <c r="C10" i="9"/>
  <c r="C11" i="40"/>
  <c r="F10" i="3"/>
  <c r="F10" i="10" s="1"/>
  <c r="F24" i="36" s="1"/>
  <c r="F11" i="40"/>
  <c r="H10" i="3"/>
  <c r="H10" i="10" s="1"/>
  <c r="H24" i="36" s="1"/>
  <c r="I11" i="40"/>
  <c r="J10" i="9"/>
  <c r="K11" i="40"/>
  <c r="C11" i="9"/>
  <c r="C12" i="40"/>
  <c r="F11" i="3"/>
  <c r="F11" i="10" s="1"/>
  <c r="F36" i="36" s="1"/>
  <c r="F12" i="40"/>
  <c r="H11" i="3"/>
  <c r="H11" i="10" s="1"/>
  <c r="H36" i="36" s="1"/>
  <c r="I12" i="40"/>
  <c r="J11" i="9"/>
  <c r="K12" i="40"/>
  <c r="C14" i="3"/>
  <c r="C14" i="10" s="1"/>
  <c r="C12" i="36" s="1"/>
  <c r="C16" i="40"/>
  <c r="H14" i="9"/>
  <c r="I16" i="40"/>
  <c r="J14" i="9"/>
  <c r="K16" i="40"/>
  <c r="C15" i="3"/>
  <c r="C15" i="10" s="1"/>
  <c r="C34" i="36" s="1"/>
  <c r="C17" i="40"/>
  <c r="F15" i="3"/>
  <c r="F15" i="10" s="1"/>
  <c r="F34" i="36" s="1"/>
  <c r="F17" i="40"/>
  <c r="H15" i="9"/>
  <c r="I17" i="40"/>
  <c r="J15" i="9"/>
  <c r="K17" i="40"/>
  <c r="C16" i="3"/>
  <c r="C16" i="10" s="1"/>
  <c r="C26" i="36" s="1"/>
  <c r="C18" i="40"/>
  <c r="F16" i="3"/>
  <c r="F16" i="10" s="1"/>
  <c r="F26" i="36" s="1"/>
  <c r="F18" i="40"/>
  <c r="H16" i="9"/>
  <c r="I18" i="40"/>
  <c r="J16" i="9"/>
  <c r="K18" i="40"/>
  <c r="C17" i="3"/>
  <c r="C17" i="10" s="1"/>
  <c r="C42" i="36" s="1"/>
  <c r="C19" i="40"/>
  <c r="F17" i="3"/>
  <c r="F17" i="10" s="1"/>
  <c r="F42" i="36" s="1"/>
  <c r="F19" i="40"/>
  <c r="H17" i="9"/>
  <c r="I19" i="40"/>
  <c r="J17" i="9"/>
  <c r="K19" i="40"/>
  <c r="C20" i="3"/>
  <c r="C20" i="10" s="1"/>
  <c r="C28" i="36" s="1"/>
  <c r="C23" i="40"/>
  <c r="H20" i="9"/>
  <c r="I23" i="40"/>
  <c r="C21" i="3"/>
  <c r="C21" i="10" s="1"/>
  <c r="C40" i="36" s="1"/>
  <c r="C24" i="40"/>
  <c r="F21" i="3"/>
  <c r="F21" i="10" s="1"/>
  <c r="F40" i="36" s="1"/>
  <c r="F24" i="40"/>
  <c r="H21" i="9"/>
  <c r="I24" i="40"/>
  <c r="J21" i="3"/>
  <c r="J21" i="10" s="1"/>
  <c r="J40" i="36" s="1"/>
  <c r="K24" i="40"/>
  <c r="C22" i="3"/>
  <c r="C22" i="10" s="1"/>
  <c r="C30" i="36" s="1"/>
  <c r="C25" i="40"/>
  <c r="F22" i="9"/>
  <c r="F25" i="40"/>
  <c r="H22" i="3"/>
  <c r="H22" i="10" s="1"/>
  <c r="H30" i="36" s="1"/>
  <c r="I25" i="40"/>
  <c r="J22" i="3"/>
  <c r="J22" i="10" s="1"/>
  <c r="J30" i="36" s="1"/>
  <c r="K25" i="40"/>
  <c r="C23" i="3"/>
  <c r="C23" i="10" s="1"/>
  <c r="C44" i="36" s="1"/>
  <c r="C26" i="40"/>
  <c r="F23" i="9"/>
  <c r="F26" i="40"/>
  <c r="H23" i="3"/>
  <c r="H23" i="10" s="1"/>
  <c r="H44" i="36" s="1"/>
  <c r="I26" i="40"/>
  <c r="J23" i="3"/>
  <c r="J23" i="10" s="1"/>
  <c r="J44" i="36" s="1"/>
  <c r="K26" i="40"/>
  <c r="C26" i="3"/>
  <c r="C26" i="10" s="1"/>
  <c r="C6" i="36" s="1"/>
  <c r="C30" i="40"/>
  <c r="H26" i="3"/>
  <c r="H26" i="10" s="1"/>
  <c r="H6" i="36" s="1"/>
  <c r="I30" i="40"/>
  <c r="J26" i="3"/>
  <c r="J26" i="10" s="1"/>
  <c r="J6" i="36" s="1"/>
  <c r="K30" i="40"/>
  <c r="C27" i="9"/>
  <c r="C31" i="40"/>
  <c r="F27" i="3"/>
  <c r="F27" i="10" s="1"/>
  <c r="F10" i="36" s="1"/>
  <c r="F31" i="40"/>
  <c r="H27" i="3"/>
  <c r="H27" i="10" s="1"/>
  <c r="H10" i="36" s="1"/>
  <c r="I31" i="40"/>
  <c r="J27" i="3"/>
  <c r="J27" i="10" s="1"/>
  <c r="J10" i="36" s="1"/>
  <c r="K31" i="40"/>
  <c r="C28" i="9"/>
  <c r="C32" i="40"/>
  <c r="F28" i="3"/>
  <c r="F28" i="10" s="1"/>
  <c r="F32" i="36" s="1"/>
  <c r="F32" i="40"/>
  <c r="H28" i="3"/>
  <c r="H28" i="10" s="1"/>
  <c r="H32" i="36" s="1"/>
  <c r="I32" i="40"/>
  <c r="J28" i="3"/>
  <c r="J28" i="10" s="1"/>
  <c r="J32" i="36" s="1"/>
  <c r="K32" i="40"/>
  <c r="C31" i="3"/>
  <c r="C31" i="10" s="1"/>
  <c r="C14" i="36" s="1"/>
  <c r="C36" i="40"/>
  <c r="F31" i="9"/>
  <c r="F36" i="40"/>
  <c r="H31" i="3"/>
  <c r="H31" i="10" s="1"/>
  <c r="H14" i="36" s="1"/>
  <c r="I36" i="40"/>
  <c r="J31" i="3"/>
  <c r="J31" i="10" s="1"/>
  <c r="J14" i="36" s="1"/>
  <c r="K36" i="40"/>
  <c r="C32" i="3"/>
  <c r="C32" i="10" s="1"/>
  <c r="C22" i="36" s="1"/>
  <c r="C37" i="40"/>
  <c r="F32" i="9"/>
  <c r="F37" i="40"/>
  <c r="H32" i="3"/>
  <c r="H32" i="10" s="1"/>
  <c r="H22" i="36" s="1"/>
  <c r="I37" i="40"/>
  <c r="J32" i="9"/>
  <c r="K37" i="40"/>
  <c r="C33" i="3"/>
  <c r="C33" i="10" s="1"/>
  <c r="C8" i="36" s="1"/>
  <c r="C38" i="40"/>
  <c r="F33" i="3"/>
  <c r="F33" i="10" s="1"/>
  <c r="F8" i="36" s="1"/>
  <c r="F38" i="40"/>
  <c r="H33" i="3"/>
  <c r="H33" i="10" s="1"/>
  <c r="H8" i="36" s="1"/>
  <c r="I38" i="40"/>
  <c r="J33" i="9"/>
  <c r="K38" i="40"/>
  <c r="C34" i="3"/>
  <c r="C34" i="10" s="1"/>
  <c r="C16" i="36" s="1"/>
  <c r="C39" i="40"/>
  <c r="F34" i="3"/>
  <c r="F34" i="10" s="1"/>
  <c r="F16" i="36" s="1"/>
  <c r="F39" i="40"/>
  <c r="H34" i="3"/>
  <c r="H34" i="10" s="1"/>
  <c r="H16" i="36" s="1"/>
  <c r="I39" i="40"/>
  <c r="J34" i="9"/>
  <c r="K39" i="40"/>
  <c r="F20"/>
  <c r="K27"/>
  <c r="B4" i="9"/>
  <c r="B4" i="40"/>
  <c r="G4" i="3"/>
  <c r="G4" i="10" s="1"/>
  <c r="G38" i="36" s="1"/>
  <c r="H4" i="40"/>
  <c r="I4" i="3"/>
  <c r="I4" i="10" s="1"/>
  <c r="I38" i="36" s="1"/>
  <c r="J4" i="40"/>
  <c r="D5"/>
  <c r="N5"/>
  <c r="E5" i="9"/>
  <c r="E5" i="40"/>
  <c r="G5" i="3"/>
  <c r="G5" i="10" s="1"/>
  <c r="G20" i="36" s="1"/>
  <c r="H5" i="40"/>
  <c r="I5" i="3"/>
  <c r="I5" i="10" s="1"/>
  <c r="I20" i="36" s="1"/>
  <c r="J5" i="40"/>
  <c r="N6"/>
  <c r="D6"/>
  <c r="E6" i="9"/>
  <c r="E6" i="40"/>
  <c r="G6" i="3"/>
  <c r="G6" i="10" s="1"/>
  <c r="G18" i="36" s="1"/>
  <c r="H6" i="40"/>
  <c r="I6" i="3"/>
  <c r="I6" i="10" s="1"/>
  <c r="I18" i="36" s="1"/>
  <c r="J6" i="40"/>
  <c r="B9" i="9"/>
  <c r="B10" i="40"/>
  <c r="E9" i="3"/>
  <c r="E9" i="10" s="1"/>
  <c r="E4" i="36" s="1"/>
  <c r="E10" i="40"/>
  <c r="G9" i="3"/>
  <c r="G9" i="10" s="1"/>
  <c r="G4" i="36" s="1"/>
  <c r="H10" i="40"/>
  <c r="I9" i="3"/>
  <c r="I9" i="10" s="1"/>
  <c r="I4" i="36" s="1"/>
  <c r="J10" i="40"/>
  <c r="D11"/>
  <c r="E10" i="3"/>
  <c r="E10" i="10" s="1"/>
  <c r="E24" i="36" s="1"/>
  <c r="E11" i="40"/>
  <c r="G10" i="3"/>
  <c r="G10" i="10" s="1"/>
  <c r="G24" i="36" s="1"/>
  <c r="H11" i="40"/>
  <c r="I10" i="3"/>
  <c r="I10" i="10" s="1"/>
  <c r="I24" i="36" s="1"/>
  <c r="J11" i="40"/>
  <c r="D12"/>
  <c r="E11" i="3"/>
  <c r="E11" i="10" s="1"/>
  <c r="E36" i="36" s="1"/>
  <c r="E12" i="40"/>
  <c r="G11" i="3"/>
  <c r="G11" i="10" s="1"/>
  <c r="G36" i="36" s="1"/>
  <c r="H12" i="40"/>
  <c r="I11" i="3"/>
  <c r="I11" i="10" s="1"/>
  <c r="I36" i="36" s="1"/>
  <c r="J12" i="40"/>
  <c r="B14" i="9"/>
  <c r="B16" i="40"/>
  <c r="O16"/>
  <c r="L16"/>
  <c r="I14" i="9"/>
  <c r="J16" i="40"/>
  <c r="D17"/>
  <c r="E15" i="3"/>
  <c r="E15" i="10" s="1"/>
  <c r="E34" i="36" s="1"/>
  <c r="E17" i="40"/>
  <c r="G15" i="3"/>
  <c r="G15" i="10" s="1"/>
  <c r="G34" i="36" s="1"/>
  <c r="H17" i="40"/>
  <c r="I15" i="9"/>
  <c r="J17" i="40"/>
  <c r="D18"/>
  <c r="E16" i="3"/>
  <c r="E16" i="10" s="1"/>
  <c r="E26" i="36" s="1"/>
  <c r="E18" i="40"/>
  <c r="G16" i="3"/>
  <c r="G16" i="10" s="1"/>
  <c r="G26" i="36" s="1"/>
  <c r="H18" i="40"/>
  <c r="I16" i="9"/>
  <c r="J18" i="40"/>
  <c r="D19"/>
  <c r="E17" i="3"/>
  <c r="E17" i="10" s="1"/>
  <c r="E42" i="36" s="1"/>
  <c r="E19" i="40"/>
  <c r="G17" i="3"/>
  <c r="G17" i="10" s="1"/>
  <c r="G42" i="36" s="1"/>
  <c r="H19" i="40"/>
  <c r="I17" i="9"/>
  <c r="J19" i="40"/>
  <c r="B20" i="3"/>
  <c r="B20" i="10" s="1"/>
  <c r="B28" i="36" s="1"/>
  <c r="B23" i="40"/>
  <c r="G20" i="9"/>
  <c r="H23" i="40"/>
  <c r="I20" i="9"/>
  <c r="J23" i="40"/>
  <c r="D24"/>
  <c r="E21" i="3"/>
  <c r="E21" i="10" s="1"/>
  <c r="E40" i="36" s="1"/>
  <c r="E24" i="40"/>
  <c r="E27" s="1"/>
  <c r="G21" i="9"/>
  <c r="H24" i="40"/>
  <c r="I21" i="9"/>
  <c r="J24" i="40"/>
  <c r="B22" i="9"/>
  <c r="B25" i="40"/>
  <c r="E22" i="3"/>
  <c r="E22" i="10" s="1"/>
  <c r="E30" i="36" s="1"/>
  <c r="E25" i="40"/>
  <c r="G22" i="9"/>
  <c r="H25" i="40"/>
  <c r="I22" i="3"/>
  <c r="I22" i="10" s="1"/>
  <c r="I30" i="36" s="1"/>
  <c r="J25" i="40"/>
  <c r="B23" i="3"/>
  <c r="B23" i="10" s="1"/>
  <c r="B26" i="40"/>
  <c r="E23" i="3"/>
  <c r="E23" i="10" s="1"/>
  <c r="E44" i="36" s="1"/>
  <c r="E26" i="40"/>
  <c r="G23" i="9"/>
  <c r="H26" i="40"/>
  <c r="I23" i="9"/>
  <c r="J26" i="40"/>
  <c r="B26" i="3"/>
  <c r="B30" i="40"/>
  <c r="G20" i="7"/>
  <c r="G21" s="1"/>
  <c r="H30" i="40"/>
  <c r="I26" i="3"/>
  <c r="I26" i="10" s="1"/>
  <c r="I6" i="36" s="1"/>
  <c r="J30" i="40"/>
  <c r="D31"/>
  <c r="E27" i="3"/>
  <c r="E27" i="10" s="1"/>
  <c r="E10" i="36" s="1"/>
  <c r="E31" i="40"/>
  <c r="G27" i="3"/>
  <c r="G27" i="10" s="1"/>
  <c r="G10" i="36" s="1"/>
  <c r="H31" i="40"/>
  <c r="I27" i="3"/>
  <c r="I27" i="10" s="1"/>
  <c r="I10" i="36" s="1"/>
  <c r="J31" i="40"/>
  <c r="B28" i="3"/>
  <c r="B32" i="40"/>
  <c r="E28" i="3"/>
  <c r="E28" i="10" s="1"/>
  <c r="E32" i="36" s="1"/>
  <c r="E32" i="40"/>
  <c r="G28" i="3"/>
  <c r="G28" i="10" s="1"/>
  <c r="G32" i="36" s="1"/>
  <c r="H32" i="40"/>
  <c r="I28" i="3"/>
  <c r="I28" i="10" s="1"/>
  <c r="I32" i="36" s="1"/>
  <c r="J32" i="40"/>
  <c r="B31" i="3"/>
  <c r="B36" i="40"/>
  <c r="G31" i="9"/>
  <c r="H36" i="40"/>
  <c r="I31" i="3"/>
  <c r="I31" i="10" s="1"/>
  <c r="I14" i="36" s="1"/>
  <c r="J36" i="40"/>
  <c r="B32" i="3"/>
  <c r="B37" i="40"/>
  <c r="E32" i="9"/>
  <c r="E37" i="40"/>
  <c r="E40" s="1"/>
  <c r="G32" i="3"/>
  <c r="G32" i="10" s="1"/>
  <c r="G22" i="36" s="1"/>
  <c r="H37" i="40"/>
  <c r="I32" i="3"/>
  <c r="I32" i="10" s="1"/>
  <c r="I22" i="36" s="1"/>
  <c r="J37" i="40"/>
  <c r="B33" i="3"/>
  <c r="B38" i="40"/>
  <c r="E33" i="9"/>
  <c r="E38" i="40"/>
  <c r="G33" i="3"/>
  <c r="G33" i="10" s="1"/>
  <c r="G8" i="36" s="1"/>
  <c r="H38" i="40"/>
  <c r="I33" i="3"/>
  <c r="I33" i="10" s="1"/>
  <c r="I8" i="36" s="1"/>
  <c r="J38" i="40"/>
  <c r="B34" i="3"/>
  <c r="B39" i="40"/>
  <c r="E34" i="9"/>
  <c r="E39" i="40"/>
  <c r="G34" i="3"/>
  <c r="G34" i="10" s="1"/>
  <c r="G16" i="36" s="1"/>
  <c r="H39" i="40"/>
  <c r="I34" i="3"/>
  <c r="I34" i="10" s="1"/>
  <c r="I16" i="36" s="1"/>
  <c r="J39" i="40"/>
  <c r="E7"/>
  <c r="E20"/>
  <c r="E33"/>
  <c r="D10" i="11"/>
  <c r="N13" i="8"/>
  <c r="N17"/>
  <c r="D16" i="11"/>
  <c r="D15"/>
  <c r="D17"/>
  <c r="N4" i="8"/>
  <c r="N12"/>
  <c r="D6" i="11"/>
  <c r="D5"/>
  <c r="N20" i="8"/>
  <c r="D21" i="11"/>
  <c r="D11"/>
  <c r="D9"/>
  <c r="N16" i="8"/>
  <c r="E20" i="7"/>
  <c r="E21" s="1"/>
  <c r="D22" i="11"/>
  <c r="D23"/>
  <c r="N8" i="8"/>
  <c r="D32" i="11"/>
  <c r="D33"/>
  <c r="D34"/>
  <c r="D23" i="10"/>
  <c r="D44" i="36" s="1"/>
  <c r="B44"/>
  <c r="J16" i="7"/>
  <c r="J17" s="1"/>
  <c r="F16"/>
  <c r="F17" s="1"/>
  <c r="F20"/>
  <c r="F21" s="1"/>
  <c r="D9" i="9"/>
  <c r="D6" i="4"/>
  <c r="E4" i="7"/>
  <c r="E5" s="1"/>
  <c r="D5" i="4"/>
  <c r="H4" i="7"/>
  <c r="H5" s="1"/>
  <c r="B4"/>
  <c r="B5" s="1"/>
  <c r="H11" i="9"/>
  <c r="E11"/>
  <c r="D11" i="4"/>
  <c r="H10" i="9"/>
  <c r="E10"/>
  <c r="D10" i="4"/>
  <c r="H9" i="9"/>
  <c r="H8" i="7"/>
  <c r="H9" s="1"/>
  <c r="E9" i="9"/>
  <c r="B8" i="7"/>
  <c r="B9" s="1"/>
  <c r="E24"/>
  <c r="E25" s="1"/>
  <c r="J31" i="9"/>
  <c r="J34" i="3"/>
  <c r="J34" i="10" s="1"/>
  <c r="J16" i="36" s="1"/>
  <c r="H34" i="9"/>
  <c r="B34"/>
  <c r="J33" i="3"/>
  <c r="J33" i="10" s="1"/>
  <c r="J8" i="36" s="1"/>
  <c r="H33" i="9"/>
  <c r="B33"/>
  <c r="J32" i="3"/>
  <c r="J32" i="10" s="1"/>
  <c r="J22" i="36" s="1"/>
  <c r="H32" i="9"/>
  <c r="C32"/>
  <c r="H31"/>
  <c r="H24" i="7"/>
  <c r="H25" s="1"/>
  <c r="C31" i="9"/>
  <c r="B24" i="7"/>
  <c r="B25" s="1"/>
  <c r="D17" i="4"/>
  <c r="C17" i="9"/>
  <c r="B17"/>
  <c r="D16" i="4"/>
  <c r="C16" i="9"/>
  <c r="B16"/>
  <c r="G12" i="7"/>
  <c r="G13" s="1"/>
  <c r="F12"/>
  <c r="F13" s="1"/>
  <c r="E12"/>
  <c r="E13" s="1"/>
  <c r="D15" i="4"/>
  <c r="C15" i="9"/>
  <c r="B15"/>
  <c r="H12" i="7"/>
  <c r="H13" s="1"/>
  <c r="C14" i="9"/>
  <c r="D14" s="1"/>
  <c r="B12" i="7"/>
  <c r="B13" s="1"/>
  <c r="D31" i="11"/>
  <c r="D26"/>
  <c r="D21" i="8"/>
  <c r="D20" i="10"/>
  <c r="D28" i="36" s="1"/>
  <c r="D17" i="8"/>
  <c r="D13"/>
  <c r="D9"/>
  <c r="J27" i="9"/>
  <c r="E27"/>
  <c r="D27" i="4"/>
  <c r="J26" i="9"/>
  <c r="H26"/>
  <c r="E26"/>
  <c r="J23"/>
  <c r="H23"/>
  <c r="C23"/>
  <c r="J22"/>
  <c r="H22"/>
  <c r="J21"/>
  <c r="E16" i="7"/>
  <c r="E17" s="1"/>
  <c r="E21" i="9"/>
  <c r="D21" i="4"/>
  <c r="B21" i="9"/>
  <c r="J20"/>
  <c r="H16" i="7"/>
  <c r="H17" s="1"/>
  <c r="E20" i="9"/>
  <c r="C20"/>
  <c r="B16" i="7"/>
  <c r="B17" s="1"/>
  <c r="B20" i="9"/>
  <c r="D20" s="1"/>
  <c r="J28"/>
  <c r="H20" i="7"/>
  <c r="H21" s="1"/>
  <c r="E28" i="9"/>
  <c r="B20" i="7"/>
  <c r="B21" s="1"/>
  <c r="D28" i="4"/>
  <c r="B31" i="10"/>
  <c r="D31" i="3"/>
  <c r="B33" i="10"/>
  <c r="D33" i="3"/>
  <c r="D20"/>
  <c r="D23"/>
  <c r="B26" i="10"/>
  <c r="D26" i="3"/>
  <c r="B28" i="10"/>
  <c r="B32" i="36" s="1"/>
  <c r="B32" i="10"/>
  <c r="D32" i="3"/>
  <c r="D34"/>
  <c r="B34" i="10"/>
  <c r="I22" i="9"/>
  <c r="J4"/>
  <c r="J5"/>
  <c r="J6"/>
  <c r="I9"/>
  <c r="I10"/>
  <c r="I11"/>
  <c r="I26"/>
  <c r="H27"/>
  <c r="H28"/>
  <c r="G14"/>
  <c r="G15"/>
  <c r="G16"/>
  <c r="G17"/>
  <c r="F20"/>
  <c r="F21"/>
  <c r="E22"/>
  <c r="E23"/>
  <c r="E31"/>
  <c r="C33"/>
  <c r="D33" s="1"/>
  <c r="C34"/>
  <c r="C4" i="7"/>
  <c r="C5" s="1"/>
  <c r="C8"/>
  <c r="C9" s="1"/>
  <c r="C12"/>
  <c r="C13" s="1"/>
  <c r="C16"/>
  <c r="C17" s="1"/>
  <c r="C20"/>
  <c r="C21" s="1"/>
  <c r="D21" s="1"/>
  <c r="C24"/>
  <c r="C25" s="1"/>
  <c r="F4" i="3"/>
  <c r="F4" i="10" s="1"/>
  <c r="F38" i="36" s="1"/>
  <c r="E5" i="3"/>
  <c r="E5" i="10" s="1"/>
  <c r="E20" i="36" s="1"/>
  <c r="E6" i="3"/>
  <c r="E6" i="10" s="1"/>
  <c r="E18" i="36" s="1"/>
  <c r="C10" i="3"/>
  <c r="C10" i="10" s="1"/>
  <c r="C24" i="36" s="1"/>
  <c r="C11" i="3"/>
  <c r="C11" i="10" s="1"/>
  <c r="C36" i="36" s="1"/>
  <c r="B15" i="3"/>
  <c r="B15" i="10" s="1"/>
  <c r="J15" i="3"/>
  <c r="J15" i="10" s="1"/>
  <c r="J34" i="36" s="1"/>
  <c r="J16" i="3"/>
  <c r="J16" i="10" s="1"/>
  <c r="J26" i="36" s="1"/>
  <c r="J17" i="3"/>
  <c r="J17" i="10" s="1"/>
  <c r="J42" i="36" s="1"/>
  <c r="J20" i="3"/>
  <c r="J20" i="10" s="1"/>
  <c r="J28" i="36" s="1"/>
  <c r="I23" i="3"/>
  <c r="I23" i="10" s="1"/>
  <c r="I44" i="36" s="1"/>
  <c r="G31" i="3"/>
  <c r="G31" i="10" s="1"/>
  <c r="G14" i="36" s="1"/>
  <c r="F32" i="3"/>
  <c r="F32" i="10" s="1"/>
  <c r="F22" i="36" s="1"/>
  <c r="E33" i="3"/>
  <c r="E33" i="10" s="1"/>
  <c r="E8" i="36" s="1"/>
  <c r="E34" i="3"/>
  <c r="E34" i="10" s="1"/>
  <c r="E16" i="36" s="1"/>
  <c r="I5" i="9"/>
  <c r="I6"/>
  <c r="G27"/>
  <c r="G28"/>
  <c r="F14"/>
  <c r="F15"/>
  <c r="F16"/>
  <c r="F17"/>
  <c r="E4" i="3"/>
  <c r="E4" i="10" s="1"/>
  <c r="E38" i="36" s="1"/>
  <c r="C6" i="3"/>
  <c r="C6" i="10" s="1"/>
  <c r="C18" i="36" s="1"/>
  <c r="C9" i="3"/>
  <c r="C9" i="10" s="1"/>
  <c r="C4" i="36" s="1"/>
  <c r="B10" i="3"/>
  <c r="B10" i="10" s="1"/>
  <c r="B11" i="3"/>
  <c r="B11" i="10" s="1"/>
  <c r="B14" i="3"/>
  <c r="B14" i="10" s="1"/>
  <c r="J14" i="3"/>
  <c r="J14" i="10" s="1"/>
  <c r="J12" i="36" s="1"/>
  <c r="I15" i="3"/>
  <c r="I15" i="10" s="1"/>
  <c r="I34" i="36" s="1"/>
  <c r="I16" i="3"/>
  <c r="I16" i="10" s="1"/>
  <c r="I26" i="36" s="1"/>
  <c r="I17" i="3"/>
  <c r="I17" i="10" s="1"/>
  <c r="I42" i="36" s="1"/>
  <c r="I20" i="3"/>
  <c r="I20" i="10" s="1"/>
  <c r="I28" i="36" s="1"/>
  <c r="I21" i="3"/>
  <c r="I21" i="10" s="1"/>
  <c r="I40" i="36" s="1"/>
  <c r="G26" i="3"/>
  <c r="G26" i="10" s="1"/>
  <c r="G6" i="36" s="1"/>
  <c r="F31" i="3"/>
  <c r="F31" i="10" s="1"/>
  <c r="F14" i="36" s="1"/>
  <c r="E32" i="3"/>
  <c r="E32" i="10" s="1"/>
  <c r="E22" i="36" s="1"/>
  <c r="I4" i="9"/>
  <c r="H4"/>
  <c r="H5"/>
  <c r="H6"/>
  <c r="G9"/>
  <c r="G10"/>
  <c r="G11"/>
  <c r="G26"/>
  <c r="F27"/>
  <c r="F28"/>
  <c r="E14"/>
  <c r="E15"/>
  <c r="E16"/>
  <c r="E17"/>
  <c r="C21"/>
  <c r="D21" s="1"/>
  <c r="C22"/>
  <c r="D22" s="1"/>
  <c r="B23"/>
  <c r="B31"/>
  <c r="B32"/>
  <c r="D32" s="1"/>
  <c r="J4" i="7"/>
  <c r="J5" s="1"/>
  <c r="J8"/>
  <c r="J9" s="1"/>
  <c r="J12"/>
  <c r="J13" s="1"/>
  <c r="J20"/>
  <c r="J21" s="1"/>
  <c r="J24"/>
  <c r="J25" s="1"/>
  <c r="C4" i="3"/>
  <c r="C4" i="10" s="1"/>
  <c r="C38" i="36" s="1"/>
  <c r="C5" i="3"/>
  <c r="C5" i="10" s="1"/>
  <c r="C20" i="36" s="1"/>
  <c r="B6" i="3"/>
  <c r="B6" i="10" s="1"/>
  <c r="B9" i="3"/>
  <c r="B9" i="10" s="1"/>
  <c r="B4" i="36" s="1"/>
  <c r="J9" i="3"/>
  <c r="J9" i="10" s="1"/>
  <c r="J4" i="36" s="1"/>
  <c r="J10" i="3"/>
  <c r="J10" i="10" s="1"/>
  <c r="J24" i="36" s="1"/>
  <c r="J11" i="3"/>
  <c r="J11" i="10" s="1"/>
  <c r="J36" i="36" s="1"/>
  <c r="I14" i="3"/>
  <c r="I14" i="10" s="1"/>
  <c r="I12" i="36" s="1"/>
  <c r="H15" i="3"/>
  <c r="H15" i="10" s="1"/>
  <c r="H34" i="36" s="1"/>
  <c r="H16" i="3"/>
  <c r="H16" i="10" s="1"/>
  <c r="H26" i="36" s="1"/>
  <c r="H17" i="3"/>
  <c r="H17" i="10" s="1"/>
  <c r="H42" i="36" s="1"/>
  <c r="H20" i="3"/>
  <c r="H20" i="10" s="1"/>
  <c r="H28" i="36" s="1"/>
  <c r="H21" i="3"/>
  <c r="H21" i="10" s="1"/>
  <c r="H40" i="36" s="1"/>
  <c r="G22" i="3"/>
  <c r="G22" i="10" s="1"/>
  <c r="G30" i="36" s="1"/>
  <c r="G23" i="3"/>
  <c r="G23" i="10" s="1"/>
  <c r="G44" i="36" s="1"/>
  <c r="F26" i="3"/>
  <c r="F26" i="10" s="1"/>
  <c r="F6" i="36" s="1"/>
  <c r="E31" i="3"/>
  <c r="E31" i="10" s="1"/>
  <c r="E14" i="36" s="1"/>
  <c r="G4" i="9"/>
  <c r="G5"/>
  <c r="G6"/>
  <c r="F9"/>
  <c r="F10"/>
  <c r="F11"/>
  <c r="F26"/>
  <c r="I32"/>
  <c r="I33"/>
  <c r="I34"/>
  <c r="I4" i="7"/>
  <c r="I5" s="1"/>
  <c r="I8"/>
  <c r="I9" s="1"/>
  <c r="I12"/>
  <c r="I13" s="1"/>
  <c r="I16"/>
  <c r="I17" s="1"/>
  <c r="I20"/>
  <c r="I21" s="1"/>
  <c r="I24"/>
  <c r="I25" s="1"/>
  <c r="B4" i="3"/>
  <c r="B4" i="10" s="1"/>
  <c r="B38" i="36" s="1"/>
  <c r="B5" i="3"/>
  <c r="B5" i="10" s="1"/>
  <c r="H14" i="3"/>
  <c r="H14" i="10" s="1"/>
  <c r="H12" i="36" s="1"/>
  <c r="G20" i="3"/>
  <c r="G20" i="10" s="1"/>
  <c r="G28" i="36" s="1"/>
  <c r="G21" i="3"/>
  <c r="G21" i="10" s="1"/>
  <c r="G40" i="36" s="1"/>
  <c r="F22" i="3"/>
  <c r="F22" i="10" s="1"/>
  <c r="F30" i="36" s="1"/>
  <c r="F23" i="3"/>
  <c r="F23" i="10" s="1"/>
  <c r="F44" i="36" s="1"/>
  <c r="E26" i="3"/>
  <c r="E26" i="10" s="1"/>
  <c r="E6" i="36" s="1"/>
  <c r="F5" i="9"/>
  <c r="F6"/>
  <c r="D17"/>
  <c r="I31"/>
  <c r="G14" i="3"/>
  <c r="G14" i="10" s="1"/>
  <c r="G12" i="36" s="1"/>
  <c r="F20" i="3"/>
  <c r="F20" i="10" s="1"/>
  <c r="F28" i="36" s="1"/>
  <c r="C27" i="3"/>
  <c r="C27" i="10" s="1"/>
  <c r="C10" i="36" s="1"/>
  <c r="C28" i="3"/>
  <c r="C28" i="10" s="1"/>
  <c r="C32" i="36" s="1"/>
  <c r="E4" i="9"/>
  <c r="C26"/>
  <c r="B28"/>
  <c r="D28" s="1"/>
  <c r="G32"/>
  <c r="G33"/>
  <c r="G34"/>
  <c r="G4" i="7"/>
  <c r="G5" s="1"/>
  <c r="G8"/>
  <c r="G9" s="1"/>
  <c r="G16"/>
  <c r="G17" s="1"/>
  <c r="G24"/>
  <c r="G25" s="1"/>
  <c r="D27" i="11"/>
  <c r="D28"/>
  <c r="F14" i="3"/>
  <c r="F14" i="10" s="1"/>
  <c r="F12" i="36" s="1"/>
  <c r="E20" i="3"/>
  <c r="E20" i="10" s="1"/>
  <c r="E28" i="36" s="1"/>
  <c r="B27" i="3"/>
  <c r="B10" i="9"/>
  <c r="D10" s="1"/>
  <c r="B11"/>
  <c r="D11" s="1"/>
  <c r="B26"/>
  <c r="B27"/>
  <c r="D27" s="1"/>
  <c r="F33"/>
  <c r="F34"/>
  <c r="F4" i="7"/>
  <c r="F5" s="1"/>
  <c r="F8"/>
  <c r="F9" s="1"/>
  <c r="F24"/>
  <c r="F25" s="1"/>
  <c r="E14" i="3"/>
  <c r="E14" i="10" s="1"/>
  <c r="E12" i="36" s="1"/>
  <c r="D22" i="4"/>
  <c r="D23"/>
  <c r="D32"/>
  <c r="D33"/>
  <c r="D34"/>
  <c r="B5" i="9"/>
  <c r="D5" s="1"/>
  <c r="B6"/>
  <c r="D6" s="1"/>
  <c r="I27"/>
  <c r="I28"/>
  <c r="E8" i="7"/>
  <c r="E9" s="1"/>
  <c r="B16" i="3"/>
  <c r="B16" i="10" s="1"/>
  <c r="B17" i="3"/>
  <c r="B17" i="10" s="1"/>
  <c r="B21" i="3"/>
  <c r="B21" i="10" s="1"/>
  <c r="B22" i="3"/>
  <c r="B22" i="10" s="1"/>
  <c r="D25" i="8"/>
  <c r="K15" i="12"/>
  <c r="K7"/>
  <c r="D15"/>
  <c r="D7"/>
  <c r="K7" i="30"/>
  <c r="D7"/>
  <c r="D14" i="15"/>
  <c r="K15" i="14"/>
  <c r="D15"/>
  <c r="K8" i="29"/>
  <c r="D8"/>
  <c r="K8" i="26"/>
  <c r="D8"/>
  <c r="K16" i="25"/>
  <c r="D16"/>
  <c r="O39" i="40" l="1"/>
  <c r="L39"/>
  <c r="D39"/>
  <c r="O38"/>
  <c r="L38"/>
  <c r="D38"/>
  <c r="O37"/>
  <c r="L37"/>
  <c r="D37"/>
  <c r="O36"/>
  <c r="H40"/>
  <c r="L36"/>
  <c r="D36"/>
  <c r="B40"/>
  <c r="O32"/>
  <c r="L32"/>
  <c r="D32"/>
  <c r="O31"/>
  <c r="L31"/>
  <c r="H33"/>
  <c r="O30"/>
  <c r="L30"/>
  <c r="D30"/>
  <c r="B33"/>
  <c r="O26"/>
  <c r="L26"/>
  <c r="D26"/>
  <c r="O25"/>
  <c r="L25"/>
  <c r="D25"/>
  <c r="O24"/>
  <c r="L24"/>
  <c r="H27"/>
  <c r="L27" s="1"/>
  <c r="O23"/>
  <c r="L23"/>
  <c r="B27"/>
  <c r="D23"/>
  <c r="O19"/>
  <c r="L19"/>
  <c r="O18"/>
  <c r="L18"/>
  <c r="O17"/>
  <c r="L17"/>
  <c r="J40"/>
  <c r="J33"/>
  <c r="J27"/>
  <c r="J20"/>
  <c r="H20"/>
  <c r="B20"/>
  <c r="D16"/>
  <c r="O12"/>
  <c r="L12"/>
  <c r="O11"/>
  <c r="L11"/>
  <c r="O10"/>
  <c r="H13"/>
  <c r="L10"/>
  <c r="D10"/>
  <c r="B13"/>
  <c r="O6"/>
  <c r="L6"/>
  <c r="O5"/>
  <c r="L5"/>
  <c r="O4"/>
  <c r="H7"/>
  <c r="L4"/>
  <c r="N4"/>
  <c r="D4"/>
  <c r="B7"/>
  <c r="F40"/>
  <c r="C40"/>
  <c r="M36"/>
  <c r="M40" s="1"/>
  <c r="C33"/>
  <c r="M30"/>
  <c r="M33" s="1"/>
  <c r="S33" s="1"/>
  <c r="C27"/>
  <c r="M23"/>
  <c r="M16"/>
  <c r="N16" s="1"/>
  <c r="C20"/>
  <c r="F13"/>
  <c r="M10"/>
  <c r="N10" s="1"/>
  <c r="C13"/>
  <c r="D13" s="1"/>
  <c r="M4"/>
  <c r="M7" s="1"/>
  <c r="S7" s="1"/>
  <c r="K7"/>
  <c r="L7" s="1"/>
  <c r="F7"/>
  <c r="J13"/>
  <c r="E13"/>
  <c r="J7"/>
  <c r="M39"/>
  <c r="N39" s="1"/>
  <c r="M38"/>
  <c r="N38" s="1"/>
  <c r="M37"/>
  <c r="N37" s="1"/>
  <c r="K40"/>
  <c r="I40"/>
  <c r="M32"/>
  <c r="N32" s="1"/>
  <c r="M31"/>
  <c r="N31" s="1"/>
  <c r="K33"/>
  <c r="I33"/>
  <c r="F33"/>
  <c r="M26"/>
  <c r="N26" s="1"/>
  <c r="M25"/>
  <c r="N25" s="1"/>
  <c r="M24"/>
  <c r="N24" s="1"/>
  <c r="I27"/>
  <c r="F27"/>
  <c r="M19"/>
  <c r="N19" s="1"/>
  <c r="M18"/>
  <c r="N18" s="1"/>
  <c r="M17"/>
  <c r="N17" s="1"/>
  <c r="K20"/>
  <c r="I20"/>
  <c r="M12"/>
  <c r="N12" s="1"/>
  <c r="M11"/>
  <c r="N11" s="1"/>
  <c r="K13"/>
  <c r="I13"/>
  <c r="I7"/>
  <c r="C7"/>
  <c r="D34" i="9"/>
  <c r="D23"/>
  <c r="D15"/>
  <c r="D25" i="7"/>
  <c r="D22" i="10"/>
  <c r="D30" i="36" s="1"/>
  <c r="B30"/>
  <c r="D21" i="10"/>
  <c r="D40" i="36" s="1"/>
  <c r="B40"/>
  <c r="D26" i="10"/>
  <c r="D6" i="36" s="1"/>
  <c r="B6"/>
  <c r="D6" i="10"/>
  <c r="D18" i="36" s="1"/>
  <c r="B18"/>
  <c r="D5" i="10"/>
  <c r="D20" i="36" s="1"/>
  <c r="B20"/>
  <c r="D11" i="10"/>
  <c r="D36" i="36" s="1"/>
  <c r="B36"/>
  <c r="D10" i="10"/>
  <c r="D24" i="36" s="1"/>
  <c r="B24"/>
  <c r="D34" i="10"/>
  <c r="D16" i="36" s="1"/>
  <c r="B16"/>
  <c r="D33" i="10"/>
  <c r="D8" i="36" s="1"/>
  <c r="B8"/>
  <c r="D32" i="10"/>
  <c r="D22" i="36" s="1"/>
  <c r="B22"/>
  <c r="D31" i="9"/>
  <c r="D31" i="10"/>
  <c r="D14" i="36" s="1"/>
  <c r="B14"/>
  <c r="D17" i="10"/>
  <c r="D42" i="36" s="1"/>
  <c r="B42"/>
  <c r="D16" i="9"/>
  <c r="D16" i="10"/>
  <c r="D26" i="36" s="1"/>
  <c r="B26"/>
  <c r="D13" i="7"/>
  <c r="D15" i="10"/>
  <c r="D34" i="36" s="1"/>
  <c r="B34"/>
  <c r="D14" i="10"/>
  <c r="D12" i="36" s="1"/>
  <c r="B12"/>
  <c r="D26" i="9"/>
  <c r="D17" i="7"/>
  <c r="D28" i="10"/>
  <c r="D32" i="36" s="1"/>
  <c r="D28" i="3"/>
  <c r="D21"/>
  <c r="D11"/>
  <c r="D14"/>
  <c r="D17"/>
  <c r="D10"/>
  <c r="D15"/>
  <c r="D22"/>
  <c r="D27"/>
  <c r="B27" i="10"/>
  <c r="D6" i="3"/>
  <c r="D16"/>
  <c r="D5"/>
  <c r="D9" i="10"/>
  <c r="D4" i="36" s="1"/>
  <c r="D9" i="3"/>
  <c r="K8" i="25"/>
  <c r="D8"/>
  <c r="S40" i="40" l="1"/>
  <c r="D7"/>
  <c r="N7"/>
  <c r="D20"/>
  <c r="D33"/>
  <c r="N33"/>
  <c r="D40"/>
  <c r="N40"/>
  <c r="M27"/>
  <c r="S27" s="1"/>
  <c r="L13"/>
  <c r="L20"/>
  <c r="L33"/>
  <c r="D27"/>
  <c r="N27"/>
  <c r="M13"/>
  <c r="S13" s="1"/>
  <c r="M20"/>
  <c r="S20" s="1"/>
  <c r="N23"/>
  <c r="N30"/>
  <c r="N36"/>
  <c r="L40"/>
  <c r="D27" i="10"/>
  <c r="D10" i="36" s="1"/>
  <c r="B10"/>
  <c r="K25" i="8"/>
  <c r="K24"/>
  <c r="D24"/>
  <c r="K21"/>
  <c r="K20"/>
  <c r="D20"/>
  <c r="K17"/>
  <c r="K16"/>
  <c r="D16"/>
  <c r="K13"/>
  <c r="K12"/>
  <c r="D12"/>
  <c r="K9"/>
  <c r="K8"/>
  <c r="D8"/>
  <c r="K5"/>
  <c r="D5"/>
  <c r="K4"/>
  <c r="D4"/>
  <c r="K34" i="11"/>
  <c r="K33"/>
  <c r="K32"/>
  <c r="K31"/>
  <c r="A30"/>
  <c r="K28"/>
  <c r="K27"/>
  <c r="K26"/>
  <c r="A25"/>
  <c r="K23"/>
  <c r="K22"/>
  <c r="K21"/>
  <c r="K20"/>
  <c r="A19"/>
  <c r="K17"/>
  <c r="K16"/>
  <c r="K15"/>
  <c r="K14"/>
  <c r="A13"/>
  <c r="K11"/>
  <c r="K10"/>
  <c r="K9"/>
  <c r="A8"/>
  <c r="K6"/>
  <c r="K5"/>
  <c r="K4"/>
  <c r="D4"/>
  <c r="A3"/>
  <c r="K34" i="5"/>
  <c r="K33"/>
  <c r="K32"/>
  <c r="K31"/>
  <c r="D31"/>
  <c r="A30"/>
  <c r="K28"/>
  <c r="K27"/>
  <c r="K26"/>
  <c r="D26"/>
  <c r="A25"/>
  <c r="K23"/>
  <c r="K22"/>
  <c r="K21"/>
  <c r="K20"/>
  <c r="D20"/>
  <c r="A19"/>
  <c r="K17"/>
  <c r="K16"/>
  <c r="K15"/>
  <c r="K14"/>
  <c r="D14"/>
  <c r="A13"/>
  <c r="K11"/>
  <c r="K10"/>
  <c r="K9"/>
  <c r="D9"/>
  <c r="A8"/>
  <c r="K6"/>
  <c r="K5"/>
  <c r="K4"/>
  <c r="D4"/>
  <c r="A3"/>
  <c r="K16" i="7"/>
  <c r="K13"/>
  <c r="K12"/>
  <c r="D12"/>
  <c r="K8"/>
  <c r="D9"/>
  <c r="D5"/>
  <c r="K34" i="9"/>
  <c r="K33"/>
  <c r="K32"/>
  <c r="K31"/>
  <c r="A30"/>
  <c r="K28"/>
  <c r="K27"/>
  <c r="K26"/>
  <c r="A25"/>
  <c r="K23"/>
  <c r="K22"/>
  <c r="K21"/>
  <c r="K20"/>
  <c r="A19"/>
  <c r="K17"/>
  <c r="K16"/>
  <c r="K15"/>
  <c r="K14"/>
  <c r="A13"/>
  <c r="K11"/>
  <c r="K10"/>
  <c r="K9"/>
  <c r="A8"/>
  <c r="K6"/>
  <c r="K5"/>
  <c r="K4"/>
  <c r="D4"/>
  <c r="A3"/>
  <c r="D4" i="10"/>
  <c r="D38" i="36" s="1"/>
  <c r="D4" i="3"/>
  <c r="D31" i="4"/>
  <c r="D26"/>
  <c r="D20"/>
  <c r="D14"/>
  <c r="D9"/>
  <c r="D4"/>
  <c r="K34"/>
  <c r="K33"/>
  <c r="K32"/>
  <c r="K31"/>
  <c r="A30"/>
  <c r="K28"/>
  <c r="K27"/>
  <c r="K26"/>
  <c r="A25"/>
  <c r="K23"/>
  <c r="K22"/>
  <c r="K21"/>
  <c r="K20"/>
  <c r="A19"/>
  <c r="K17"/>
  <c r="K16"/>
  <c r="K15"/>
  <c r="K14"/>
  <c r="A13"/>
  <c r="K11"/>
  <c r="K10"/>
  <c r="K9"/>
  <c r="A8"/>
  <c r="K6"/>
  <c r="K5"/>
  <c r="K4"/>
  <c r="A3"/>
  <c r="J16" i="6"/>
  <c r="J17" s="1"/>
  <c r="I16"/>
  <c r="I17" s="1"/>
  <c r="H16"/>
  <c r="H17" s="1"/>
  <c r="G16"/>
  <c r="G17" s="1"/>
  <c r="F16"/>
  <c r="F17" s="1"/>
  <c r="E16"/>
  <c r="E17" s="1"/>
  <c r="C16"/>
  <c r="C17" s="1"/>
  <c r="J24"/>
  <c r="J25" s="1"/>
  <c r="I24"/>
  <c r="I25" s="1"/>
  <c r="H24"/>
  <c r="H25" s="1"/>
  <c r="G24"/>
  <c r="G25" s="1"/>
  <c r="F24"/>
  <c r="F25" s="1"/>
  <c r="E24"/>
  <c r="E25" s="1"/>
  <c r="C24"/>
  <c r="C25" s="1"/>
  <c r="B24"/>
  <c r="B25" s="1"/>
  <c r="B16"/>
  <c r="B17" s="1"/>
  <c r="J12"/>
  <c r="J13" s="1"/>
  <c r="I12"/>
  <c r="I13" s="1"/>
  <c r="H12"/>
  <c r="H13" s="1"/>
  <c r="G12"/>
  <c r="G13" s="1"/>
  <c r="F12"/>
  <c r="F13" s="1"/>
  <c r="E12"/>
  <c r="E13" s="1"/>
  <c r="C12"/>
  <c r="C13" s="1"/>
  <c r="B12"/>
  <c r="B13" s="1"/>
  <c r="A30" i="10"/>
  <c r="A23" i="7" s="1"/>
  <c r="A25" i="10"/>
  <c r="A19" i="7" s="1"/>
  <c r="A19" i="10"/>
  <c r="A15" i="6" s="1"/>
  <c r="A13" i="10"/>
  <c r="A11" i="7" s="1"/>
  <c r="A8" i="10"/>
  <c r="A7" i="7" s="1"/>
  <c r="A3" i="10"/>
  <c r="A3" i="8" s="1"/>
  <c r="K34" i="10"/>
  <c r="K16" i="36" s="1"/>
  <c r="K33" i="10"/>
  <c r="K8" i="36" s="1"/>
  <c r="K32" i="10"/>
  <c r="K22" i="36" s="1"/>
  <c r="K31" i="10"/>
  <c r="K14" i="36" s="1"/>
  <c r="K28" i="10"/>
  <c r="K32" i="36" s="1"/>
  <c r="K27" i="10"/>
  <c r="K10" i="36" s="1"/>
  <c r="K26" i="10"/>
  <c r="K6" i="36" s="1"/>
  <c r="K23" i="10"/>
  <c r="K44" i="36" s="1"/>
  <c r="K22" i="10"/>
  <c r="K30" i="36" s="1"/>
  <c r="K21" i="10"/>
  <c r="K40" i="36" s="1"/>
  <c r="K20" i="10"/>
  <c r="K28" i="36" s="1"/>
  <c r="K17" i="10"/>
  <c r="K42" i="36" s="1"/>
  <c r="K16" i="10"/>
  <c r="K26" i="36" s="1"/>
  <c r="K15" i="10"/>
  <c r="K34" i="36" s="1"/>
  <c r="K14" i="10"/>
  <c r="K12" i="36" s="1"/>
  <c r="K11" i="10"/>
  <c r="K36" i="36" s="1"/>
  <c r="K10" i="10"/>
  <c r="K24" i="36" s="1"/>
  <c r="K9" i="10"/>
  <c r="K4" i="36" s="1"/>
  <c r="K6" i="10"/>
  <c r="K18" i="36" s="1"/>
  <c r="K5" i="10"/>
  <c r="K20" i="36" s="1"/>
  <c r="K4" i="10"/>
  <c r="K38" i="36" s="1"/>
  <c r="K16" i="3"/>
  <c r="K22"/>
  <c r="K33"/>
  <c r="G33" i="1"/>
  <c r="N13" i="40" l="1"/>
  <c r="N20"/>
  <c r="M42"/>
  <c r="B43" s="1"/>
  <c r="D17" i="6"/>
  <c r="D13"/>
  <c r="D25"/>
  <c r="A11" i="8"/>
  <c r="A7" i="6"/>
  <c r="A11"/>
  <c r="A19" i="8"/>
  <c r="A23" i="6"/>
  <c r="A23" i="8"/>
  <c r="A19" i="6"/>
  <c r="A15" i="7"/>
  <c r="A15" i="8"/>
  <c r="A7"/>
  <c r="A3" i="6"/>
  <c r="A3" i="7"/>
  <c r="K5"/>
  <c r="K9"/>
  <c r="K21"/>
  <c r="K25"/>
  <c r="D16"/>
  <c r="K20"/>
  <c r="D4"/>
  <c r="K17"/>
  <c r="D20"/>
  <c r="K24"/>
  <c r="K4"/>
  <c r="D8"/>
  <c r="D24"/>
  <c r="H33" i="1"/>
  <c r="F33"/>
  <c r="T7" i="40" l="1"/>
  <c r="T33"/>
  <c r="T27"/>
  <c r="T20"/>
  <c r="T40"/>
  <c r="T13"/>
  <c r="C18" i="16"/>
  <c r="D6" i="31"/>
  <c r="K16" i="17" l="1"/>
  <c r="D16"/>
  <c r="K15"/>
  <c r="D15"/>
  <c r="K14"/>
  <c r="D14"/>
  <c r="K9"/>
  <c r="D9"/>
  <c r="D8"/>
  <c r="K6"/>
  <c r="D6"/>
  <c r="K17" i="12"/>
  <c r="D17"/>
  <c r="K16"/>
  <c r="D16"/>
  <c r="K14"/>
  <c r="D14"/>
  <c r="K9"/>
  <c r="D9"/>
  <c r="K8"/>
  <c r="D8"/>
  <c r="K6"/>
  <c r="D6"/>
  <c r="K15" i="31"/>
  <c r="D15"/>
  <c r="K14"/>
  <c r="D14"/>
  <c r="K13"/>
  <c r="D13"/>
  <c r="K8"/>
  <c r="D8"/>
  <c r="K7"/>
  <c r="D7"/>
  <c r="K6"/>
  <c r="K16" i="30"/>
  <c r="D16"/>
  <c r="K15"/>
  <c r="D15"/>
  <c r="K14"/>
  <c r="D14"/>
  <c r="K9"/>
  <c r="D9"/>
  <c r="K8"/>
  <c r="D8"/>
  <c r="K6"/>
  <c r="D6"/>
  <c r="K16" i="29"/>
  <c r="D16"/>
  <c r="K15"/>
  <c r="D15"/>
  <c r="K14"/>
  <c r="D14"/>
  <c r="K9"/>
  <c r="D9"/>
  <c r="K7"/>
  <c r="D7"/>
  <c r="K6"/>
  <c r="D6"/>
  <c r="K16" i="28"/>
  <c r="D16"/>
  <c r="K15"/>
  <c r="D15"/>
  <c r="K13"/>
  <c r="D13"/>
  <c r="K8"/>
  <c r="D8"/>
  <c r="K7"/>
  <c r="D7"/>
  <c r="K6"/>
  <c r="D6"/>
  <c r="K15" i="27"/>
  <c r="D15"/>
  <c r="K14"/>
  <c r="D14"/>
  <c r="K13"/>
  <c r="D13"/>
  <c r="K8"/>
  <c r="D8"/>
  <c r="K7"/>
  <c r="D7"/>
  <c r="K6"/>
  <c r="D6"/>
  <c r="K16" i="26"/>
  <c r="D16"/>
  <c r="K15"/>
  <c r="D15"/>
  <c r="K14"/>
  <c r="D14"/>
  <c r="K9"/>
  <c r="D9"/>
  <c r="K7"/>
  <c r="D7"/>
  <c r="K6"/>
  <c r="D6"/>
  <c r="K17" i="25"/>
  <c r="D17"/>
  <c r="K15"/>
  <c r="D15"/>
  <c r="K14"/>
  <c r="D14"/>
  <c r="K9"/>
  <c r="D9"/>
  <c r="K7"/>
  <c r="D7"/>
  <c r="K6"/>
  <c r="D6"/>
  <c r="K15" i="13"/>
  <c r="D15"/>
  <c r="K14"/>
  <c r="D14"/>
  <c r="K13"/>
  <c r="D13"/>
  <c r="K8"/>
  <c r="D8"/>
  <c r="K7"/>
  <c r="K6"/>
  <c r="D6"/>
  <c r="D13" i="15"/>
  <c r="K13"/>
  <c r="D15"/>
  <c r="K15"/>
  <c r="F10" i="29"/>
  <c r="D14" i="14"/>
  <c r="K16"/>
  <c r="D16"/>
  <c r="K14"/>
  <c r="K13"/>
  <c r="D13"/>
  <c r="K8"/>
  <c r="D8"/>
  <c r="K7"/>
  <c r="D7"/>
  <c r="K6"/>
  <c r="D6"/>
  <c r="K16" i="15"/>
  <c r="D16"/>
  <c r="K8"/>
  <c r="D8"/>
  <c r="K7"/>
  <c r="D7"/>
  <c r="K6"/>
  <c r="D6"/>
  <c r="K9" i="16"/>
  <c r="D9"/>
  <c r="K8"/>
  <c r="K6"/>
  <c r="D6"/>
  <c r="K17"/>
  <c r="D17"/>
  <c r="K16"/>
  <c r="D16"/>
  <c r="K14"/>
  <c r="D14"/>
  <c r="K16" i="24"/>
  <c r="D16"/>
  <c r="K15"/>
  <c r="D15"/>
  <c r="K13"/>
  <c r="D13"/>
  <c r="K8"/>
  <c r="D8"/>
  <c r="K7"/>
  <c r="D7"/>
  <c r="K6"/>
  <c r="D6"/>
  <c r="J16" i="31"/>
  <c r="I16"/>
  <c r="H16"/>
  <c r="G16"/>
  <c r="F16"/>
  <c r="E16"/>
  <c r="C16"/>
  <c r="B16"/>
  <c r="J9"/>
  <c r="I9"/>
  <c r="H9"/>
  <c r="G9"/>
  <c r="F9"/>
  <c r="E9"/>
  <c r="C9"/>
  <c r="B9"/>
  <c r="J17" i="30"/>
  <c r="I17"/>
  <c r="H17"/>
  <c r="G17"/>
  <c r="F17"/>
  <c r="E17"/>
  <c r="C17"/>
  <c r="B17"/>
  <c r="J10"/>
  <c r="I10"/>
  <c r="H10"/>
  <c r="G10"/>
  <c r="F10"/>
  <c r="E10"/>
  <c r="C10"/>
  <c r="B10"/>
  <c r="J17" i="29"/>
  <c r="I17"/>
  <c r="H17"/>
  <c r="G17"/>
  <c r="F17"/>
  <c r="E17"/>
  <c r="C17"/>
  <c r="B17"/>
  <c r="J10"/>
  <c r="I10"/>
  <c r="H10"/>
  <c r="G10"/>
  <c r="E10"/>
  <c r="C10"/>
  <c r="B10"/>
  <c r="J17" i="28"/>
  <c r="I17"/>
  <c r="H17"/>
  <c r="G17"/>
  <c r="F17"/>
  <c r="E17"/>
  <c r="C17"/>
  <c r="B17"/>
  <c r="J9"/>
  <c r="I9"/>
  <c r="H9"/>
  <c r="G9"/>
  <c r="F9"/>
  <c r="E9"/>
  <c r="C9"/>
  <c r="B9"/>
  <c r="J16" i="27"/>
  <c r="I16"/>
  <c r="H16"/>
  <c r="G16"/>
  <c r="F16"/>
  <c r="E16"/>
  <c r="C16"/>
  <c r="B16"/>
  <c r="J9"/>
  <c r="I9"/>
  <c r="H9"/>
  <c r="G9"/>
  <c r="F9"/>
  <c r="E9"/>
  <c r="C9"/>
  <c r="B9"/>
  <c r="J17" i="26"/>
  <c r="I17"/>
  <c r="H17"/>
  <c r="G17"/>
  <c r="F17"/>
  <c r="E17"/>
  <c r="C17"/>
  <c r="B17"/>
  <c r="J10"/>
  <c r="I10"/>
  <c r="H10"/>
  <c r="G10"/>
  <c r="F10"/>
  <c r="E10"/>
  <c r="C10"/>
  <c r="B10"/>
  <c r="J18" i="25"/>
  <c r="I18"/>
  <c r="H18"/>
  <c r="G18"/>
  <c r="F18"/>
  <c r="E18"/>
  <c r="C18"/>
  <c r="B18"/>
  <c r="J10"/>
  <c r="I10"/>
  <c r="H10"/>
  <c r="G10"/>
  <c r="F10"/>
  <c r="E10"/>
  <c r="C10"/>
  <c r="B10"/>
  <c r="J17" i="24"/>
  <c r="I17"/>
  <c r="H17"/>
  <c r="G17"/>
  <c r="F17"/>
  <c r="E17"/>
  <c r="C17"/>
  <c r="B17"/>
  <c r="J9"/>
  <c r="I9"/>
  <c r="H9"/>
  <c r="G9"/>
  <c r="F9"/>
  <c r="E9"/>
  <c r="C9"/>
  <c r="B9"/>
  <c r="J17" i="23"/>
  <c r="I17"/>
  <c r="H17"/>
  <c r="G17"/>
  <c r="F17"/>
  <c r="E17"/>
  <c r="C17"/>
  <c r="B17"/>
  <c r="K16"/>
  <c r="D16"/>
  <c r="K15"/>
  <c r="D15"/>
  <c r="K14"/>
  <c r="D14"/>
  <c r="J10"/>
  <c r="I10"/>
  <c r="H10"/>
  <c r="G10"/>
  <c r="F10"/>
  <c r="E10"/>
  <c r="C10"/>
  <c r="B10"/>
  <c r="K9"/>
  <c r="D9"/>
  <c r="K8"/>
  <c r="D8"/>
  <c r="K6"/>
  <c r="D6"/>
  <c r="J17" i="17"/>
  <c r="I17"/>
  <c r="H17"/>
  <c r="G17"/>
  <c r="F17"/>
  <c r="E17"/>
  <c r="C17"/>
  <c r="B17"/>
  <c r="J10"/>
  <c r="I10"/>
  <c r="H10"/>
  <c r="G10"/>
  <c r="F10"/>
  <c r="E10"/>
  <c r="C10"/>
  <c r="B10"/>
  <c r="J18" i="16"/>
  <c r="I18"/>
  <c r="H18"/>
  <c r="G18"/>
  <c r="F18"/>
  <c r="E18"/>
  <c r="B18"/>
  <c r="D18" s="1"/>
  <c r="J10"/>
  <c r="I10"/>
  <c r="H10"/>
  <c r="G10"/>
  <c r="F10"/>
  <c r="E10"/>
  <c r="C10"/>
  <c r="B10"/>
  <c r="J17" i="15"/>
  <c r="I17"/>
  <c r="H17"/>
  <c r="G17"/>
  <c r="F17"/>
  <c r="E17"/>
  <c r="C17"/>
  <c r="B17"/>
  <c r="J9"/>
  <c r="I9"/>
  <c r="H9"/>
  <c r="G9"/>
  <c r="F9"/>
  <c r="E9"/>
  <c r="C9"/>
  <c r="B9"/>
  <c r="J17" i="14"/>
  <c r="I17"/>
  <c r="H17"/>
  <c r="G17"/>
  <c r="F17"/>
  <c r="E17"/>
  <c r="C17"/>
  <c r="B17"/>
  <c r="J9"/>
  <c r="I9"/>
  <c r="H9"/>
  <c r="G9"/>
  <c r="F9"/>
  <c r="E9"/>
  <c r="C9"/>
  <c r="B9"/>
  <c r="J16" i="13"/>
  <c r="I16"/>
  <c r="H16"/>
  <c r="G16"/>
  <c r="F16"/>
  <c r="E16"/>
  <c r="C16"/>
  <c r="B16"/>
  <c r="J9"/>
  <c r="I9"/>
  <c r="H9"/>
  <c r="G9"/>
  <c r="F9"/>
  <c r="E9"/>
  <c r="C9"/>
  <c r="B9"/>
  <c r="J18" i="12"/>
  <c r="I18"/>
  <c r="H18"/>
  <c r="G18"/>
  <c r="F18"/>
  <c r="E18"/>
  <c r="C18"/>
  <c r="B18"/>
  <c r="J10"/>
  <c r="I10"/>
  <c r="H10"/>
  <c r="G10"/>
  <c r="F10"/>
  <c r="E10"/>
  <c r="C10"/>
  <c r="B10"/>
  <c r="J25" i="2"/>
  <c r="G25"/>
  <c r="J33"/>
  <c r="I33"/>
  <c r="H33"/>
  <c r="G33"/>
  <c r="F33"/>
  <c r="E33"/>
  <c r="C33"/>
  <c r="B33"/>
  <c r="I25"/>
  <c r="H25"/>
  <c r="F25"/>
  <c r="E25"/>
  <c r="C25"/>
  <c r="B25"/>
  <c r="L4" i="7" l="1"/>
  <c r="L4" i="6" s="1"/>
  <c r="P7" i="40" s="1"/>
  <c r="U7" s="1"/>
  <c r="M24" i="7"/>
  <c r="M24" i="6" s="1"/>
  <c r="M8" i="7"/>
  <c r="M8" i="6" s="1"/>
  <c r="M4" i="7"/>
  <c r="M4" i="6" s="1"/>
  <c r="M16" i="7"/>
  <c r="M17" s="1"/>
  <c r="L16"/>
  <c r="L17" s="1"/>
  <c r="M20"/>
  <c r="M21" s="1"/>
  <c r="L20"/>
  <c r="L20" i="6" s="1"/>
  <c r="P33" i="40" s="1"/>
  <c r="U33" s="1"/>
  <c r="L8" i="7"/>
  <c r="L8" i="6" s="1"/>
  <c r="P13" i="40" s="1"/>
  <c r="U13" s="1"/>
  <c r="M12" i="7"/>
  <c r="M12" i="6" s="1"/>
  <c r="L12" i="7"/>
  <c r="L13" s="1"/>
  <c r="L24"/>
  <c r="K16" i="27"/>
  <c r="K17" i="28"/>
  <c r="D9" i="24"/>
  <c r="K33" i="2"/>
  <c r="D25"/>
  <c r="D10" i="12"/>
  <c r="D16" i="13"/>
  <c r="D33" i="2"/>
  <c r="K25"/>
  <c r="K9" i="24"/>
  <c r="K17"/>
  <c r="K9" i="27"/>
  <c r="D17" i="24"/>
  <c r="D10" i="29"/>
  <c r="D17" i="17"/>
  <c r="K17"/>
  <c r="K10"/>
  <c r="D10"/>
  <c r="K17" i="23"/>
  <c r="D17"/>
  <c r="D10"/>
  <c r="K10"/>
  <c r="K16" i="13"/>
  <c r="K9"/>
  <c r="D9"/>
  <c r="K18" i="16"/>
  <c r="K10"/>
  <c r="D10"/>
  <c r="D17" i="28"/>
  <c r="K9"/>
  <c r="D9"/>
  <c r="D16" i="27"/>
  <c r="D9"/>
  <c r="D18" i="12"/>
  <c r="K18"/>
  <c r="K20" i="3"/>
  <c r="K10" i="12"/>
  <c r="K17" i="15"/>
  <c r="D17"/>
  <c r="K9"/>
  <c r="D9"/>
  <c r="K17" i="30"/>
  <c r="D17"/>
  <c r="D10"/>
  <c r="K10"/>
  <c r="D16" i="31"/>
  <c r="K16"/>
  <c r="D9"/>
  <c r="K9"/>
  <c r="K17" i="14"/>
  <c r="K14" i="3"/>
  <c r="D17" i="14"/>
  <c r="D9"/>
  <c r="K9"/>
  <c r="K9" i="3"/>
  <c r="K17" i="29"/>
  <c r="D17"/>
  <c r="K10"/>
  <c r="K17" i="26"/>
  <c r="D17"/>
  <c r="K10"/>
  <c r="D10"/>
  <c r="K32" i="3"/>
  <c r="K18" i="25"/>
  <c r="D18"/>
  <c r="K10"/>
  <c r="D10"/>
  <c r="K27" i="3"/>
  <c r="M9" i="6" l="1"/>
  <c r="Q13" i="40"/>
  <c r="M13" i="6"/>
  <c r="Q20" i="40"/>
  <c r="M5" i="6"/>
  <c r="Q7" i="40"/>
  <c r="M25" i="6"/>
  <c r="Q40" i="40"/>
  <c r="N24" i="7"/>
  <c r="M9"/>
  <c r="L5"/>
  <c r="M16" i="6"/>
  <c r="M25" i="7"/>
  <c r="L24" i="6"/>
  <c r="L25" i="7"/>
  <c r="N25" s="1"/>
  <c r="M20" i="6"/>
  <c r="N8" i="7"/>
  <c r="L9"/>
  <c r="N4"/>
  <c r="M5"/>
  <c r="M13"/>
  <c r="N13" s="1"/>
  <c r="L16" i="6"/>
  <c r="P27" i="40" s="1"/>
  <c r="U27" s="1"/>
  <c r="N16" i="7"/>
  <c r="N20"/>
  <c r="L21"/>
  <c r="N21" s="1"/>
  <c r="N17"/>
  <c r="L21" i="6"/>
  <c r="L5"/>
  <c r="N5" s="1"/>
  <c r="N4"/>
  <c r="R7" i="40" s="1"/>
  <c r="L12" i="6"/>
  <c r="N12" i="7"/>
  <c r="N8" i="6"/>
  <c r="R13" i="40" s="1"/>
  <c r="L9" i="6"/>
  <c r="N9" s="1"/>
  <c r="J8"/>
  <c r="J9" s="1"/>
  <c r="J4"/>
  <c r="J5" s="1"/>
  <c r="F4"/>
  <c r="F5" s="1"/>
  <c r="H4"/>
  <c r="H5" s="1"/>
  <c r="G4"/>
  <c r="G5" s="1"/>
  <c r="I4"/>
  <c r="I5" s="1"/>
  <c r="B4"/>
  <c r="B5" s="1"/>
  <c r="E4"/>
  <c r="E5" s="1"/>
  <c r="C4"/>
  <c r="C5" s="1"/>
  <c r="K4" i="3"/>
  <c r="K11"/>
  <c r="J20" i="6"/>
  <c r="J21" s="1"/>
  <c r="K28" i="3"/>
  <c r="K21"/>
  <c r="K34"/>
  <c r="K6"/>
  <c r="K26"/>
  <c r="G20" i="6"/>
  <c r="G21" s="1"/>
  <c r="I8"/>
  <c r="I9" s="1"/>
  <c r="K17" i="3"/>
  <c r="I20" i="6"/>
  <c r="I21" s="1"/>
  <c r="F8"/>
  <c r="F9" s="1"/>
  <c r="E8"/>
  <c r="E9" s="1"/>
  <c r="G8"/>
  <c r="G9" s="1"/>
  <c r="K10" i="3"/>
  <c r="H8" i="6"/>
  <c r="H9" s="1"/>
  <c r="H20"/>
  <c r="H21" s="1"/>
  <c r="K23" i="3"/>
  <c r="K31"/>
  <c r="K15"/>
  <c r="F20" i="6"/>
  <c r="F21" s="1"/>
  <c r="K5" i="3"/>
  <c r="E20" i="6"/>
  <c r="E21" s="1"/>
  <c r="B20"/>
  <c r="B21" s="1"/>
  <c r="C8"/>
  <c r="C9" s="1"/>
  <c r="B8"/>
  <c r="B9" s="1"/>
  <c r="C20"/>
  <c r="C21" s="1"/>
  <c r="N12" l="1"/>
  <c r="R20" i="40" s="1"/>
  <c r="P20"/>
  <c r="U20" s="1"/>
  <c r="M21" i="6"/>
  <c r="Q33" i="40"/>
  <c r="N24" i="6"/>
  <c r="R40" i="40" s="1"/>
  <c r="P40"/>
  <c r="U40" s="1"/>
  <c r="M17" i="6"/>
  <c r="Q27" i="40"/>
  <c r="G39"/>
  <c r="G38"/>
  <c r="G37"/>
  <c r="G36"/>
  <c r="G40"/>
  <c r="G7"/>
  <c r="G6"/>
  <c r="G4"/>
  <c r="G5"/>
  <c r="G19"/>
  <c r="G16"/>
  <c r="G20"/>
  <c r="G17"/>
  <c r="G12"/>
  <c r="G11"/>
  <c r="G13"/>
  <c r="G10"/>
  <c r="N5" i="7"/>
  <c r="L13" i="6"/>
  <c r="N13" s="1"/>
  <c r="N9" i="7"/>
  <c r="N20" i="6"/>
  <c r="R33" i="40" s="1"/>
  <c r="N16" i="6"/>
  <c r="R27" i="40" s="1"/>
  <c r="L17" i="6"/>
  <c r="N17" s="1"/>
  <c r="L25"/>
  <c r="N25" s="1"/>
  <c r="N21"/>
  <c r="D21"/>
  <c r="D9"/>
  <c r="K8"/>
  <c r="K9"/>
  <c r="D5"/>
  <c r="D4"/>
  <c r="K4"/>
  <c r="K5"/>
  <c r="K21"/>
  <c r="K17"/>
  <c r="D16"/>
  <c r="K20"/>
  <c r="K16"/>
  <c r="D12"/>
  <c r="D24"/>
  <c r="K25"/>
  <c r="K24"/>
  <c r="K13"/>
  <c r="K12"/>
  <c r="D20"/>
  <c r="D8"/>
  <c r="G26" i="40" l="1"/>
  <c r="G25"/>
  <c r="G24"/>
  <c r="G27"/>
  <c r="G23"/>
  <c r="G32"/>
  <c r="G31"/>
  <c r="G33"/>
  <c r="G30"/>
</calcChain>
</file>

<file path=xl/sharedStrings.xml><?xml version="1.0" encoding="utf-8"?>
<sst xmlns="http://schemas.openxmlformats.org/spreadsheetml/2006/main" count="2064" uniqueCount="282">
  <si>
    <t>Time</t>
  </si>
  <si>
    <t>Away</t>
  </si>
  <si>
    <t>Home</t>
  </si>
  <si>
    <t>Points</t>
  </si>
  <si>
    <t>Boards</t>
  </si>
  <si>
    <t>Dimes</t>
  </si>
  <si>
    <t>Cookies</t>
  </si>
  <si>
    <t>Swats</t>
  </si>
  <si>
    <t>Turnovers</t>
  </si>
  <si>
    <t>FG%</t>
  </si>
  <si>
    <t>Dunks</t>
  </si>
  <si>
    <t>Shot Attempts</t>
  </si>
  <si>
    <t>TOTALS</t>
  </si>
  <si>
    <t>TALLY</t>
  </si>
  <si>
    <t>Game:</t>
  </si>
  <si>
    <t>Baller 1</t>
  </si>
  <si>
    <t>Baller 3</t>
  </si>
  <si>
    <t>Baller 2</t>
  </si>
  <si>
    <t>Away Team</t>
  </si>
  <si>
    <t>Home Team</t>
  </si>
  <si>
    <t>Team Totals</t>
  </si>
  <si>
    <t>Dimes:TO</t>
  </si>
  <si>
    <t>THE BEST</t>
  </si>
  <si>
    <t>PEARL WHITE</t>
  </si>
  <si>
    <t>AKA</t>
  </si>
  <si>
    <t>THE LITIGATOR</t>
  </si>
  <si>
    <t>ROSETTA STONE</t>
  </si>
  <si>
    <t>THE MATHEMATICIAN</t>
  </si>
  <si>
    <t>UP &amp; COMING</t>
  </si>
  <si>
    <t>GOOD NEWS</t>
  </si>
  <si>
    <t>SOOOOO GOOD</t>
  </si>
  <si>
    <t>Overall Team Stats</t>
  </si>
  <si>
    <t>Round Robin Team Stats</t>
  </si>
  <si>
    <t>Playoff Team Stats</t>
  </si>
  <si>
    <t>Round Robin Individual Stats - TOTALS</t>
  </si>
  <si>
    <t>Round Robin Individual Stats - AVERAGES</t>
  </si>
  <si>
    <t>AVERAGE</t>
  </si>
  <si>
    <t>Playoff Individual Stats - AVERAGES</t>
  </si>
  <si>
    <t>Overall Individual Stats - AVERAGES</t>
  </si>
  <si>
    <t>Overall Individual Stats - TOTALS</t>
  </si>
  <si>
    <t>Playoff Individual Stats - TOTALS</t>
  </si>
  <si>
    <t>NIGHTCRAWLER</t>
  </si>
  <si>
    <t>THE THIEF</t>
  </si>
  <si>
    <t>FLYING DUTCHMAN</t>
  </si>
  <si>
    <t>TIGER SCHULMAN</t>
  </si>
  <si>
    <t>E-HAWKA</t>
  </si>
  <si>
    <t>THE HORROR</t>
  </si>
  <si>
    <t>ZZ HAWK (H)</t>
  </si>
  <si>
    <t>ZZ HAWK (A)</t>
  </si>
  <si>
    <t>Yes</t>
  </si>
  <si>
    <t>Tom Dioguardi</t>
  </si>
  <si>
    <t>Max Gersten</t>
  </si>
  <si>
    <t>Silas Richelson</t>
  </si>
  <si>
    <t>Jason Riemer</t>
  </si>
  <si>
    <t>Zach Cohen</t>
  </si>
  <si>
    <t>Chris Hoolan</t>
  </si>
  <si>
    <t>Todd Easton</t>
  </si>
  <si>
    <t>Ben Pasinkoff</t>
  </si>
  <si>
    <t>Tom Ahrens</t>
  </si>
  <si>
    <t>Ryan Burke</t>
  </si>
  <si>
    <t>Alex Vincenzi</t>
  </si>
  <si>
    <t>Jon Zaretsky</t>
  </si>
  <si>
    <t>Justin Fox</t>
  </si>
  <si>
    <t>Steve Glauber</t>
  </si>
  <si>
    <t>Eric Schulman</t>
  </si>
  <si>
    <t>Matt Sgarlatta</t>
  </si>
  <si>
    <t>Ben Arfa</t>
  </si>
  <si>
    <t>6th Seed</t>
  </si>
  <si>
    <t>5th Seed</t>
  </si>
  <si>
    <t>1st Seed</t>
  </si>
  <si>
    <t>5/6 Seed</t>
  </si>
  <si>
    <t>4th Seed</t>
  </si>
  <si>
    <t>3rd Seed</t>
  </si>
  <si>
    <t>3/4 Seed</t>
  </si>
  <si>
    <t>2nd Seed</t>
  </si>
  <si>
    <t>Higher Seed</t>
  </si>
  <si>
    <t>Lower Seed</t>
  </si>
  <si>
    <t>Winner</t>
  </si>
  <si>
    <t>Good News</t>
  </si>
  <si>
    <t>Sooooo Good</t>
  </si>
  <si>
    <t>Flying Dutchman</t>
  </si>
  <si>
    <t>BILLY HOYLE</t>
  </si>
  <si>
    <t>The Best</t>
  </si>
  <si>
    <t>E-Hawka</t>
  </si>
  <si>
    <t>The Thief</t>
  </si>
  <si>
    <t>The Litigator</t>
  </si>
  <si>
    <t>MVP</t>
  </si>
  <si>
    <t>First Team</t>
  </si>
  <si>
    <t>Second Team</t>
  </si>
  <si>
    <t>Third Team</t>
  </si>
  <si>
    <t>Nightcrawler</t>
  </si>
  <si>
    <t>Pearl White</t>
  </si>
  <si>
    <t>Defensive Player</t>
  </si>
  <si>
    <t>Rosetta Stone</t>
  </si>
  <si>
    <t>The Horror</t>
  </si>
  <si>
    <t>Tiger Schulman</t>
  </si>
  <si>
    <t>Most Improved</t>
  </si>
  <si>
    <t>All-Defense First Team</t>
  </si>
  <si>
    <t>All-Defense Second Team</t>
  </si>
  <si>
    <t>Biggest Impact</t>
  </si>
  <si>
    <t>The General</t>
  </si>
  <si>
    <t>THE GENERAL</t>
  </si>
  <si>
    <t>Up &amp; Coming</t>
  </si>
  <si>
    <t>Baller</t>
  </si>
  <si>
    <t>YEAR</t>
  </si>
  <si>
    <t>Games Played</t>
  </si>
  <si>
    <t>DFA</t>
  </si>
  <si>
    <t>In a Single Game</t>
  </si>
  <si>
    <t>Category</t>
  </si>
  <si>
    <t>Amount</t>
  </si>
  <si>
    <t>Year</t>
  </si>
  <si>
    <t>FGA</t>
  </si>
  <si>
    <t xml:space="preserve">FG% </t>
  </si>
  <si>
    <t>In a Single Classic</t>
  </si>
  <si>
    <t>(This record was before timed games were held)</t>
  </si>
  <si>
    <t>The Beast/The Best</t>
  </si>
  <si>
    <t>Career (Totals)</t>
  </si>
  <si>
    <t>Air India</t>
  </si>
  <si>
    <t>THE CLASSIC 2013</t>
  </si>
  <si>
    <t>No</t>
  </si>
  <si>
    <t>Chris Coccaro</t>
  </si>
  <si>
    <t>Mark Mino</t>
  </si>
  <si>
    <t>Devin Mac</t>
  </si>
  <si>
    <t>Ryan Lee</t>
  </si>
  <si>
    <t>Kenny Prince</t>
  </si>
  <si>
    <t>Matt O'D</t>
  </si>
  <si>
    <t>Adam Perry</t>
  </si>
  <si>
    <t>Matt Levine</t>
  </si>
  <si>
    <t>Vinny Morrone</t>
  </si>
  <si>
    <t>Erik Wilhelm</t>
  </si>
  <si>
    <t>Hari Miskin</t>
  </si>
  <si>
    <t>Name</t>
  </si>
  <si>
    <t>green</t>
  </si>
  <si>
    <t>red</t>
  </si>
  <si>
    <t>blue</t>
  </si>
  <si>
    <t>silver</t>
  </si>
  <si>
    <t>white</t>
  </si>
  <si>
    <t>black</t>
  </si>
  <si>
    <t>yellow</t>
  </si>
  <si>
    <t>orange</t>
  </si>
  <si>
    <t>purple</t>
  </si>
  <si>
    <t>brown</t>
  </si>
  <si>
    <t>Career (Averages - Min. 2 Classics)</t>
  </si>
  <si>
    <t>TOMBALL SUMMER CLASSIC 2013 AWARDS</t>
  </si>
  <si>
    <t>Max</t>
  </si>
  <si>
    <t>Silas</t>
  </si>
  <si>
    <t>Jason</t>
  </si>
  <si>
    <t>Zaret</t>
  </si>
  <si>
    <t>Todd</t>
  </si>
  <si>
    <t>Chris</t>
  </si>
  <si>
    <t>X</t>
  </si>
  <si>
    <t>Coccaro</t>
  </si>
  <si>
    <t>Ben P</t>
  </si>
  <si>
    <t>Arfa</t>
  </si>
  <si>
    <t>Wilhelm</t>
  </si>
  <si>
    <t>Schulman</t>
  </si>
  <si>
    <t>Steve</t>
  </si>
  <si>
    <t>Vincenzi</t>
  </si>
  <si>
    <t>Sgarlatta</t>
  </si>
  <si>
    <t>Zach</t>
  </si>
  <si>
    <t>Tom A</t>
  </si>
  <si>
    <t>Dio</t>
  </si>
  <si>
    <t>Adam</t>
  </si>
  <si>
    <t>Vinny</t>
  </si>
  <si>
    <t>Attending</t>
  </si>
  <si>
    <t>(With at least one TO)</t>
  </si>
  <si>
    <t>Professor X</t>
  </si>
  <si>
    <t>PROFESSOR X</t>
  </si>
  <si>
    <t>Cock Arrow</t>
  </si>
  <si>
    <t>COCK ARROW</t>
  </si>
  <si>
    <t>Killer of Sheep</t>
  </si>
  <si>
    <t>KILLER OF SHEEP</t>
  </si>
  <si>
    <t>….</t>
  </si>
  <si>
    <t>NIGHT CRAWLER</t>
  </si>
  <si>
    <t>EZE</t>
  </si>
  <si>
    <t>THIEF IN THE NIGHT</t>
  </si>
  <si>
    <t>THE BUSINESS</t>
  </si>
  <si>
    <t>E-HAWKA/KING WILHELM</t>
  </si>
  <si>
    <t>The Clark Kents</t>
  </si>
  <si>
    <t>ZZ Hawk</t>
  </si>
  <si>
    <t>The Red Wedding</t>
  </si>
  <si>
    <t>Purple Rain</t>
  </si>
  <si>
    <t>THE RED WEDDING</t>
  </si>
  <si>
    <t>PURPLE RAIN</t>
  </si>
  <si>
    <t>THE CLARK KENTS</t>
  </si>
  <si>
    <t>ZZ HAWK</t>
  </si>
  <si>
    <t>Super Smash Bros. (the 64 one)</t>
  </si>
  <si>
    <t>SUPER SMASH BROS. (THE 64 ONE)</t>
  </si>
  <si>
    <t>THE GREENGOS</t>
  </si>
  <si>
    <t>SSB64</t>
  </si>
  <si>
    <t>Greengos</t>
  </si>
  <si>
    <t>Clark Kents</t>
  </si>
  <si>
    <t>Red Wedding</t>
  </si>
  <si>
    <t>SUPER SMASH BROS (THE 64 ONE) (A)</t>
  </si>
  <si>
    <t>Game: THE CLARK KENTS AT ZZ HAWK</t>
  </si>
  <si>
    <t>THE CLARK KENTS (A)</t>
  </si>
  <si>
    <t>PURPLE RAIN (H)</t>
  </si>
  <si>
    <t>Game: RED WEDDING AT SUPER SMASH BROS. (64)</t>
  </si>
  <si>
    <t>RED WEDDING (A)</t>
  </si>
  <si>
    <t>SUPER SMASH BROS (THE 64 ONE) (H)</t>
  </si>
  <si>
    <t>Game: PURPLE RAIN AT ZZ HAWK</t>
  </si>
  <si>
    <t>PURPLE RAIN (A)</t>
  </si>
  <si>
    <t>Game: THE CLARK KENTS AT RED WEDDING</t>
  </si>
  <si>
    <t>RED WEDDING (H)</t>
  </si>
  <si>
    <t>Game: ZZ HAWK AT THE GREENGOS</t>
  </si>
  <si>
    <t>THE GREENGOS (A)</t>
  </si>
  <si>
    <t>THE GREENGOS (H)</t>
  </si>
  <si>
    <t>Game: SUPER SMASH BROS. (64) VS THE GREENGOS</t>
  </si>
  <si>
    <t>Game: THE GREENGOS AT PURPLE RAIN</t>
  </si>
  <si>
    <t>Game: SUPER SMASH BROS (64) AT THE CLARK KENTS</t>
  </si>
  <si>
    <t>THE CLARK KENTS (H)</t>
  </si>
  <si>
    <t>Game: PURPLE RAIN AT RED WEDDING</t>
  </si>
  <si>
    <t>Game: ZZ HAWK AT SUPER SMASH BROS (64)</t>
  </si>
  <si>
    <t>Game: THE CLARK KENTS AT THE GREENGOS</t>
  </si>
  <si>
    <t>Game: RED WEDDING AT ZZ HAWK</t>
  </si>
  <si>
    <t>Game: SUPER SMASH BROS (64) VS PURPLE RAIN</t>
  </si>
  <si>
    <t>Game: THE GREENGOS AT RED WEDDING</t>
  </si>
  <si>
    <t>Game: PURPLE RAIN AT THE CLARK KENTS</t>
  </si>
  <si>
    <t>The Greengos</t>
  </si>
  <si>
    <t>Baller 4</t>
  </si>
  <si>
    <t>The General did not show up</t>
  </si>
  <si>
    <t>3 vs 2</t>
  </si>
  <si>
    <t>FGM-A</t>
  </si>
  <si>
    <t>FGA-A</t>
  </si>
  <si>
    <t>FG%-A</t>
  </si>
  <si>
    <t>QUARTERS 1: THE GREENGOS (6) AT PURPLE RAIN (5)</t>
  </si>
  <si>
    <t>SEMIS 1: PURPLE RAIN (5) AT THE CLARK KENTS (1)</t>
  </si>
  <si>
    <t>QUARTERS 2: RED WEDDING (4) AT ZZ HAWK (3)</t>
  </si>
  <si>
    <t>SEMIS 2: RED WEDDING (4) AT SUPER SMASH BROS. (64) (2)</t>
  </si>
  <si>
    <t>FINALS: SUPER SMASH BROS (64) (2) AT THE CLARK KENTS (1)</t>
  </si>
  <si>
    <t>The Flying Dutchman</t>
  </si>
  <si>
    <t>Billy Hoyle</t>
  </si>
  <si>
    <t>The Mathematician</t>
  </si>
  <si>
    <t>Most Boards in a Classic Game Since 2005</t>
  </si>
  <si>
    <t>15 - The Best (Tom Dioguardi)</t>
  </si>
  <si>
    <t>The Business</t>
  </si>
  <si>
    <t>2013 vs 2012</t>
  </si>
  <si>
    <t>MVPS</t>
  </si>
  <si>
    <t>DPOY</t>
  </si>
  <si>
    <t>Titles</t>
  </si>
  <si>
    <t>Overtime</t>
  </si>
  <si>
    <t>Flying Dutchman Missed a FTA in OT</t>
  </si>
  <si>
    <t>Flying Dutchman Airballs FTA</t>
  </si>
  <si>
    <t>"Passports bro. Going south of the border…gonna need your passports!"</t>
  </si>
  <si>
    <t>Billy Hoyle makes FTA</t>
  </si>
  <si>
    <t>Flying Dutchman makes FTA</t>
  </si>
  <si>
    <t>Best Quotes Caught on Camera</t>
  </si>
  <si>
    <t>"Those damn hands!"</t>
  </si>
  <si>
    <t>AKA, in reference to The Horror</t>
  </si>
  <si>
    <t>AKA dunks his first TomBall</t>
  </si>
  <si>
    <t>Pearl White makes FTA</t>
  </si>
  <si>
    <t>The Best missed a FTA</t>
  </si>
  <si>
    <t>AKA misses FTA</t>
  </si>
  <si>
    <t>Flying Dutchman misses FTA</t>
  </si>
  <si>
    <t>The Business misses FTA</t>
  </si>
  <si>
    <t>TomBall Records Broken/Tied</t>
  </si>
  <si>
    <t>11 - Nightcrawler &amp; The Best</t>
  </si>
  <si>
    <t>Most Swats in a Single Classic (Tied)</t>
  </si>
  <si>
    <t>50 - The Best (Tom Dioguardi)</t>
  </si>
  <si>
    <t>Most Boards in a Single Classic since 2006</t>
  </si>
  <si>
    <t>Record: 17 - The Best (Tom Dioguardi)</t>
  </si>
  <si>
    <t>Record: 52 - The Best (Tom Dioguardi)</t>
  </si>
  <si>
    <t>Record: 11 - The Best (Tom Dioguardi)</t>
  </si>
  <si>
    <t>Most Steals in a Classic Game since 2005</t>
  </si>
  <si>
    <t>5 - Tiger Schulman (Eric Schulman)</t>
  </si>
  <si>
    <t>Record: 6 - The Best (Tom Dioguardi)</t>
  </si>
  <si>
    <t>Other 2013 Notables</t>
  </si>
  <si>
    <t>Most Dimes in a Classic Game since 2007</t>
  </si>
  <si>
    <t>6 - The General (Jon Zaretsky)</t>
  </si>
  <si>
    <t>Record: 7 - The Best (Tom Dioguardi)</t>
  </si>
  <si>
    <t>2012 Notables (I didn't realize this last year)</t>
  </si>
  <si>
    <t>Possessions</t>
  </si>
  <si>
    <t>TOTAL</t>
  </si>
  <si>
    <t>TomballerMetrics</t>
  </si>
  <si>
    <t>PPP</t>
  </si>
  <si>
    <t>Point Differential</t>
  </si>
  <si>
    <t>Usage</t>
  </si>
  <si>
    <t>Rebound %</t>
  </si>
  <si>
    <t>Pace</t>
  </si>
  <si>
    <t>Adjusted Pace</t>
  </si>
  <si>
    <t>Total</t>
  </si>
  <si>
    <t>League Pace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</si>
</sst>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?_);_(@_)"/>
    <numFmt numFmtId="166" formatCode="0.0"/>
    <numFmt numFmtId="167" formatCode="0.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33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1" xfId="0" applyBorder="1"/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Border="1"/>
    <xf numFmtId="164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7" fontId="0" fillId="0" borderId="13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7" fontId="0" fillId="0" borderId="13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/>
    <xf numFmtId="0" fontId="6" fillId="0" borderId="0" xfId="0" applyFont="1"/>
    <xf numFmtId="0" fontId="0" fillId="0" borderId="16" xfId="0" applyBorder="1"/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43" fontId="0" fillId="0" borderId="16" xfId="0" applyNumberFormat="1" applyBorder="1" applyAlignment="1">
      <alignment horizontal="center" vertical="center"/>
    </xf>
    <xf numFmtId="0" fontId="7" fillId="10" borderId="17" xfId="0" applyFont="1" applyFill="1" applyBorder="1"/>
    <xf numFmtId="0" fontId="7" fillId="10" borderId="4" xfId="0" applyFont="1" applyFill="1" applyBorder="1"/>
    <xf numFmtId="0" fontId="7" fillId="10" borderId="5" xfId="0" applyFont="1" applyFill="1" applyBorder="1"/>
    <xf numFmtId="20" fontId="7" fillId="10" borderId="18" xfId="0" applyNumberFormat="1" applyFont="1" applyFill="1" applyBorder="1"/>
    <xf numFmtId="20" fontId="7" fillId="10" borderId="19" xfId="0" applyNumberFormat="1" applyFont="1" applyFill="1" applyBorder="1"/>
    <xf numFmtId="20" fontId="7" fillId="10" borderId="17" xfId="0" applyNumberFormat="1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23" xfId="0" applyNumberFormat="1" applyBorder="1"/>
    <xf numFmtId="0" fontId="0" fillId="0" borderId="24" xfId="0" applyBorder="1"/>
    <xf numFmtId="0" fontId="0" fillId="5" borderId="1" xfId="0" applyFill="1" applyBorder="1"/>
    <xf numFmtId="0" fontId="9" fillId="0" borderId="9" xfId="0" applyFont="1" applyBorder="1"/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0" fontId="0" fillId="10" borderId="1" xfId="0" applyFill="1" applyBorder="1"/>
    <xf numFmtId="167" fontId="0" fillId="0" borderId="1" xfId="0" applyNumberFormat="1" applyBorder="1"/>
    <xf numFmtId="166" fontId="0" fillId="0" borderId="1" xfId="0" applyNumberFormat="1" applyBorder="1"/>
    <xf numFmtId="2" fontId="0" fillId="0" borderId="1" xfId="0" applyNumberFormat="1" applyBorder="1"/>
    <xf numFmtId="0" fontId="1" fillId="11" borderId="1" xfId="0" applyFont="1" applyFill="1" applyBorder="1"/>
    <xf numFmtId="0" fontId="9" fillId="0" borderId="0" xfId="0" applyFont="1"/>
    <xf numFmtId="2" fontId="0" fillId="3" borderId="1" xfId="0" applyNumberFormat="1" applyFill="1" applyBorder="1"/>
    <xf numFmtId="1" fontId="0" fillId="3" borderId="1" xfId="0" applyNumberFormat="1" applyFill="1" applyBorder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2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9" borderId="1" xfId="0" applyFill="1" applyBorder="1"/>
    <xf numFmtId="1" fontId="0" fillId="0" borderId="1" xfId="0" applyNumberFormat="1" applyFill="1" applyBorder="1" applyAlignment="1">
      <alignment horizontal="center" vertical="center"/>
    </xf>
    <xf numFmtId="0" fontId="0" fillId="6" borderId="0" xfId="0" applyFill="1"/>
    <xf numFmtId="2" fontId="0" fillId="6" borderId="0" xfId="0" applyNumberFormat="1" applyFill="1" applyBorder="1"/>
    <xf numFmtId="0" fontId="0" fillId="9" borderId="0" xfId="0" applyFill="1"/>
    <xf numFmtId="2" fontId="0" fillId="9" borderId="0" xfId="0" applyNumberFormat="1" applyFill="1"/>
    <xf numFmtId="2" fontId="0" fillId="2" borderId="0" xfId="0" applyNumberFormat="1" applyFill="1" applyBorder="1"/>
    <xf numFmtId="0" fontId="0" fillId="2" borderId="0" xfId="0" applyFill="1"/>
    <xf numFmtId="0" fontId="0" fillId="5" borderId="0" xfId="0" applyFill="1" applyBorder="1"/>
    <xf numFmtId="0" fontId="0" fillId="5" borderId="0" xfId="0" applyFill="1"/>
    <xf numFmtId="0" fontId="0" fillId="3" borderId="0" xfId="0" applyFill="1" applyBorder="1"/>
    <xf numFmtId="2" fontId="0" fillId="3" borderId="0" xfId="0" applyNumberFormat="1" applyFill="1" applyBorder="1"/>
    <xf numFmtId="0" fontId="0" fillId="13" borderId="0" xfId="0" applyFill="1"/>
    <xf numFmtId="0" fontId="4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44" fontId="0" fillId="0" borderId="0" xfId="1" applyFont="1" applyFill="1"/>
    <xf numFmtId="0" fontId="0" fillId="0" borderId="0" xfId="0" applyFill="1" applyAlignment="1">
      <alignment horizontal="left"/>
    </xf>
    <xf numFmtId="2" fontId="0" fillId="0" borderId="0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1" fontId="7" fillId="13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167" fontId="7" fillId="13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  <xf numFmtId="167" fontId="0" fillId="12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167" fontId="0" fillId="7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167" fontId="0" fillId="6" borderId="1" xfId="0" applyNumberFormat="1" applyFill="1" applyBorder="1" applyAlignment="1">
      <alignment horizontal="center" vertical="center" wrapText="1"/>
    </xf>
    <xf numFmtId="0" fontId="0" fillId="0" borderId="14" xfId="0" applyFill="1" applyBorder="1"/>
    <xf numFmtId="1" fontId="0" fillId="0" borderId="1" xfId="0" applyNumberFormat="1" applyFill="1" applyBorder="1"/>
    <xf numFmtId="1" fontId="0" fillId="0" borderId="1" xfId="0" applyNumberFormat="1" applyBorder="1"/>
    <xf numFmtId="0" fontId="0" fillId="0" borderId="11" xfId="0" applyFill="1" applyBorder="1"/>
    <xf numFmtId="0" fontId="0" fillId="0" borderId="27" xfId="0" applyBorder="1"/>
    <xf numFmtId="0" fontId="0" fillId="0" borderId="6" xfId="0" applyFill="1" applyBorder="1"/>
    <xf numFmtId="0" fontId="0" fillId="0" borderId="28" xfId="0" applyFill="1" applyBorder="1"/>
    <xf numFmtId="0" fontId="0" fillId="0" borderId="14" xfId="0" applyBorder="1"/>
    <xf numFmtId="2" fontId="0" fillId="0" borderId="6" xfId="0" applyNumberFormat="1" applyFill="1" applyBorder="1"/>
    <xf numFmtId="0" fontId="0" fillId="0" borderId="28" xfId="0" applyBorder="1"/>
    <xf numFmtId="0" fontId="0" fillId="8" borderId="1" xfId="0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43" fontId="0" fillId="8" borderId="1" xfId="0" applyNumberFormat="1" applyFill="1" applyBorder="1" applyAlignment="1">
      <alignment horizontal="center" vertical="center" wrapText="1"/>
    </xf>
    <xf numFmtId="166" fontId="0" fillId="8" borderId="1" xfId="0" applyNumberFormat="1" applyFill="1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44" fontId="0" fillId="0" borderId="0" xfId="1" applyFont="1" applyFill="1" applyBorder="1"/>
    <xf numFmtId="2" fontId="7" fillId="1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/>
    </xf>
    <xf numFmtId="2" fontId="0" fillId="6" borderId="1" xfId="0" applyNumberForma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13" borderId="26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37" fontId="0" fillId="0" borderId="1" xfId="0" applyNumberFormat="1" applyFill="1" applyBorder="1" applyAlignment="1">
      <alignment horizontal="center" vertical="center" wrapText="1"/>
    </xf>
    <xf numFmtId="37" fontId="0" fillId="0" borderId="1" xfId="0" applyNumberFormat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ont="1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3" borderId="2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8" fillId="10" borderId="25" xfId="0" applyFont="1" applyFill="1" applyBorder="1" applyAlignment="1">
      <alignment horizontal="center"/>
    </xf>
    <xf numFmtId="0" fontId="8" fillId="10" borderId="26" xfId="0" applyFont="1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12" borderId="26" xfId="0" applyFont="1" applyFill="1" applyBorder="1" applyAlignment="1">
      <alignment horizontal="center"/>
    </xf>
    <xf numFmtId="0" fontId="8" fillId="10" borderId="25" xfId="0" applyFont="1" applyFill="1" applyBorder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glauber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6"/>
  <sheetViews>
    <sheetView showGridLines="0" workbookViewId="0">
      <selection activeCell="L23" sqref="L23"/>
    </sheetView>
  </sheetViews>
  <sheetFormatPr defaultRowHeight="15"/>
  <cols>
    <col min="1" max="1" width="5.5703125" bestFit="1" customWidth="1"/>
    <col min="2" max="2" width="11.28515625" bestFit="1" customWidth="1"/>
    <col min="3" max="3" width="11.7109375" bestFit="1" customWidth="1"/>
    <col min="5" max="5" width="14.42578125" bestFit="1" customWidth="1"/>
    <col min="6" max="6" width="4" bestFit="1" customWidth="1"/>
    <col min="7" max="7" width="9.85546875" bestFit="1" customWidth="1"/>
    <col min="8" max="8" width="3.5703125" bestFit="1" customWidth="1"/>
    <col min="12" max="12" width="19.7109375" bestFit="1" customWidth="1"/>
    <col min="13" max="13" width="14.7109375" bestFit="1" customWidth="1"/>
    <col min="14" max="14" width="13.5703125" bestFit="1" customWidth="1"/>
    <col min="15" max="15" width="16.7109375" bestFit="1" customWidth="1"/>
    <col min="16" max="16" width="13.28515625" bestFit="1" customWidth="1"/>
    <col min="17" max="17" width="11.140625" bestFit="1" customWidth="1"/>
  </cols>
  <sheetData>
    <row r="1" spans="1:19" ht="21">
      <c r="A1" s="74" t="s">
        <v>118</v>
      </c>
    </row>
    <row r="3" spans="1:19" ht="15.75" thickBot="1">
      <c r="E3" s="72"/>
      <c r="F3" s="72"/>
      <c r="G3" s="72"/>
      <c r="H3" s="72"/>
      <c r="I3" s="72"/>
    </row>
    <row r="4" spans="1:19" ht="30">
      <c r="A4" s="79" t="s">
        <v>0</v>
      </c>
      <c r="B4" s="80" t="s">
        <v>1</v>
      </c>
      <c r="C4" s="81" t="s">
        <v>2</v>
      </c>
      <c r="D4" s="104"/>
      <c r="E4" s="109" t="s">
        <v>131</v>
      </c>
      <c r="F4" s="109" t="s">
        <v>49</v>
      </c>
      <c r="G4" s="109" t="s">
        <v>164</v>
      </c>
      <c r="H4" s="109" t="s">
        <v>119</v>
      </c>
      <c r="I4" s="72"/>
      <c r="K4" s="1"/>
      <c r="L4" s="143" t="s">
        <v>186</v>
      </c>
      <c r="M4" t="s">
        <v>178</v>
      </c>
      <c r="N4" t="s">
        <v>179</v>
      </c>
      <c r="O4" t="s">
        <v>180</v>
      </c>
      <c r="P4" t="s">
        <v>218</v>
      </c>
      <c r="Q4" t="s">
        <v>181</v>
      </c>
    </row>
    <row r="5" spans="1:19">
      <c r="A5" s="82">
        <v>0.52083333333333337</v>
      </c>
      <c r="B5" s="113" t="s">
        <v>189</v>
      </c>
      <c r="C5" s="110" t="s">
        <v>190</v>
      </c>
      <c r="D5" s="147">
        <v>1</v>
      </c>
      <c r="E5" s="90" t="s">
        <v>50</v>
      </c>
      <c r="F5" s="90">
        <v>1</v>
      </c>
      <c r="G5" s="90"/>
      <c r="H5" s="90"/>
      <c r="I5" s="72"/>
      <c r="J5" s="110" t="s">
        <v>132</v>
      </c>
      <c r="K5" s="1"/>
      <c r="L5" s="121" t="s">
        <v>144</v>
      </c>
      <c r="M5" s="123" t="s">
        <v>161</v>
      </c>
      <c r="N5" s="125" t="s">
        <v>159</v>
      </c>
      <c r="O5" s="129" t="s">
        <v>145</v>
      </c>
      <c r="P5" s="127" t="s">
        <v>146</v>
      </c>
      <c r="Q5" s="131" t="s">
        <v>148</v>
      </c>
    </row>
    <row r="6" spans="1:19">
      <c r="A6" s="82">
        <v>0.53125</v>
      </c>
      <c r="B6" s="117" t="s">
        <v>191</v>
      </c>
      <c r="C6" s="118" t="s">
        <v>179</v>
      </c>
      <c r="D6" s="147">
        <v>2</v>
      </c>
      <c r="E6" s="90" t="s">
        <v>64</v>
      </c>
      <c r="F6" s="90">
        <v>1</v>
      </c>
      <c r="G6" s="90"/>
      <c r="H6" s="90"/>
      <c r="I6" s="72"/>
      <c r="J6" s="108" t="s">
        <v>133</v>
      </c>
      <c r="K6" s="1"/>
      <c r="L6" s="121" t="s">
        <v>149</v>
      </c>
      <c r="M6" s="123" t="s">
        <v>152</v>
      </c>
      <c r="N6" s="126" t="s">
        <v>147</v>
      </c>
      <c r="O6" s="130" t="s">
        <v>156</v>
      </c>
      <c r="P6" s="127" t="s">
        <v>150</v>
      </c>
      <c r="Q6" s="131" t="s">
        <v>160</v>
      </c>
      <c r="R6" s="72"/>
    </row>
    <row r="7" spans="1:19">
      <c r="A7" s="82">
        <v>4.1666666666666664E-2</v>
      </c>
      <c r="B7" s="110" t="s">
        <v>190</v>
      </c>
      <c r="C7" s="115" t="s">
        <v>181</v>
      </c>
      <c r="D7" s="147">
        <v>3</v>
      </c>
      <c r="E7" s="90" t="s">
        <v>66</v>
      </c>
      <c r="F7" s="90">
        <v>1</v>
      </c>
      <c r="G7" s="90"/>
      <c r="H7" s="90"/>
      <c r="I7" s="72"/>
      <c r="J7" s="107" t="s">
        <v>134</v>
      </c>
      <c r="K7" s="1"/>
      <c r="L7" s="121" t="s">
        <v>79</v>
      </c>
      <c r="M7" s="123" t="s">
        <v>162</v>
      </c>
      <c r="N7" s="126" t="s">
        <v>154</v>
      </c>
      <c r="O7" s="130" t="s">
        <v>157</v>
      </c>
      <c r="P7" s="128" t="s">
        <v>151</v>
      </c>
      <c r="Q7" s="131" t="s">
        <v>153</v>
      </c>
      <c r="R7" s="72"/>
    </row>
    <row r="8" spans="1:19">
      <c r="A8" s="82">
        <v>5.2083333333333336E-2</v>
      </c>
      <c r="B8" s="145" t="s">
        <v>192</v>
      </c>
      <c r="C8" s="113" t="s">
        <v>189</v>
      </c>
      <c r="D8" s="147">
        <v>4</v>
      </c>
      <c r="E8" s="90" t="s">
        <v>57</v>
      </c>
      <c r="F8" s="90">
        <v>1</v>
      </c>
      <c r="G8" s="90"/>
      <c r="H8" s="90"/>
      <c r="I8" s="72"/>
      <c r="J8" s="106" t="s">
        <v>135</v>
      </c>
      <c r="K8" s="1"/>
      <c r="L8" s="122" t="s">
        <v>155</v>
      </c>
      <c r="M8" s="124" t="s">
        <v>158</v>
      </c>
      <c r="P8" s="128" t="s">
        <v>163</v>
      </c>
    </row>
    <row r="9" spans="1:19">
      <c r="A9" s="82">
        <v>6.25E-2</v>
      </c>
      <c r="B9" s="115" t="s">
        <v>181</v>
      </c>
      <c r="C9" s="118" t="s">
        <v>179</v>
      </c>
      <c r="D9" s="147">
        <v>5</v>
      </c>
      <c r="E9" s="90" t="s">
        <v>52</v>
      </c>
      <c r="F9" s="90">
        <v>1</v>
      </c>
      <c r="G9" s="90"/>
      <c r="H9" s="90"/>
      <c r="I9" s="72"/>
      <c r="J9" s="111" t="s">
        <v>136</v>
      </c>
      <c r="K9" s="1"/>
    </row>
    <row r="10" spans="1:19">
      <c r="A10" s="82">
        <v>7.2916666666666671E-2</v>
      </c>
      <c r="B10" s="117" t="s">
        <v>191</v>
      </c>
      <c r="C10" s="145" t="s">
        <v>192</v>
      </c>
      <c r="D10" s="147">
        <v>6</v>
      </c>
      <c r="E10" s="90" t="s">
        <v>63</v>
      </c>
      <c r="F10" s="90">
        <v>1</v>
      </c>
      <c r="G10" s="90"/>
      <c r="H10" s="90"/>
      <c r="I10" s="1"/>
      <c r="J10" s="112" t="s">
        <v>137</v>
      </c>
      <c r="K10" s="1"/>
    </row>
    <row r="11" spans="1:19">
      <c r="A11" s="82">
        <v>8.3333333333333329E-2</v>
      </c>
      <c r="B11" s="118" t="s">
        <v>179</v>
      </c>
      <c r="C11" s="110" t="s">
        <v>190</v>
      </c>
      <c r="D11" s="147">
        <v>7</v>
      </c>
      <c r="E11" s="90" t="s">
        <v>59</v>
      </c>
      <c r="F11" s="90">
        <v>1</v>
      </c>
      <c r="G11" s="90"/>
      <c r="H11" s="90"/>
      <c r="I11" s="1"/>
      <c r="J11" s="113" t="s">
        <v>138</v>
      </c>
      <c r="K11" s="1"/>
    </row>
    <row r="12" spans="1:19">
      <c r="A12" s="82">
        <v>9.375E-2</v>
      </c>
      <c r="B12" s="113" t="s">
        <v>189</v>
      </c>
      <c r="C12" s="117" t="s">
        <v>191</v>
      </c>
      <c r="D12" s="147">
        <v>8</v>
      </c>
      <c r="E12" s="90" t="s">
        <v>127</v>
      </c>
      <c r="F12" s="90">
        <v>1</v>
      </c>
      <c r="G12" s="90"/>
      <c r="H12" s="90"/>
      <c r="I12" s="1"/>
      <c r="J12" s="114" t="s">
        <v>139</v>
      </c>
      <c r="K12" s="1"/>
    </row>
    <row r="13" spans="1:19">
      <c r="A13" s="82">
        <v>0.10416666666666667</v>
      </c>
      <c r="B13" s="115" t="s">
        <v>181</v>
      </c>
      <c r="C13" s="145" t="s">
        <v>192</v>
      </c>
      <c r="D13" s="147">
        <v>9</v>
      </c>
      <c r="E13" s="90" t="s">
        <v>51</v>
      </c>
      <c r="F13" s="90">
        <v>1</v>
      </c>
      <c r="G13" s="90"/>
      <c r="H13" s="90"/>
      <c r="I13" s="1"/>
      <c r="J13" s="115" t="s">
        <v>140</v>
      </c>
      <c r="K13" s="1"/>
      <c r="L13" s="1"/>
      <c r="M13" s="1"/>
      <c r="N13" s="71"/>
      <c r="O13" s="72"/>
      <c r="P13" s="72"/>
      <c r="Q13" s="1"/>
      <c r="R13" s="1"/>
    </row>
    <row r="14" spans="1:19">
      <c r="A14" s="82">
        <v>0.11458333333333333</v>
      </c>
      <c r="B14" s="118" t="s">
        <v>179</v>
      </c>
      <c r="C14" s="113" t="s">
        <v>189</v>
      </c>
      <c r="D14" s="147">
        <v>10</v>
      </c>
      <c r="E14" s="8" t="s">
        <v>123</v>
      </c>
      <c r="F14" s="102"/>
      <c r="G14" s="102"/>
      <c r="H14" s="103">
        <v>1</v>
      </c>
      <c r="I14" s="71"/>
      <c r="J14" s="116" t="s">
        <v>141</v>
      </c>
      <c r="K14" s="71"/>
      <c r="L14" s="71"/>
      <c r="M14" s="1"/>
      <c r="N14" s="1"/>
      <c r="O14" s="1"/>
      <c r="P14" s="72"/>
      <c r="Q14" s="1"/>
      <c r="R14" s="72"/>
      <c r="S14" s="72"/>
    </row>
    <row r="15" spans="1:19">
      <c r="A15" s="82">
        <v>0.125</v>
      </c>
      <c r="B15" s="117" t="s">
        <v>191</v>
      </c>
      <c r="C15" s="110" t="s">
        <v>190</v>
      </c>
      <c r="D15" s="147">
        <v>11</v>
      </c>
      <c r="E15" s="90" t="s">
        <v>126</v>
      </c>
      <c r="F15" s="90">
        <v>1</v>
      </c>
      <c r="G15" s="90"/>
      <c r="H15" s="90"/>
      <c r="I15" s="72"/>
      <c r="J15" s="72"/>
      <c r="K15" s="72"/>
      <c r="L15" s="1"/>
      <c r="M15" s="1"/>
      <c r="N15" s="71"/>
      <c r="O15" s="73"/>
      <c r="P15" s="1"/>
      <c r="Q15" s="1"/>
      <c r="R15" s="1"/>
      <c r="S15" s="1"/>
    </row>
    <row r="16" spans="1:19">
      <c r="A16" s="82">
        <v>0.13541666666666666</v>
      </c>
      <c r="B16" s="145" t="s">
        <v>192</v>
      </c>
      <c r="C16" s="118" t="s">
        <v>179</v>
      </c>
      <c r="D16" s="147">
        <v>12</v>
      </c>
      <c r="E16" s="119" t="s">
        <v>62</v>
      </c>
      <c r="F16" s="119"/>
      <c r="G16" s="119">
        <v>1</v>
      </c>
      <c r="H16" s="119"/>
      <c r="I16" s="72"/>
      <c r="J16" s="72"/>
      <c r="K16" s="72"/>
      <c r="L16" s="71"/>
      <c r="M16" s="71"/>
      <c r="N16" s="1"/>
      <c r="O16" s="1"/>
      <c r="P16" s="1"/>
      <c r="Q16" s="1"/>
      <c r="R16" s="72"/>
      <c r="S16" s="1"/>
    </row>
    <row r="17" spans="1:19">
      <c r="A17" s="82">
        <v>0.14583333333333334</v>
      </c>
      <c r="B17" s="113" t="s">
        <v>189</v>
      </c>
      <c r="C17" s="115" t="s">
        <v>181</v>
      </c>
      <c r="D17" s="147">
        <v>13</v>
      </c>
      <c r="E17" s="90" t="s">
        <v>56</v>
      </c>
      <c r="F17" s="90">
        <v>1</v>
      </c>
      <c r="G17" s="90"/>
      <c r="H17" s="90"/>
      <c r="I17" s="72"/>
      <c r="K17" s="72"/>
      <c r="L17" s="1"/>
      <c r="M17" s="1"/>
      <c r="N17" s="1"/>
      <c r="O17" s="1"/>
      <c r="P17" s="1"/>
      <c r="Q17" s="1"/>
      <c r="R17" s="72"/>
      <c r="S17" s="1"/>
    </row>
    <row r="18" spans="1:19">
      <c r="A18" s="82">
        <v>0.15625</v>
      </c>
      <c r="B18" s="110" t="s">
        <v>190</v>
      </c>
      <c r="C18" s="145" t="s">
        <v>192</v>
      </c>
      <c r="D18" s="147">
        <v>14</v>
      </c>
      <c r="E18" s="90" t="s">
        <v>128</v>
      </c>
      <c r="F18" s="90">
        <v>1</v>
      </c>
      <c r="G18" s="90"/>
      <c r="H18" s="90"/>
      <c r="I18" s="72"/>
      <c r="K18" s="72"/>
      <c r="L18" s="1"/>
      <c r="M18" s="1"/>
      <c r="N18" s="71"/>
      <c r="O18" s="72"/>
      <c r="P18" s="72"/>
      <c r="Q18" s="1"/>
      <c r="R18" s="1"/>
      <c r="S18" s="1"/>
    </row>
    <row r="19" spans="1:19" ht="15.75" thickBot="1">
      <c r="A19" s="83">
        <v>0.16666666666666666</v>
      </c>
      <c r="B19" s="115" t="s">
        <v>181</v>
      </c>
      <c r="C19" s="117" t="s">
        <v>191</v>
      </c>
      <c r="D19" s="147">
        <v>15</v>
      </c>
      <c r="E19" s="8" t="s">
        <v>121</v>
      </c>
      <c r="F19" s="102"/>
      <c r="G19" s="102"/>
      <c r="H19" s="103">
        <v>1</v>
      </c>
      <c r="I19" s="71"/>
      <c r="K19" s="71"/>
      <c r="L19" s="1"/>
      <c r="M19" s="1"/>
      <c r="N19" s="71"/>
      <c r="O19" s="1"/>
      <c r="P19" s="72"/>
      <c r="Q19" s="1"/>
      <c r="R19" s="72"/>
      <c r="S19" s="1"/>
    </row>
    <row r="20" spans="1:19" ht="15.75" thickBot="1">
      <c r="D20" s="105"/>
      <c r="E20" s="8" t="s">
        <v>124</v>
      </c>
      <c r="F20" s="102"/>
      <c r="G20" s="102"/>
      <c r="H20" s="103">
        <v>1</v>
      </c>
      <c r="I20" s="73"/>
      <c r="L20" s="71"/>
      <c r="M20" s="72"/>
      <c r="N20" s="72"/>
      <c r="O20" s="71"/>
      <c r="P20" s="1"/>
      <c r="Q20" s="1"/>
      <c r="R20" s="72"/>
      <c r="S20" s="1"/>
    </row>
    <row r="21" spans="1:19">
      <c r="A21" s="84">
        <v>0.1875</v>
      </c>
      <c r="B21" s="6" t="s">
        <v>67</v>
      </c>
      <c r="C21" s="7" t="s">
        <v>68</v>
      </c>
      <c r="D21" s="147">
        <v>16</v>
      </c>
      <c r="E21" s="90" t="s">
        <v>129</v>
      </c>
      <c r="F21" s="90">
        <v>1</v>
      </c>
      <c r="G21" s="90"/>
      <c r="H21" s="90"/>
      <c r="I21" s="72"/>
      <c r="L21" s="71"/>
      <c r="M21" s="190"/>
      <c r="N21" s="72"/>
      <c r="O21" s="1"/>
      <c r="P21" s="1"/>
      <c r="Q21" s="1"/>
      <c r="R21" s="72"/>
      <c r="S21" s="72"/>
    </row>
    <row r="22" spans="1:19">
      <c r="A22" s="82">
        <v>0.19791666666666666</v>
      </c>
      <c r="B22" s="2" t="s">
        <v>70</v>
      </c>
      <c r="C22" s="3" t="s">
        <v>69</v>
      </c>
      <c r="D22" s="147">
        <v>17</v>
      </c>
      <c r="E22" s="90" t="s">
        <v>55</v>
      </c>
      <c r="F22" s="90">
        <v>1</v>
      </c>
      <c r="G22" s="90"/>
      <c r="H22" s="90"/>
      <c r="I22" s="72"/>
      <c r="K22" s="72"/>
      <c r="L22" s="72"/>
      <c r="M22" s="190"/>
      <c r="N22" s="72"/>
      <c r="O22" s="1"/>
      <c r="P22" s="1"/>
      <c r="Q22" s="1"/>
      <c r="R22" s="72"/>
      <c r="S22" s="72"/>
    </row>
    <row r="23" spans="1:19">
      <c r="A23" s="82">
        <v>0.20833333333333334</v>
      </c>
      <c r="B23" s="2" t="s">
        <v>71</v>
      </c>
      <c r="C23" s="3" t="s">
        <v>72</v>
      </c>
      <c r="D23" s="193">
        <v>18</v>
      </c>
      <c r="E23" s="90" t="s">
        <v>58</v>
      </c>
      <c r="F23" s="90">
        <v>1</v>
      </c>
      <c r="G23" s="90"/>
      <c r="H23" s="90"/>
      <c r="I23" s="72"/>
      <c r="K23" s="72"/>
      <c r="L23" s="72"/>
      <c r="M23" s="190"/>
      <c r="N23" s="71"/>
      <c r="O23" s="72"/>
      <c r="P23" s="72"/>
      <c r="Q23" s="1"/>
      <c r="R23" s="72"/>
      <c r="S23" s="72"/>
    </row>
    <row r="24" spans="1:19">
      <c r="A24" s="82">
        <v>0.21875</v>
      </c>
      <c r="B24" s="2" t="s">
        <v>73</v>
      </c>
      <c r="C24" s="3" t="s">
        <v>74</v>
      </c>
      <c r="D24" s="193">
        <v>19</v>
      </c>
      <c r="E24" s="90" t="s">
        <v>65</v>
      </c>
      <c r="F24" s="90">
        <v>1</v>
      </c>
      <c r="G24" s="90"/>
      <c r="H24" s="90"/>
      <c r="I24" s="72"/>
      <c r="K24" s="72"/>
      <c r="L24" s="71"/>
      <c r="M24" s="190"/>
      <c r="N24" s="72"/>
      <c r="O24" s="1"/>
      <c r="P24" s="72"/>
      <c r="Q24" s="1"/>
      <c r="R24" s="1"/>
      <c r="S24" s="72"/>
    </row>
    <row r="25" spans="1:19" ht="15.75" thickBot="1">
      <c r="A25" s="83">
        <v>0.23263888888888887</v>
      </c>
      <c r="B25" s="4" t="s">
        <v>76</v>
      </c>
      <c r="C25" s="88" t="s">
        <v>75</v>
      </c>
      <c r="D25" s="193">
        <v>20</v>
      </c>
      <c r="E25" s="119" t="s">
        <v>130</v>
      </c>
      <c r="F25" s="119"/>
      <c r="G25" s="119">
        <v>1</v>
      </c>
      <c r="H25" s="119"/>
      <c r="I25" s="72"/>
      <c r="K25" s="72"/>
      <c r="L25" s="71"/>
      <c r="M25" s="190"/>
      <c r="N25" s="72"/>
      <c r="O25" s="71"/>
      <c r="P25" s="1"/>
      <c r="Q25" s="1"/>
      <c r="R25" s="1"/>
      <c r="S25" s="43"/>
    </row>
    <row r="26" spans="1:19">
      <c r="D26" s="104"/>
      <c r="E26" s="8" t="s">
        <v>122</v>
      </c>
      <c r="F26" s="8"/>
      <c r="G26" s="8"/>
      <c r="H26" s="8">
        <v>1</v>
      </c>
      <c r="I26" s="72"/>
      <c r="K26" s="72"/>
      <c r="L26" s="71"/>
      <c r="M26" s="190"/>
      <c r="N26" s="72"/>
      <c r="O26" s="1"/>
      <c r="P26" s="1"/>
      <c r="Q26" s="1"/>
      <c r="R26" s="1"/>
      <c r="S26" s="43"/>
    </row>
    <row r="27" spans="1:19">
      <c r="D27" s="104"/>
      <c r="E27" s="90" t="s">
        <v>60</v>
      </c>
      <c r="F27" s="90">
        <v>1</v>
      </c>
      <c r="G27" s="90"/>
      <c r="H27" s="90"/>
      <c r="I27" s="71"/>
      <c r="K27" s="71"/>
      <c r="L27" s="71"/>
      <c r="M27" s="190"/>
      <c r="N27" s="71"/>
      <c r="O27" s="72"/>
      <c r="P27" s="1"/>
      <c r="Q27" s="1"/>
      <c r="R27" s="1"/>
      <c r="S27" s="43"/>
    </row>
    <row r="28" spans="1:19">
      <c r="D28" s="104"/>
      <c r="E28" s="90" t="s">
        <v>53</v>
      </c>
      <c r="F28" s="90">
        <v>1</v>
      </c>
      <c r="G28" s="90"/>
      <c r="H28" s="90"/>
      <c r="I28" s="72"/>
      <c r="K28" s="72"/>
      <c r="L28" s="71"/>
      <c r="M28" s="190"/>
      <c r="N28" s="71"/>
      <c r="O28" s="72"/>
      <c r="P28" s="72"/>
      <c r="Q28" s="1"/>
      <c r="R28" s="72"/>
      <c r="S28" s="43"/>
    </row>
    <row r="29" spans="1:19">
      <c r="D29" s="104"/>
      <c r="E29" s="8" t="s">
        <v>125</v>
      </c>
      <c r="F29" s="8"/>
      <c r="G29" s="8"/>
      <c r="H29" s="8">
        <v>1</v>
      </c>
      <c r="I29" s="72"/>
      <c r="K29" s="72"/>
      <c r="L29" s="71"/>
      <c r="M29" s="190"/>
      <c r="N29" s="72"/>
      <c r="O29" s="1"/>
      <c r="P29" s="72"/>
      <c r="Q29" s="1"/>
      <c r="R29" s="72"/>
      <c r="S29" s="72"/>
    </row>
    <row r="30" spans="1:19">
      <c r="D30" s="104"/>
      <c r="E30" s="90" t="s">
        <v>120</v>
      </c>
      <c r="F30" s="90">
        <v>1</v>
      </c>
      <c r="G30" s="90"/>
      <c r="H30" s="90"/>
      <c r="I30" s="72"/>
      <c r="K30" s="72"/>
      <c r="L30" s="71"/>
      <c r="M30" s="190"/>
      <c r="N30" s="71"/>
      <c r="O30" s="1"/>
      <c r="P30" s="71"/>
      <c r="Q30" s="1"/>
      <c r="R30" s="1"/>
      <c r="S30" s="72"/>
    </row>
    <row r="31" spans="1:19">
      <c r="D31" s="104"/>
      <c r="E31" s="90" t="s">
        <v>54</v>
      </c>
      <c r="F31" s="90">
        <v>1</v>
      </c>
      <c r="G31" s="90"/>
      <c r="H31" s="90"/>
      <c r="I31" s="72"/>
      <c r="K31" s="72"/>
      <c r="L31" s="148"/>
      <c r="M31" s="190"/>
      <c r="N31" s="72"/>
      <c r="O31" s="1"/>
      <c r="P31" s="1"/>
      <c r="Q31" s="1"/>
      <c r="R31" s="72"/>
      <c r="S31" s="72"/>
    </row>
    <row r="32" spans="1:19">
      <c r="D32" s="104"/>
      <c r="E32" s="90" t="s">
        <v>61</v>
      </c>
      <c r="F32" s="90">
        <v>1</v>
      </c>
      <c r="G32" s="90"/>
      <c r="H32" s="90"/>
      <c r="I32" s="72"/>
      <c r="K32" s="72"/>
      <c r="L32" s="1"/>
      <c r="M32" s="146"/>
      <c r="N32" s="1"/>
      <c r="O32" s="1"/>
      <c r="P32" s="1"/>
      <c r="Q32" s="1"/>
      <c r="R32" s="72"/>
      <c r="S32" s="72"/>
    </row>
    <row r="33" spans="2:19">
      <c r="E33" s="109"/>
      <c r="F33" s="109">
        <f>SUM(F5:F32)</f>
        <v>21</v>
      </c>
      <c r="G33" s="109">
        <f>SUM(G5:G32)</f>
        <v>2</v>
      </c>
      <c r="H33" s="109">
        <f>SUM(H5:H32)</f>
        <v>5</v>
      </c>
      <c r="I33" s="71"/>
      <c r="K33" s="71"/>
      <c r="L33" s="1"/>
      <c r="M33" s="146"/>
      <c r="N33" s="71"/>
      <c r="O33" s="72"/>
      <c r="P33" s="72"/>
      <c r="Q33" s="1"/>
      <c r="R33" s="72"/>
      <c r="S33" s="72"/>
    </row>
    <row r="34" spans="2:19">
      <c r="C34" s="16" t="s">
        <v>69</v>
      </c>
      <c r="L34" s="71"/>
      <c r="M34" s="146"/>
      <c r="N34" s="1"/>
      <c r="O34" s="1"/>
      <c r="P34" s="72"/>
      <c r="Q34" s="1"/>
      <c r="R34" s="1"/>
    </row>
    <row r="35" spans="2:19">
      <c r="C35" s="85"/>
      <c r="L35" s="71"/>
      <c r="M35" s="146"/>
      <c r="N35" s="73"/>
      <c r="O35" s="1"/>
      <c r="P35" s="1"/>
      <c r="Q35" s="1"/>
      <c r="R35" s="1"/>
    </row>
    <row r="36" spans="2:19">
      <c r="B36" s="16" t="s">
        <v>68</v>
      </c>
      <c r="C36" s="85"/>
      <c r="D36" s="86"/>
      <c r="L36" s="71"/>
      <c r="M36" s="71"/>
      <c r="N36" s="1"/>
      <c r="O36" s="1"/>
      <c r="P36" s="1"/>
      <c r="Q36" s="1"/>
      <c r="R36" s="1"/>
    </row>
    <row r="37" spans="2:19">
      <c r="B37" s="87"/>
      <c r="C37" s="9"/>
      <c r="D37" s="87"/>
      <c r="L37" s="1"/>
      <c r="M37" s="1"/>
      <c r="N37" s="1"/>
      <c r="O37" s="1"/>
      <c r="P37" s="1"/>
      <c r="Q37" s="1"/>
      <c r="R37" s="1"/>
    </row>
    <row r="38" spans="2:19">
      <c r="B38" s="89" t="s">
        <v>67</v>
      </c>
      <c r="D38" s="85"/>
      <c r="L38" s="1"/>
      <c r="M38" s="1"/>
      <c r="N38" s="71"/>
      <c r="O38" s="72"/>
      <c r="P38" s="72"/>
      <c r="Q38" s="1"/>
      <c r="R38" s="1"/>
    </row>
    <row r="39" spans="2:19">
      <c r="D39" s="85"/>
      <c r="L39" s="1"/>
      <c r="M39" s="1"/>
      <c r="N39" s="1"/>
      <c r="O39" s="1"/>
      <c r="P39" s="72"/>
      <c r="Q39" s="71"/>
      <c r="R39" s="1"/>
    </row>
    <row r="40" spans="2:19">
      <c r="B40" s="16" t="s">
        <v>72</v>
      </c>
      <c r="D40" s="85"/>
      <c r="E40" s="16"/>
      <c r="L40" s="71"/>
      <c r="M40" s="1"/>
      <c r="N40" s="1"/>
      <c r="O40" s="1"/>
      <c r="P40" s="1"/>
      <c r="Q40" s="1"/>
      <c r="R40" s="1"/>
    </row>
    <row r="41" spans="2:19">
      <c r="B41" s="87"/>
      <c r="C41" s="16"/>
      <c r="D41" s="85"/>
      <c r="E41" t="s">
        <v>77</v>
      </c>
      <c r="L41" s="71"/>
      <c r="M41" s="73"/>
      <c r="N41" s="1"/>
      <c r="O41" s="71"/>
      <c r="P41" s="1"/>
      <c r="Q41" s="1"/>
      <c r="R41" s="1"/>
    </row>
    <row r="42" spans="2:19">
      <c r="B42" s="89" t="s">
        <v>71</v>
      </c>
      <c r="C42" s="87"/>
      <c r="D42" s="85"/>
      <c r="L42" s="1"/>
      <c r="M42" s="1"/>
      <c r="N42" s="1"/>
      <c r="O42" s="1"/>
      <c r="P42" s="1"/>
      <c r="Q42" s="1"/>
      <c r="R42" s="1"/>
    </row>
    <row r="43" spans="2:19">
      <c r="C43" s="85"/>
      <c r="D43" s="9"/>
      <c r="L43" s="1"/>
      <c r="M43" s="1"/>
      <c r="N43" s="71"/>
      <c r="O43" s="72"/>
      <c r="P43" s="72"/>
      <c r="Q43" s="1"/>
      <c r="R43" s="1"/>
    </row>
    <row r="44" spans="2:19">
      <c r="C44" s="89" t="s">
        <v>74</v>
      </c>
      <c r="I44" s="71"/>
      <c r="K44" s="71"/>
      <c r="L44" s="71"/>
      <c r="M44" s="1"/>
      <c r="N44" s="1"/>
      <c r="O44" s="1"/>
      <c r="P44" s="72"/>
      <c r="Q44" s="1"/>
      <c r="R44" s="1"/>
      <c r="S44" s="72"/>
    </row>
    <row r="45" spans="2:19">
      <c r="I45" s="72"/>
      <c r="L45" s="71"/>
      <c r="M45" s="1"/>
      <c r="N45" s="71"/>
      <c r="O45" s="1"/>
      <c r="P45" s="1"/>
      <c r="Q45" s="1"/>
      <c r="R45" s="1"/>
      <c r="S45" s="72"/>
    </row>
    <row r="46" spans="2:19">
      <c r="L46" s="71"/>
      <c r="M46" s="1"/>
      <c r="N46" s="1"/>
      <c r="O46" s="1"/>
      <c r="P46" s="73"/>
      <c r="Q46" s="1"/>
      <c r="R46" s="1"/>
    </row>
    <row r="47" spans="2:19">
      <c r="L47" s="1"/>
      <c r="M47" s="1"/>
      <c r="N47" s="1"/>
      <c r="O47" s="1"/>
      <c r="P47" s="1"/>
      <c r="Q47" s="1"/>
      <c r="R47" s="1"/>
    </row>
    <row r="48" spans="2:19">
      <c r="L48" s="1"/>
      <c r="M48" s="1"/>
      <c r="N48" s="71"/>
      <c r="O48" s="72"/>
      <c r="P48" s="72"/>
      <c r="Q48" s="1"/>
      <c r="R48" s="1"/>
    </row>
    <row r="49" spans="12:18">
      <c r="L49" s="72"/>
      <c r="M49" s="1"/>
      <c r="N49" s="1"/>
      <c r="O49" s="1"/>
      <c r="P49" s="1"/>
      <c r="Q49" s="71"/>
      <c r="R49" s="1"/>
    </row>
    <row r="50" spans="12:18">
      <c r="L50" s="1"/>
      <c r="M50" s="1"/>
      <c r="N50" s="1"/>
      <c r="O50" s="71"/>
      <c r="P50" s="1"/>
      <c r="Q50" s="1"/>
      <c r="R50" s="1"/>
    </row>
    <row r="51" spans="12:18">
      <c r="L51" s="71"/>
      <c r="M51" s="71"/>
      <c r="N51" s="1"/>
      <c r="O51" s="1"/>
      <c r="P51" s="73"/>
      <c r="Q51" s="1"/>
      <c r="R51" s="72"/>
    </row>
    <row r="52" spans="12:18">
      <c r="L52" s="1"/>
      <c r="M52" s="1"/>
      <c r="N52" s="1"/>
      <c r="O52" s="1"/>
      <c r="P52" s="1"/>
      <c r="Q52" s="1"/>
      <c r="R52" s="1"/>
    </row>
    <row r="53" spans="12:18">
      <c r="L53" s="1"/>
      <c r="M53" s="1"/>
      <c r="N53" s="71"/>
      <c r="O53" s="72"/>
      <c r="P53" s="72"/>
      <c r="Q53" s="1"/>
    </row>
    <row r="54" spans="12:18">
      <c r="L54" s="1"/>
      <c r="M54" s="1"/>
      <c r="N54" s="1"/>
      <c r="O54" s="71"/>
      <c r="P54" s="72"/>
      <c r="Q54" s="1"/>
    </row>
    <row r="55" spans="12:18">
      <c r="L55" s="71"/>
      <c r="M55" s="1"/>
      <c r="N55" s="1"/>
      <c r="O55" s="71"/>
      <c r="P55" s="1"/>
      <c r="Q55" s="1"/>
    </row>
    <row r="56" spans="12:18">
      <c r="L56" s="71"/>
      <c r="M56" s="73"/>
      <c r="N56" s="1"/>
      <c r="O56" s="1"/>
      <c r="P56" s="1"/>
      <c r="Q56" s="1"/>
    </row>
  </sheetData>
  <hyperlinks>
    <hyperlink ref="B4" r:id="rId1" display="sjglauber@gmail.com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showGridLines="0" zoomScale="75" zoomScaleNormal="75" workbookViewId="0">
      <selection activeCell="O26" sqref="O26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34</v>
      </c>
      <c r="B1" s="13"/>
      <c r="C1" s="14"/>
      <c r="D1" s="15"/>
    </row>
    <row r="3" spans="1:11" ht="30" customHeight="1">
      <c r="A3" s="48" t="str">
        <f>'Overall - Totals'!A3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>
      <c r="A4" s="27" t="s">
        <v>27</v>
      </c>
      <c r="B4" s="44">
        <f>'4 - RWed-SSB64'!B6+'6 - CKs-RWed'!B14+'9 - PRain-RWed'!B13+'12 - RWed-ZZ'!B6+'14 - Greengos-RWed'!B14</f>
        <v>10</v>
      </c>
      <c r="C4" s="44">
        <f>'4 - RWed-SSB64'!C6+'6 - CKs-RWed'!C14+'9 - PRain-RWed'!C13+'12 - RWed-ZZ'!C6+'14 - Greengos-RWed'!C14</f>
        <v>20</v>
      </c>
      <c r="D4" s="45">
        <f>B4/C4</f>
        <v>0.5</v>
      </c>
      <c r="E4" s="44">
        <f>'4 - RWed-SSB64'!E6+'6 - CKs-RWed'!E14+'9 - PRain-RWed'!E13+'12 - RWed-ZZ'!E6+'14 - Greengos-RWed'!E14</f>
        <v>1</v>
      </c>
      <c r="F4" s="44">
        <f>'4 - RWed-SSB64'!F6+'6 - CKs-RWed'!F14+'9 - PRain-RWed'!F13+'12 - RWed-ZZ'!F6+'14 - Greengos-RWed'!F14</f>
        <v>26</v>
      </c>
      <c r="G4" s="44">
        <f>'4 - RWed-SSB64'!G6+'6 - CKs-RWed'!G14+'9 - PRain-RWed'!G13+'12 - RWed-ZZ'!G6+'14 - Greengos-RWed'!G14</f>
        <v>8</v>
      </c>
      <c r="H4" s="44">
        <f>'4 - RWed-SSB64'!H6+'6 - CKs-RWed'!H14+'9 - PRain-RWed'!H13+'12 - RWed-ZZ'!H6+'14 - Greengos-RWed'!H14</f>
        <v>4</v>
      </c>
      <c r="I4" s="44">
        <f>'4 - RWed-SSB64'!I6+'6 - CKs-RWed'!I14+'9 - PRain-RWed'!I13+'12 - RWed-ZZ'!I6+'14 - Greengos-RWed'!I14</f>
        <v>2</v>
      </c>
      <c r="J4" s="44">
        <f>'4 - RWed-SSB64'!J6+'6 - CKs-RWed'!J14+'9 - PRain-RWed'!J13+'12 - RWed-ZZ'!J6+'14 - Greengos-RWed'!J14</f>
        <v>10</v>
      </c>
      <c r="K4" s="46">
        <f>G4/J4</f>
        <v>0.8</v>
      </c>
    </row>
    <row r="5" spans="1:11" ht="30" customHeight="1">
      <c r="A5" s="27" t="s">
        <v>23</v>
      </c>
      <c r="B5" s="44">
        <f>'4 - RWed-SSB64'!B7+'6 - CKs-RWed'!B15+'9 - PRain-RWed'!B14+'12 - RWed-ZZ'!B7+'14 - Greengos-RWed'!B15</f>
        <v>9</v>
      </c>
      <c r="C5" s="44">
        <f>'4 - RWed-SSB64'!C7+'6 - CKs-RWed'!C15+'9 - PRain-RWed'!C14+'12 - RWed-ZZ'!C7+'14 - Greengos-RWed'!C15</f>
        <v>27</v>
      </c>
      <c r="D5" s="45">
        <f>B5/C5</f>
        <v>0.33333333333333331</v>
      </c>
      <c r="E5" s="44">
        <f>'4 - RWed-SSB64'!E7+'6 - CKs-RWed'!E15+'9 - PRain-RWed'!E14+'12 - RWed-ZZ'!E7+'14 - Greengos-RWed'!E15</f>
        <v>0</v>
      </c>
      <c r="F5" s="44">
        <f>'4 - RWed-SSB64'!F7+'6 - CKs-RWed'!F15+'9 - PRain-RWed'!F14+'12 - RWed-ZZ'!F7+'14 - Greengos-RWed'!F15</f>
        <v>9</v>
      </c>
      <c r="G5" s="44">
        <f>'4 - RWed-SSB64'!G7+'6 - CKs-RWed'!G15+'9 - PRain-RWed'!G14+'12 - RWed-ZZ'!G7+'14 - Greengos-RWed'!G15</f>
        <v>6</v>
      </c>
      <c r="H5" s="44">
        <f>'4 - RWed-SSB64'!H7+'6 - CKs-RWed'!H15+'9 - PRain-RWed'!H14+'12 - RWed-ZZ'!H7+'14 - Greengos-RWed'!H15</f>
        <v>2</v>
      </c>
      <c r="I5" s="44">
        <f>'4 - RWed-SSB64'!I7+'6 - CKs-RWed'!I15+'9 - PRain-RWed'!I14+'12 - RWed-ZZ'!I7+'14 - Greengos-RWed'!I15</f>
        <v>0</v>
      </c>
      <c r="J5" s="44">
        <f>'4 - RWed-SSB64'!J7+'6 - CKs-RWed'!J15+'9 - PRain-RWed'!J14+'12 - RWed-ZZ'!J7+'14 - Greengos-RWed'!J15</f>
        <v>6</v>
      </c>
      <c r="K5" s="46">
        <f>G5/J5</f>
        <v>1</v>
      </c>
    </row>
    <row r="6" spans="1:11" ht="30" customHeight="1">
      <c r="A6" s="27" t="s">
        <v>173</v>
      </c>
      <c r="B6" s="44">
        <f>'4 - RWed-SSB64'!B8+'6 - CKs-RWed'!B16+'9 - PRain-RWed'!B15+'12 - RWed-ZZ'!B8+'14 - Greengos-RWed'!B16</f>
        <v>13</v>
      </c>
      <c r="C6" s="44">
        <f>'4 - RWed-SSB64'!C8+'6 - CKs-RWed'!C16+'9 - PRain-RWed'!C15+'12 - RWed-ZZ'!C8+'14 - Greengos-RWed'!C16</f>
        <v>28</v>
      </c>
      <c r="D6" s="45">
        <f>B6/C6</f>
        <v>0.4642857142857143</v>
      </c>
      <c r="E6" s="184">
        <f>'4 - RWed-SSB64'!E8+'6 - CKs-RWed'!E16+'9 - PRain-RWed'!E15+'12 - RWed-ZZ'!E8+'14 - Greengos-RWed'!E16</f>
        <v>6</v>
      </c>
      <c r="F6" s="44">
        <f>'4 - RWed-SSB64'!F8+'6 - CKs-RWed'!F16+'9 - PRain-RWed'!F15+'12 - RWed-ZZ'!F8+'14 - Greengos-RWed'!F16</f>
        <v>19</v>
      </c>
      <c r="G6" s="44">
        <f>'4 - RWed-SSB64'!G8+'6 - CKs-RWed'!G16+'9 - PRain-RWed'!G15+'12 - RWed-ZZ'!G8+'14 - Greengos-RWed'!G16</f>
        <v>3</v>
      </c>
      <c r="H6" s="44">
        <f>'4 - RWed-SSB64'!H8+'6 - CKs-RWed'!H16+'9 - PRain-RWed'!H15+'12 - RWed-ZZ'!H8+'14 - Greengos-RWed'!H16</f>
        <v>0</v>
      </c>
      <c r="I6" s="44">
        <f>'4 - RWed-SSB64'!I8+'6 - CKs-RWed'!I16+'9 - PRain-RWed'!I15+'12 - RWed-ZZ'!I8+'14 - Greengos-RWed'!I16</f>
        <v>7</v>
      </c>
      <c r="J6" s="44">
        <f>'4 - RWed-SSB64'!J8+'6 - CKs-RWed'!J16+'9 - PRain-RWed'!J15+'12 - RWed-ZZ'!J8+'14 - Greengos-RWed'!J16</f>
        <v>7</v>
      </c>
      <c r="K6" s="46">
        <f>G6/J6</f>
        <v>0.42857142857142855</v>
      </c>
    </row>
    <row r="7" spans="1:11">
      <c r="B7" s="34"/>
      <c r="C7" s="34"/>
      <c r="D7" s="36"/>
      <c r="E7" s="34"/>
      <c r="F7" s="34"/>
      <c r="G7" s="34"/>
      <c r="H7" s="34"/>
      <c r="I7" s="34"/>
      <c r="J7" s="34"/>
      <c r="K7" s="37"/>
    </row>
    <row r="8" spans="1:11" ht="30" customHeight="1">
      <c r="A8" s="132" t="str">
        <f>'Overall - Totals'!A8</f>
        <v>PURPLE RAIN</v>
      </c>
      <c r="B8" s="12" t="s">
        <v>3</v>
      </c>
      <c r="C8" s="12" t="s">
        <v>11</v>
      </c>
      <c r="D8" s="26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29" t="s">
        <v>21</v>
      </c>
    </row>
    <row r="9" spans="1:11" ht="30" customHeight="1">
      <c r="A9" s="133" t="s">
        <v>24</v>
      </c>
      <c r="B9" s="44">
        <f>'3 - Greengos-PRain'!B14+'5 - PRain-ZZ'!B6+'9 - PRain-RWed'!B6+'13 - SSB64-PRain'!B14+'15 - PRain-CKs'!B6</f>
        <v>16</v>
      </c>
      <c r="C9" s="44">
        <f>'3 - Greengos-PRain'!C14+'5 - PRain-ZZ'!C6+'9 - PRain-RWed'!C6+'13 - SSB64-PRain'!C14+'15 - PRain-CKs'!C6</f>
        <v>39</v>
      </c>
      <c r="D9" s="45">
        <f>B9/C9</f>
        <v>0.41025641025641024</v>
      </c>
      <c r="E9" s="44">
        <f>'3 - Greengos-PRain'!E14+'5 - PRain-ZZ'!E6+'9 - PRain-RWed'!E6+'13 - SSB64-PRain'!E14+'15 - PRain-CKs'!E6</f>
        <v>1</v>
      </c>
      <c r="F9" s="44">
        <f>'3 - Greengos-PRain'!F14+'5 - PRain-ZZ'!F6+'9 - PRain-RWed'!F6+'13 - SSB64-PRain'!F14+'15 - PRain-CKs'!F6</f>
        <v>12</v>
      </c>
      <c r="G9" s="44">
        <f>'3 - Greengos-PRain'!G14+'5 - PRain-ZZ'!G6+'9 - PRain-RWed'!G6+'13 - SSB64-PRain'!G14+'15 - PRain-CKs'!G6</f>
        <v>4</v>
      </c>
      <c r="H9" s="44">
        <f>'3 - Greengos-PRain'!H14+'5 - PRain-ZZ'!H6+'9 - PRain-RWed'!H6+'13 - SSB64-PRain'!H14+'15 - PRain-CKs'!H6</f>
        <v>2</v>
      </c>
      <c r="I9" s="44">
        <f>'3 - Greengos-PRain'!I14+'5 - PRain-ZZ'!I6+'9 - PRain-RWed'!I6+'13 - SSB64-PRain'!I14+'15 - PRain-CKs'!I6</f>
        <v>1</v>
      </c>
      <c r="J9" s="44">
        <f>'3 - Greengos-PRain'!J14+'5 - PRain-ZZ'!J6+'9 - PRain-RWed'!J6+'13 - SSB64-PRain'!J14+'15 - PRain-CKs'!J6</f>
        <v>3</v>
      </c>
      <c r="K9" s="46">
        <f>G9/J9</f>
        <v>1.3333333333333333</v>
      </c>
    </row>
    <row r="10" spans="1:11" ht="30" customHeight="1">
      <c r="A10" s="133" t="s">
        <v>26</v>
      </c>
      <c r="B10" s="44">
        <f>'3 - Greengos-PRain'!B15+'5 - PRain-ZZ'!B7+'9 - PRain-RWed'!B7+'13 - SSB64-PRain'!B15+'15 - PRain-CKs'!B7</f>
        <v>5</v>
      </c>
      <c r="C10" s="44">
        <f>'3 - Greengos-PRain'!C15+'5 - PRain-ZZ'!C7+'9 - PRain-RWed'!C7+'13 - SSB64-PRain'!C15+'15 - PRain-CKs'!C7</f>
        <v>29</v>
      </c>
      <c r="D10" s="45">
        <f>B10/C10</f>
        <v>0.17241379310344829</v>
      </c>
      <c r="E10" s="44">
        <f>'3 - Greengos-PRain'!E15+'5 - PRain-ZZ'!E7+'9 - PRain-RWed'!E7+'13 - SSB64-PRain'!E15+'15 - PRain-CKs'!E7</f>
        <v>0</v>
      </c>
      <c r="F10" s="44">
        <f>'3 - Greengos-PRain'!F15+'5 - PRain-ZZ'!F7+'9 - PRain-RWed'!F7+'13 - SSB64-PRain'!F15+'15 - PRain-CKs'!F7</f>
        <v>8</v>
      </c>
      <c r="G10" s="44">
        <f>'3 - Greengos-PRain'!G15+'5 - PRain-ZZ'!G7+'9 - PRain-RWed'!G7+'13 - SSB64-PRain'!G15+'15 - PRain-CKs'!G7</f>
        <v>6</v>
      </c>
      <c r="H10" s="44">
        <f>'3 - Greengos-PRain'!H15+'5 - PRain-ZZ'!H7+'9 - PRain-RWed'!H7+'13 - SSB64-PRain'!H15+'15 - PRain-CKs'!H7</f>
        <v>5</v>
      </c>
      <c r="I10" s="44">
        <f>'3 - Greengos-PRain'!I15+'5 - PRain-ZZ'!I7+'9 - PRain-RWed'!I7+'13 - SSB64-PRain'!I15+'15 - PRain-CKs'!I7</f>
        <v>0</v>
      </c>
      <c r="J10" s="44">
        <f>'3 - Greengos-PRain'!J15+'5 - PRain-ZZ'!J7+'9 - PRain-RWed'!J7+'13 - SSB64-PRain'!J15+'15 - PRain-CKs'!J7</f>
        <v>3</v>
      </c>
      <c r="K10" s="46">
        <f>G10/J10</f>
        <v>2</v>
      </c>
    </row>
    <row r="11" spans="1:11" ht="30" customHeight="1">
      <c r="A11" s="133" t="s">
        <v>25</v>
      </c>
      <c r="B11" s="44">
        <f>'3 - Greengos-PRain'!B16+'5 - PRain-ZZ'!B8+'9 - PRain-RWed'!B8+'13 - SSB64-PRain'!B16+'15 - PRain-CKs'!B8</f>
        <v>11</v>
      </c>
      <c r="C11" s="44">
        <f>'3 - Greengos-PRain'!C16+'5 - PRain-ZZ'!C8+'9 - PRain-RWed'!C8+'13 - SSB64-PRain'!C16+'15 - PRain-CKs'!C8</f>
        <v>19</v>
      </c>
      <c r="D11" s="45">
        <f>B11/C11</f>
        <v>0.57894736842105265</v>
      </c>
      <c r="E11" s="44">
        <f>'3 - Greengos-PRain'!E16+'5 - PRain-ZZ'!E8+'9 - PRain-RWed'!E8+'13 - SSB64-PRain'!E16+'15 - PRain-CKs'!E8</f>
        <v>0</v>
      </c>
      <c r="F11" s="44">
        <f>'3 - Greengos-PRain'!F16+'5 - PRain-ZZ'!F8+'9 - PRain-RWed'!F8+'13 - SSB64-PRain'!F16+'15 - PRain-CKs'!F8</f>
        <v>20</v>
      </c>
      <c r="G11" s="44">
        <f>'3 - Greengos-PRain'!G16+'5 - PRain-ZZ'!G8+'9 - PRain-RWed'!G8+'13 - SSB64-PRain'!G16+'15 - PRain-CKs'!G8</f>
        <v>5</v>
      </c>
      <c r="H11" s="44">
        <f>'3 - Greengos-PRain'!H16+'5 - PRain-ZZ'!H8+'9 - PRain-RWed'!H8+'13 - SSB64-PRain'!H16+'15 - PRain-CKs'!H8</f>
        <v>7</v>
      </c>
      <c r="I11" s="44">
        <f>'3 - Greengos-PRain'!I16+'5 - PRain-ZZ'!I8+'9 - PRain-RWed'!I8+'13 - SSB64-PRain'!I16+'15 - PRain-CKs'!I8</f>
        <v>0</v>
      </c>
      <c r="J11" s="44">
        <f>'3 - Greengos-PRain'!J16+'5 - PRain-ZZ'!J8+'9 - PRain-RWed'!J8+'13 - SSB64-PRain'!J16+'15 - PRain-CKs'!J8</f>
        <v>6</v>
      </c>
      <c r="K11" s="46">
        <f>G11/J11</f>
        <v>0.83333333333333337</v>
      </c>
    </row>
    <row r="12" spans="1:11">
      <c r="B12" s="34"/>
      <c r="C12" s="34"/>
      <c r="D12" s="36"/>
      <c r="E12" s="34"/>
      <c r="F12" s="34"/>
      <c r="G12" s="34"/>
      <c r="H12" s="34"/>
      <c r="I12" s="34"/>
      <c r="J12" s="34"/>
      <c r="K12" s="37"/>
    </row>
    <row r="13" spans="1:11" ht="30" customHeight="1">
      <c r="A13" s="144" t="str">
        <f>'Overall - Totals'!A13</f>
        <v>SUPER SMASH BROS. (THE 64 ONE)</v>
      </c>
      <c r="B13" s="12" t="s">
        <v>3</v>
      </c>
      <c r="C13" s="12" t="s">
        <v>11</v>
      </c>
      <c r="D13" s="26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9" t="s">
        <v>21</v>
      </c>
    </row>
    <row r="14" spans="1:11" ht="30" customHeight="1">
      <c r="A14" s="51" t="s">
        <v>43</v>
      </c>
      <c r="B14" s="44">
        <f>'1- SSB64-Greengos'!B6+'4 - RWed-SSB64'!B13+'8 - SSB64-CKs'!B6+'10 - ZZ-SSB64'!B13+'13 - SSB64-PRain'!B6</f>
        <v>14</v>
      </c>
      <c r="C14" s="44">
        <f>'1- SSB64-Greengos'!C6+'4 - RWed-SSB64'!C13+'8 - SSB64-CKs'!C6+'10 - ZZ-SSB64'!C13+'13 - SSB64-PRain'!C6</f>
        <v>34</v>
      </c>
      <c r="D14" s="45">
        <f>B14/C14</f>
        <v>0.41176470588235292</v>
      </c>
      <c r="E14" s="184">
        <f>'1- SSB64-Greengos'!E6+'4 - RWed-SSB64'!E13+'8 - SSB64-CKs'!E6+'10 - ZZ-SSB64'!E13+'13 - SSB64-PRain'!E6</f>
        <v>6</v>
      </c>
      <c r="F14" s="44">
        <f>'1- SSB64-Greengos'!F6+'4 - RWed-SSB64'!F13+'8 - SSB64-CKs'!F6+'10 - ZZ-SSB64'!F13+'13 - SSB64-PRain'!F6</f>
        <v>30</v>
      </c>
      <c r="G14" s="184">
        <f>'1- SSB64-Greengos'!G6+'4 - RWed-SSB64'!G13+'8 - SSB64-CKs'!G6+'10 - ZZ-SSB64'!G13+'13 - SSB64-PRain'!G6</f>
        <v>10</v>
      </c>
      <c r="H14" s="44">
        <f>'1- SSB64-Greengos'!H6+'4 - RWed-SSB64'!H13+'8 - SSB64-CKs'!H6+'10 - ZZ-SSB64'!H13+'13 - SSB64-PRain'!H6</f>
        <v>5</v>
      </c>
      <c r="I14" s="44">
        <f>'1- SSB64-Greengos'!I6+'4 - RWed-SSB64'!I13+'8 - SSB64-CKs'!I6+'10 - ZZ-SSB64'!I13+'13 - SSB64-PRain'!I6</f>
        <v>3</v>
      </c>
      <c r="J14" s="44">
        <f>'1- SSB64-Greengos'!J6+'4 - RWed-SSB64'!J13+'8 - SSB64-CKs'!J6+'10 - ZZ-SSB64'!J13+'13 - SSB64-PRain'!J6</f>
        <v>8</v>
      </c>
      <c r="K14" s="46">
        <f>G14/J14</f>
        <v>1.25</v>
      </c>
    </row>
    <row r="15" spans="1:11" ht="30" customHeight="1">
      <c r="A15" s="51" t="s">
        <v>46</v>
      </c>
      <c r="B15" s="44">
        <f>'1- SSB64-Greengos'!B7+'4 - RWed-SSB64'!B14+'8 - SSB64-CKs'!B7+'10 - ZZ-SSB64'!B14+'13 - SSB64-PRain'!B7</f>
        <v>12</v>
      </c>
      <c r="C15" s="44">
        <f>'1- SSB64-Greengos'!C7+'4 - RWed-SSB64'!C14+'8 - SSB64-CKs'!C7+'10 - ZZ-SSB64'!C14+'13 - SSB64-PRain'!C7</f>
        <v>35</v>
      </c>
      <c r="D15" s="45">
        <f>B15/C15</f>
        <v>0.34285714285714286</v>
      </c>
      <c r="E15" s="44">
        <f>'1- SSB64-Greengos'!E7+'4 - RWed-SSB64'!E14+'8 - SSB64-CKs'!E7+'10 - ZZ-SSB64'!E14+'13 - SSB64-PRain'!E7</f>
        <v>0</v>
      </c>
      <c r="F15" s="44">
        <f>'1- SSB64-Greengos'!F7+'4 - RWed-SSB64'!F14+'8 - SSB64-CKs'!F7+'10 - ZZ-SSB64'!F14+'13 - SSB64-PRain'!F7</f>
        <v>14</v>
      </c>
      <c r="G15" s="44">
        <f>'1- SSB64-Greengos'!G7+'4 - RWed-SSB64'!G14+'8 - SSB64-CKs'!G7+'10 - ZZ-SSB64'!G14+'13 - SSB64-PRain'!G7</f>
        <v>2</v>
      </c>
      <c r="H15" s="44">
        <f>'1- SSB64-Greengos'!H7+'4 - RWed-SSB64'!H14+'8 - SSB64-CKs'!H7+'10 - ZZ-SSB64'!H14+'13 - SSB64-PRain'!H7</f>
        <v>3</v>
      </c>
      <c r="I15" s="44">
        <f>'1- SSB64-Greengos'!I7+'4 - RWed-SSB64'!I14+'8 - SSB64-CKs'!I7+'10 - ZZ-SSB64'!I14+'13 - SSB64-PRain'!I7</f>
        <v>2</v>
      </c>
      <c r="J15" s="44">
        <f>'1- SSB64-Greengos'!J7+'4 - RWed-SSB64'!J14+'8 - SSB64-CKs'!J7+'10 - ZZ-SSB64'!J14+'13 - SSB64-PRain'!J7</f>
        <v>6</v>
      </c>
      <c r="K15" s="46">
        <f>G15/J15</f>
        <v>0.33333333333333331</v>
      </c>
    </row>
    <row r="16" spans="1:11" ht="30" customHeight="1">
      <c r="A16" s="51" t="s">
        <v>30</v>
      </c>
      <c r="B16" s="44">
        <f>'1- SSB64-Greengos'!B8+'4 - RWed-SSB64'!B15+'8 - SSB64-CKs'!B8+'10 - ZZ-SSB64'!B15+'13 - SSB64-PRain'!B8</f>
        <v>0</v>
      </c>
      <c r="C16" s="44">
        <f>'1- SSB64-Greengos'!C8+'4 - RWed-SSB64'!C15+'8 - SSB64-CKs'!C8+'10 - ZZ-SSB64'!C15+'13 - SSB64-PRain'!C8</f>
        <v>0</v>
      </c>
      <c r="D16" s="45" t="e">
        <f>B16/C16</f>
        <v>#DIV/0!</v>
      </c>
      <c r="E16" s="44">
        <f>'1- SSB64-Greengos'!E8+'4 - RWed-SSB64'!E15+'8 - SSB64-CKs'!E8+'10 - ZZ-SSB64'!E15+'13 - SSB64-PRain'!E8</f>
        <v>0</v>
      </c>
      <c r="F16" s="44">
        <f>'1- SSB64-Greengos'!F8+'4 - RWed-SSB64'!F15+'8 - SSB64-CKs'!F8+'10 - ZZ-SSB64'!F15+'13 - SSB64-PRain'!F8</f>
        <v>0</v>
      </c>
      <c r="G16" s="44">
        <f>'1- SSB64-Greengos'!G8+'4 - RWed-SSB64'!G15+'8 - SSB64-CKs'!G8+'10 - ZZ-SSB64'!G15+'13 - SSB64-PRain'!G8</f>
        <v>0</v>
      </c>
      <c r="H16" s="44">
        <f>'1- SSB64-Greengos'!H8+'4 - RWed-SSB64'!H15+'8 - SSB64-CKs'!H8+'10 - ZZ-SSB64'!H15+'13 - SSB64-PRain'!H8</f>
        <v>0</v>
      </c>
      <c r="I16" s="44">
        <f>'1- SSB64-Greengos'!I8+'4 - RWed-SSB64'!I15+'8 - SSB64-CKs'!I8+'10 - ZZ-SSB64'!I15+'13 - SSB64-PRain'!I8</f>
        <v>0</v>
      </c>
      <c r="J16" s="44">
        <f>'1- SSB64-Greengos'!J8+'4 - RWed-SSB64'!J15+'8 - SSB64-CKs'!J8+'10 - ZZ-SSB64'!J15+'13 - SSB64-PRain'!J8</f>
        <v>0</v>
      </c>
      <c r="K16" s="46" t="e">
        <f>G16/J16</f>
        <v>#DIV/0!</v>
      </c>
    </row>
    <row r="17" spans="1:11" ht="30" customHeight="1">
      <c r="A17" s="51" t="s">
        <v>174</v>
      </c>
      <c r="B17" s="44">
        <f>'1- SSB64-Greengos'!B9+'4 - RWed-SSB64'!B16+'8 - SSB64-CKs'!B9+'10 - ZZ-SSB64'!B16+'13 - SSB64-PRain'!B9</f>
        <v>5</v>
      </c>
      <c r="C17" s="44">
        <f>'1- SSB64-Greengos'!C9+'4 - RWed-SSB64'!C16+'8 - SSB64-CKs'!C9+'10 - ZZ-SSB64'!C16+'13 - SSB64-PRain'!C9</f>
        <v>15</v>
      </c>
      <c r="D17" s="45">
        <f>B17/C17</f>
        <v>0.33333333333333331</v>
      </c>
      <c r="E17" s="44">
        <f>'1- SSB64-Greengos'!E9+'4 - RWed-SSB64'!E16+'8 - SSB64-CKs'!E9+'10 - ZZ-SSB64'!E16+'13 - SSB64-PRain'!E9</f>
        <v>2</v>
      </c>
      <c r="F17" s="44">
        <f>'1- SSB64-Greengos'!F9+'4 - RWed-SSB64'!F16+'8 - SSB64-CKs'!F9+'10 - ZZ-SSB64'!F16+'13 - SSB64-PRain'!F9</f>
        <v>4</v>
      </c>
      <c r="G17" s="44">
        <f>'1- SSB64-Greengos'!G9+'4 - RWed-SSB64'!G16+'8 - SSB64-CKs'!G9+'10 - ZZ-SSB64'!G16+'13 - SSB64-PRain'!G9</f>
        <v>5</v>
      </c>
      <c r="H17" s="184">
        <f>'1- SSB64-Greengos'!H9+'4 - RWed-SSB64'!H16+'8 - SSB64-CKs'!H9+'10 - ZZ-SSB64'!H16+'13 - SSB64-PRain'!H9</f>
        <v>8</v>
      </c>
      <c r="I17" s="44">
        <f>'1- SSB64-Greengos'!I9+'4 - RWed-SSB64'!I16+'8 - SSB64-CKs'!I9+'10 - ZZ-SSB64'!I16+'13 - SSB64-PRain'!I9</f>
        <v>2</v>
      </c>
      <c r="J17" s="44">
        <f>'1- SSB64-Greengos'!J9+'4 - RWed-SSB64'!J16+'8 - SSB64-CKs'!J9+'10 - ZZ-SSB64'!J16+'13 - SSB64-PRain'!J9</f>
        <v>4</v>
      </c>
      <c r="K17" s="46">
        <f>G17/J17</f>
        <v>1.25</v>
      </c>
    </row>
    <row r="18" spans="1:11">
      <c r="A18" s="75"/>
      <c r="B18" s="76"/>
      <c r="C18" s="76"/>
      <c r="D18" s="77"/>
      <c r="E18" s="76"/>
      <c r="F18" s="76"/>
      <c r="G18" s="76"/>
      <c r="H18" s="76"/>
      <c r="I18" s="76"/>
      <c r="J18" s="76"/>
      <c r="K18" s="78"/>
    </row>
    <row r="19" spans="1:11" ht="30" customHeight="1">
      <c r="A19" s="52" t="str">
        <f>'Overall - Totals'!A19</f>
        <v>THE CLARK KENTS</v>
      </c>
      <c r="B19" s="12" t="s">
        <v>3</v>
      </c>
      <c r="C19" s="12" t="s">
        <v>11</v>
      </c>
      <c r="D19" s="26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29" t="s">
        <v>21</v>
      </c>
    </row>
    <row r="20" spans="1:11" ht="30" customHeight="1">
      <c r="A20" s="53" t="s">
        <v>22</v>
      </c>
      <c r="B20" s="44">
        <f>'2 - CKs-ZZ'!B6+'6 - CKs-RWed'!B6+'8 - SSB64-CKs'!B14+'11 - CKs-Greengos'!B6+'15 - PRain-CKs'!B13</f>
        <v>16</v>
      </c>
      <c r="C20" s="44">
        <f>'2 - CKs-ZZ'!C6+'6 - CKs-RWed'!C6+'8 - SSB64-CKs'!C14+'11 - CKs-Greengos'!C6+'15 - PRain-CKs'!C13</f>
        <v>27</v>
      </c>
      <c r="D20" s="185">
        <f>B20/C20</f>
        <v>0.59259259259259256</v>
      </c>
      <c r="E20" s="44">
        <f>'2 - CKs-ZZ'!E6+'6 - CKs-RWed'!E6+'8 - SSB64-CKs'!E14+'11 - CKs-Greengos'!E6+'15 - PRain-CKs'!E13</f>
        <v>5</v>
      </c>
      <c r="F20" s="184">
        <f>'2 - CKs-ZZ'!F6+'6 - CKs-RWed'!F6+'8 - SSB64-CKs'!F14+'11 - CKs-Greengos'!F6+'15 - PRain-CKs'!F13</f>
        <v>39</v>
      </c>
      <c r="G20" s="44">
        <f>'2 - CKs-ZZ'!G6+'6 - CKs-RWed'!G6+'8 - SSB64-CKs'!G14+'11 - CKs-Greengos'!G6+'15 - PRain-CKs'!G13</f>
        <v>9</v>
      </c>
      <c r="H20" s="44">
        <f>'2 - CKs-ZZ'!H6+'6 - CKs-RWed'!H6+'8 - SSB64-CKs'!H14+'11 - CKs-Greengos'!H6+'15 - PRain-CKs'!H13</f>
        <v>4</v>
      </c>
      <c r="I20" s="184">
        <f>'2 - CKs-ZZ'!I6+'6 - CKs-RWed'!I6+'8 - SSB64-CKs'!I14+'11 - CKs-Greengos'!I6+'15 - PRain-CKs'!I13</f>
        <v>8</v>
      </c>
      <c r="J20" s="44">
        <f>'2 - CKs-ZZ'!J6+'6 - CKs-RWed'!J6+'8 - SSB64-CKs'!J14+'11 - CKs-Greengos'!J6+'15 - PRain-CKs'!J13</f>
        <v>4</v>
      </c>
      <c r="K20" s="46">
        <f>G20/J20</f>
        <v>2.25</v>
      </c>
    </row>
    <row r="21" spans="1:11" ht="30" customHeight="1">
      <c r="A21" s="53" t="s">
        <v>175</v>
      </c>
      <c r="B21" s="44">
        <f>'2 - CKs-ZZ'!B7+'6 - CKs-RWed'!B7+'8 - SSB64-CKs'!B15+'11 - CKs-Greengos'!B7+'15 - PRain-CKs'!B14</f>
        <v>4</v>
      </c>
      <c r="C21" s="44">
        <f>'2 - CKs-ZZ'!C7+'6 - CKs-RWed'!C7+'8 - SSB64-CKs'!C15+'11 - CKs-Greengos'!C7+'15 - PRain-CKs'!C14</f>
        <v>21</v>
      </c>
      <c r="D21" s="45">
        <f>B21/C21</f>
        <v>0.19047619047619047</v>
      </c>
      <c r="E21" s="44">
        <f>'2 - CKs-ZZ'!E7+'6 - CKs-RWed'!E7+'8 - SSB64-CKs'!E15+'11 - CKs-Greengos'!E7+'15 - PRain-CKs'!E14</f>
        <v>0</v>
      </c>
      <c r="F21" s="44">
        <f>'2 - CKs-ZZ'!F7+'6 - CKs-RWed'!F7+'8 - SSB64-CKs'!F15+'11 - CKs-Greengos'!F7+'15 - PRain-CKs'!F14</f>
        <v>11</v>
      </c>
      <c r="G21" s="44">
        <f>'2 - CKs-ZZ'!G7+'6 - CKs-RWed'!G7+'8 - SSB64-CKs'!G15+'11 - CKs-Greengos'!G7+'15 - PRain-CKs'!G14</f>
        <v>3</v>
      </c>
      <c r="H21" s="44">
        <f>'2 - CKs-ZZ'!H7+'6 - CKs-RWed'!H7+'8 - SSB64-CKs'!H15+'11 - CKs-Greengos'!H7+'15 - PRain-CKs'!H14</f>
        <v>2</v>
      </c>
      <c r="I21" s="44">
        <f>'2 - CKs-ZZ'!I7+'6 - CKs-RWed'!I7+'8 - SSB64-CKs'!I15+'11 - CKs-Greengos'!I7+'15 - PRain-CKs'!I14</f>
        <v>2</v>
      </c>
      <c r="J21" s="44">
        <f>'2 - CKs-ZZ'!J7+'6 - CKs-RWed'!J7+'8 - SSB64-CKs'!J15+'11 - CKs-Greengos'!J7+'15 - PRain-CKs'!J14</f>
        <v>3</v>
      </c>
      <c r="K21" s="46">
        <f>G21/J21</f>
        <v>1</v>
      </c>
    </row>
    <row r="22" spans="1:11" ht="30" customHeight="1">
      <c r="A22" s="53" t="s">
        <v>176</v>
      </c>
      <c r="B22" s="44">
        <f>'2 - CKs-ZZ'!B8+'6 - CKs-RWed'!B8+'8 - SSB64-CKs'!B16+'11 - CKs-Greengos'!B8+'15 - PRain-CKs'!B15</f>
        <v>4</v>
      </c>
      <c r="C22" s="44">
        <f>'2 - CKs-ZZ'!C8+'6 - CKs-RWed'!C8+'8 - SSB64-CKs'!C16+'11 - CKs-Greengos'!C8+'15 - PRain-CKs'!C15</f>
        <v>17</v>
      </c>
      <c r="D22" s="45">
        <f>B22/C22</f>
        <v>0.23529411764705882</v>
      </c>
      <c r="E22" s="44">
        <f>'2 - CKs-ZZ'!E8+'6 - CKs-RWed'!E8+'8 - SSB64-CKs'!E16+'11 - CKs-Greengos'!E8+'15 - PRain-CKs'!E15</f>
        <v>0</v>
      </c>
      <c r="F22" s="44">
        <f>'2 - CKs-ZZ'!F8+'6 - CKs-RWed'!F8+'8 - SSB64-CKs'!F16+'11 - CKs-Greengos'!F8+'15 - PRain-CKs'!F15</f>
        <v>8</v>
      </c>
      <c r="G22" s="44">
        <f>'2 - CKs-ZZ'!G8+'6 - CKs-RWed'!G8+'8 - SSB64-CKs'!G16+'11 - CKs-Greengos'!G8+'15 - PRain-CKs'!G15</f>
        <v>0</v>
      </c>
      <c r="H22" s="44">
        <f>'2 - CKs-ZZ'!H8+'6 - CKs-RWed'!H8+'8 - SSB64-CKs'!H16+'11 - CKs-Greengos'!H8+'15 - PRain-CKs'!H15</f>
        <v>2</v>
      </c>
      <c r="I22" s="44">
        <f>'2 - CKs-ZZ'!I8+'6 - CKs-RWed'!I8+'8 - SSB64-CKs'!I16+'11 - CKs-Greengos'!I8+'15 - PRain-CKs'!I15</f>
        <v>0</v>
      </c>
      <c r="J22" s="44">
        <f>'2 - CKs-ZZ'!J8+'6 - CKs-RWed'!J8+'8 - SSB64-CKs'!J16+'11 - CKs-Greengos'!J8+'15 - PRain-CKs'!J15</f>
        <v>4</v>
      </c>
      <c r="K22" s="46">
        <f>G22/J22</f>
        <v>0</v>
      </c>
    </row>
    <row r="23" spans="1:11" ht="30" customHeight="1">
      <c r="A23" s="53" t="s">
        <v>28</v>
      </c>
      <c r="B23" s="44">
        <f>'2 - CKs-ZZ'!B9+'6 - CKs-RWed'!B9+'8 - SSB64-CKs'!B17+'11 - CKs-Greengos'!B9+'15 - PRain-CKs'!B16</f>
        <v>5</v>
      </c>
      <c r="C23" s="44">
        <f>'2 - CKs-ZZ'!C9+'6 - CKs-RWed'!C9+'8 - SSB64-CKs'!C17+'11 - CKs-Greengos'!C9+'15 - PRain-CKs'!C16</f>
        <v>12</v>
      </c>
      <c r="D23" s="45">
        <f>B23/C23</f>
        <v>0.41666666666666669</v>
      </c>
      <c r="E23" s="44">
        <f>'2 - CKs-ZZ'!E9+'6 - CKs-RWed'!E9+'8 - SSB64-CKs'!E17+'11 - CKs-Greengos'!E9+'15 - PRain-CKs'!E16</f>
        <v>4</v>
      </c>
      <c r="F23" s="44">
        <f>'2 - CKs-ZZ'!F9+'6 - CKs-RWed'!F9+'8 - SSB64-CKs'!F17+'11 - CKs-Greengos'!F9+'15 - PRain-CKs'!F16</f>
        <v>4</v>
      </c>
      <c r="G23" s="44">
        <f>'2 - CKs-ZZ'!G9+'6 - CKs-RWed'!G9+'8 - SSB64-CKs'!G17+'11 - CKs-Greengos'!G9+'15 - PRain-CKs'!G16</f>
        <v>1</v>
      </c>
      <c r="H23" s="44">
        <f>'2 - CKs-ZZ'!H9+'6 - CKs-RWed'!H9+'8 - SSB64-CKs'!H17+'11 - CKs-Greengos'!H9+'15 - PRain-CKs'!H16</f>
        <v>0</v>
      </c>
      <c r="I23" s="44">
        <f>'2 - CKs-ZZ'!I9+'6 - CKs-RWed'!I9+'8 - SSB64-CKs'!I17+'11 - CKs-Greengos'!I9+'15 - PRain-CKs'!I16</f>
        <v>4</v>
      </c>
      <c r="J23" s="44">
        <f>'2 - CKs-ZZ'!J9+'6 - CKs-RWed'!J9+'8 - SSB64-CKs'!J17+'11 - CKs-Greengos'!J9+'15 - PRain-CKs'!J16</f>
        <v>4</v>
      </c>
      <c r="K23" s="46">
        <f>G23/J23</f>
        <v>0.25</v>
      </c>
    </row>
    <row r="24" spans="1:11">
      <c r="B24" s="34"/>
      <c r="C24" s="34"/>
      <c r="D24" s="36"/>
      <c r="E24" s="34"/>
      <c r="F24" s="34"/>
      <c r="G24" s="34"/>
      <c r="H24" s="34"/>
      <c r="I24" s="34"/>
      <c r="J24" s="34"/>
      <c r="K24" s="37"/>
    </row>
    <row r="25" spans="1:11" ht="30" customHeight="1">
      <c r="A25" s="54" t="str">
        <f>'Overall - Totals'!A25</f>
        <v>ZZ HAWK</v>
      </c>
      <c r="B25" s="12" t="s">
        <v>3</v>
      </c>
      <c r="C25" s="12" t="s">
        <v>11</v>
      </c>
      <c r="D25" s="26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9" t="s">
        <v>21</v>
      </c>
    </row>
    <row r="26" spans="1:11" ht="30" customHeight="1">
      <c r="A26" s="55" t="s">
        <v>81</v>
      </c>
      <c r="B26" s="184">
        <f>'2 - CKs-ZZ'!B14+'5 - PRain-ZZ'!B13+'7 - ZZ-Greengos'!B6+'10 - ZZ-SSB64'!B6+'12 - RWed-ZZ'!B13</f>
        <v>23</v>
      </c>
      <c r="C26" s="184">
        <f>'2 - CKs-ZZ'!C14+'5 - PRain-ZZ'!C13+'7 - ZZ-Greengos'!C6+'10 - ZZ-SSB64'!C6+'12 - RWed-ZZ'!C13</f>
        <v>51</v>
      </c>
      <c r="D26" s="45">
        <f>B26/C26</f>
        <v>0.45098039215686275</v>
      </c>
      <c r="E26" s="44">
        <f>'2 - CKs-ZZ'!E14+'5 - PRain-ZZ'!E13+'7 - ZZ-Greengos'!E6+'10 - ZZ-SSB64'!E6+'12 - RWed-ZZ'!E13</f>
        <v>2</v>
      </c>
      <c r="F26" s="44">
        <f>'2 - CKs-ZZ'!F14+'5 - PRain-ZZ'!F13+'7 - ZZ-Greengos'!F6+'10 - ZZ-SSB64'!F6+'12 - RWed-ZZ'!F13</f>
        <v>14</v>
      </c>
      <c r="G26" s="44">
        <f>'2 - CKs-ZZ'!G14+'5 - PRain-ZZ'!G13+'7 - ZZ-Greengos'!G6+'10 - ZZ-SSB64'!G6+'12 - RWed-ZZ'!G13</f>
        <v>3</v>
      </c>
      <c r="H26" s="184">
        <f>'2 - CKs-ZZ'!H14+'5 - PRain-ZZ'!H13+'7 - ZZ-Greengos'!H6+'10 - ZZ-SSB64'!H6+'12 - RWed-ZZ'!H13</f>
        <v>8</v>
      </c>
      <c r="I26" s="44">
        <f>'2 - CKs-ZZ'!I14+'5 - PRain-ZZ'!I13+'7 - ZZ-Greengos'!I6+'10 - ZZ-SSB64'!I6+'12 - RWed-ZZ'!I13</f>
        <v>1</v>
      </c>
      <c r="J26" s="184">
        <f>'2 - CKs-ZZ'!J14+'5 - PRain-ZZ'!J13+'7 - ZZ-Greengos'!J6+'10 - ZZ-SSB64'!J6+'12 - RWed-ZZ'!J13</f>
        <v>1</v>
      </c>
      <c r="K26" s="46">
        <f>G26/J26</f>
        <v>3</v>
      </c>
    </row>
    <row r="27" spans="1:11" ht="30" customHeight="1">
      <c r="A27" s="134" t="s">
        <v>177</v>
      </c>
      <c r="B27" s="44">
        <f>'2 - CKs-ZZ'!B15+'5 - PRain-ZZ'!B14+'7 - ZZ-Greengos'!B7+'10 - ZZ-SSB64'!B7+'12 - RWed-ZZ'!B14</f>
        <v>5</v>
      </c>
      <c r="C27" s="44">
        <f>'2 - CKs-ZZ'!C15+'5 - PRain-ZZ'!C14+'7 - ZZ-Greengos'!C7+'10 - ZZ-SSB64'!C7+'12 - RWed-ZZ'!C14</f>
        <v>25</v>
      </c>
      <c r="D27" s="45">
        <f>B27/C27</f>
        <v>0.2</v>
      </c>
      <c r="E27" s="44">
        <f>'2 - CKs-ZZ'!E15+'5 - PRain-ZZ'!E14+'7 - ZZ-Greengos'!E7+'10 - ZZ-SSB64'!E7+'12 - RWed-ZZ'!E14</f>
        <v>1</v>
      </c>
      <c r="F27" s="44">
        <f>'2 - CKs-ZZ'!F15+'5 - PRain-ZZ'!F14+'7 - ZZ-Greengos'!F7+'10 - ZZ-SSB64'!F7+'12 - RWed-ZZ'!F14</f>
        <v>9</v>
      </c>
      <c r="G27" s="44">
        <f>'2 - CKs-ZZ'!G15+'5 - PRain-ZZ'!G14+'7 - ZZ-Greengos'!G7+'10 - ZZ-SSB64'!G7+'12 - RWed-ZZ'!G14</f>
        <v>4</v>
      </c>
      <c r="H27" s="44">
        <f>'2 - CKs-ZZ'!H15+'5 - PRain-ZZ'!H14+'7 - ZZ-Greengos'!H7+'10 - ZZ-SSB64'!H7+'12 - RWed-ZZ'!H14</f>
        <v>3</v>
      </c>
      <c r="I27" s="44">
        <f>'2 - CKs-ZZ'!I15+'5 - PRain-ZZ'!I14+'7 - ZZ-Greengos'!I7+'10 - ZZ-SSB64'!I7+'12 - RWed-ZZ'!I14</f>
        <v>0</v>
      </c>
      <c r="J27" s="44">
        <f>'2 - CKs-ZZ'!J15+'5 - PRain-ZZ'!J14+'7 - ZZ-Greengos'!J7+'10 - ZZ-SSB64'!J7+'12 - RWed-ZZ'!J14</f>
        <v>2</v>
      </c>
      <c r="K27" s="46">
        <f>G27/J27</f>
        <v>2</v>
      </c>
    </row>
    <row r="28" spans="1:11" ht="30" customHeight="1">
      <c r="A28" s="134" t="s">
        <v>101</v>
      </c>
      <c r="B28" s="44">
        <f>'2 - CKs-ZZ'!B16+'5 - PRain-ZZ'!B15+'7 - ZZ-Greengos'!B8+'10 - ZZ-SSB64'!B8+'12 - RWed-ZZ'!B15</f>
        <v>2</v>
      </c>
      <c r="C28" s="44">
        <f>'2 - CKs-ZZ'!C16+'5 - PRain-ZZ'!C15+'7 - ZZ-Greengos'!C8+'10 - ZZ-SSB64'!C8+'12 - RWed-ZZ'!C15</f>
        <v>15</v>
      </c>
      <c r="D28" s="45">
        <f>B28/C28</f>
        <v>0.13333333333333333</v>
      </c>
      <c r="E28" s="44">
        <f>'2 - CKs-ZZ'!E16+'5 - PRain-ZZ'!E15+'7 - ZZ-Greengos'!E8+'10 - ZZ-SSB64'!E8+'12 - RWed-ZZ'!E15</f>
        <v>0</v>
      </c>
      <c r="F28" s="44">
        <f>'2 - CKs-ZZ'!F16+'5 - PRain-ZZ'!F15+'7 - ZZ-Greengos'!F8+'10 - ZZ-SSB64'!F8+'12 - RWed-ZZ'!F15</f>
        <v>12</v>
      </c>
      <c r="G28" s="44">
        <f>'2 - CKs-ZZ'!G16+'5 - PRain-ZZ'!G15+'7 - ZZ-Greengos'!G8+'10 - ZZ-SSB64'!G8+'12 - RWed-ZZ'!G15</f>
        <v>7</v>
      </c>
      <c r="H28" s="44">
        <f>'2 - CKs-ZZ'!H16+'5 - PRain-ZZ'!H15+'7 - ZZ-Greengos'!H8+'10 - ZZ-SSB64'!H8+'12 - RWed-ZZ'!H15</f>
        <v>5</v>
      </c>
      <c r="I28" s="44">
        <f>'2 - CKs-ZZ'!I16+'5 - PRain-ZZ'!I15+'7 - ZZ-Greengos'!I8+'10 - ZZ-SSB64'!I8+'12 - RWed-ZZ'!I15</f>
        <v>0</v>
      </c>
      <c r="J28" s="44">
        <f>'2 - CKs-ZZ'!J16+'5 - PRain-ZZ'!J15+'7 - ZZ-Greengos'!J8+'10 - ZZ-SSB64'!J8+'12 - RWed-ZZ'!J15</f>
        <v>6</v>
      </c>
      <c r="K28" s="46">
        <f>G28/J28</f>
        <v>1.1666666666666667</v>
      </c>
    </row>
    <row r="29" spans="1:11">
      <c r="B29" s="34"/>
      <c r="C29" s="34"/>
      <c r="D29" s="36"/>
      <c r="E29" s="34"/>
      <c r="F29" s="34"/>
      <c r="G29" s="34"/>
      <c r="H29" s="34"/>
      <c r="I29" s="34"/>
      <c r="J29" s="34"/>
      <c r="K29" s="37"/>
    </row>
    <row r="30" spans="1:11" ht="30" customHeight="1">
      <c r="A30" s="49" t="str">
        <f>'Overall - Totals'!A30</f>
        <v>THE GREENGOS</v>
      </c>
      <c r="B30" s="12" t="s">
        <v>3</v>
      </c>
      <c r="C30" s="12" t="s">
        <v>11</v>
      </c>
      <c r="D30" s="26" t="s">
        <v>9</v>
      </c>
      <c r="E30" s="12" t="s">
        <v>10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29" t="s">
        <v>21</v>
      </c>
    </row>
    <row r="31" spans="1:11" ht="30" customHeight="1">
      <c r="A31" s="50" t="s">
        <v>29</v>
      </c>
      <c r="B31" s="44">
        <f>'1- SSB64-Greengos'!B14+'3 - Greengos-PRain'!B6+'7 - ZZ-Greengos'!B13+'11 - CKs-Greengos'!B14+'14 - Greengos-RWed'!B6</f>
        <v>8</v>
      </c>
      <c r="C31" s="44">
        <f>'1- SSB64-Greengos'!C14+'3 - Greengos-PRain'!C6+'7 - ZZ-Greengos'!C13+'11 - CKs-Greengos'!C14+'14 - Greengos-RWed'!C6</f>
        <v>30</v>
      </c>
      <c r="D31" s="45">
        <f>B31/C31</f>
        <v>0.26666666666666666</v>
      </c>
      <c r="E31" s="44">
        <f>'1- SSB64-Greengos'!E14+'3 - Greengos-PRain'!E6+'7 - ZZ-Greengos'!E13+'11 - CKs-Greengos'!E14+'14 - Greengos-RWed'!E6</f>
        <v>0</v>
      </c>
      <c r="F31" s="44">
        <f>'1- SSB64-Greengos'!F14+'3 - Greengos-PRain'!F6+'7 - ZZ-Greengos'!F13+'11 - CKs-Greengos'!F14+'14 - Greengos-RWed'!F6</f>
        <v>9</v>
      </c>
      <c r="G31" s="44">
        <f>'1- SSB64-Greengos'!G14+'3 - Greengos-PRain'!G6+'7 - ZZ-Greengos'!G13+'11 - CKs-Greengos'!G14+'14 - Greengos-RWed'!G6</f>
        <v>4</v>
      </c>
      <c r="H31" s="44">
        <f>'1- SSB64-Greengos'!H14+'3 - Greengos-PRain'!H6+'7 - ZZ-Greengos'!H13+'11 - CKs-Greengos'!H14+'14 - Greengos-RWed'!H6</f>
        <v>6</v>
      </c>
      <c r="I31" s="44">
        <f>'1- SSB64-Greengos'!I14+'3 - Greengos-PRain'!I6+'7 - ZZ-Greengos'!I13+'11 - CKs-Greengos'!I14+'14 - Greengos-RWed'!I6</f>
        <v>1</v>
      </c>
      <c r="J31" s="184">
        <f>'1- SSB64-Greengos'!J14+'3 - Greengos-PRain'!J6+'7 - ZZ-Greengos'!J13+'11 - CKs-Greengos'!J14+'14 - Greengos-RWed'!J6</f>
        <v>1</v>
      </c>
      <c r="K31" s="186">
        <f>G31/J31</f>
        <v>4</v>
      </c>
    </row>
    <row r="32" spans="1:11" ht="30" customHeight="1">
      <c r="A32" s="50" t="s">
        <v>167</v>
      </c>
      <c r="B32" s="44">
        <f>'1- SSB64-Greengos'!B15+'3 - Greengos-PRain'!B7+'7 - ZZ-Greengos'!B14+'11 - CKs-Greengos'!B15+'14 - Greengos-RWed'!B7</f>
        <v>3</v>
      </c>
      <c r="C32" s="44">
        <f>'1- SSB64-Greengos'!C15+'3 - Greengos-PRain'!C7+'7 - ZZ-Greengos'!C14+'11 - CKs-Greengos'!C15+'14 - Greengos-RWed'!C7</f>
        <v>12</v>
      </c>
      <c r="D32" s="45">
        <f>B32/C32</f>
        <v>0.25</v>
      </c>
      <c r="E32" s="44">
        <f>'1- SSB64-Greengos'!E15+'3 - Greengos-PRain'!E7+'7 - ZZ-Greengos'!E14+'11 - CKs-Greengos'!E15+'14 - Greengos-RWed'!E7</f>
        <v>0</v>
      </c>
      <c r="F32" s="44">
        <f>'1- SSB64-Greengos'!F15+'3 - Greengos-PRain'!F7+'7 - ZZ-Greengos'!F14+'11 - CKs-Greengos'!F15+'14 - Greengos-RWed'!F7</f>
        <v>9</v>
      </c>
      <c r="G32" s="44">
        <f>'1- SSB64-Greengos'!G15+'3 - Greengos-PRain'!G7+'7 - ZZ-Greengos'!G14+'11 - CKs-Greengos'!G15+'14 - Greengos-RWed'!G7</f>
        <v>1</v>
      </c>
      <c r="H32" s="44">
        <f>'1- SSB64-Greengos'!H15+'3 - Greengos-PRain'!H7+'7 - ZZ-Greengos'!H14+'11 - CKs-Greengos'!H15+'14 - Greengos-RWed'!H7</f>
        <v>2</v>
      </c>
      <c r="I32" s="44">
        <f>'1- SSB64-Greengos'!I15+'3 - Greengos-PRain'!I7+'7 - ZZ-Greengos'!I14+'11 - CKs-Greengos'!I15+'14 - Greengos-RWed'!I7</f>
        <v>0</v>
      </c>
      <c r="J32" s="44">
        <f>'1- SSB64-Greengos'!J15+'3 - Greengos-PRain'!J7+'7 - ZZ-Greengos'!J14+'11 - CKs-Greengos'!J15+'14 - Greengos-RWed'!J7</f>
        <v>4</v>
      </c>
      <c r="K32" s="46">
        <f>G32/J32</f>
        <v>0.25</v>
      </c>
    </row>
    <row r="33" spans="1:11" ht="30" customHeight="1">
      <c r="A33" s="50" t="s">
        <v>171</v>
      </c>
      <c r="B33" s="44">
        <f>'1- SSB64-Greengos'!B16+'3 - Greengos-PRain'!B8+'7 - ZZ-Greengos'!B15+'11 - CKs-Greengos'!B16+'14 - Greengos-RWed'!B8</f>
        <v>5</v>
      </c>
      <c r="C33" s="44">
        <f>'1- SSB64-Greengos'!C16+'3 - Greengos-PRain'!C8+'7 - ZZ-Greengos'!C15+'11 - CKs-Greengos'!C16+'14 - Greengos-RWed'!C8</f>
        <v>17</v>
      </c>
      <c r="D33" s="45">
        <f>B33/C33</f>
        <v>0.29411764705882354</v>
      </c>
      <c r="E33" s="44">
        <f>'1- SSB64-Greengos'!E16+'3 - Greengos-PRain'!E8+'7 - ZZ-Greengos'!E15+'11 - CKs-Greengos'!E16+'14 - Greengos-RWed'!E8</f>
        <v>1</v>
      </c>
      <c r="F33" s="44">
        <f>'1- SSB64-Greengos'!F16+'3 - Greengos-PRain'!F8+'7 - ZZ-Greengos'!F15+'11 - CKs-Greengos'!F16+'14 - Greengos-RWed'!F8</f>
        <v>11</v>
      </c>
      <c r="G33" s="44">
        <f>'1- SSB64-Greengos'!G16+'3 - Greengos-PRain'!G8+'7 - ZZ-Greengos'!G15+'11 - CKs-Greengos'!G16+'14 - Greengos-RWed'!G8</f>
        <v>2</v>
      </c>
      <c r="H33" s="44">
        <f>'1- SSB64-Greengos'!H16+'3 - Greengos-PRain'!H8+'7 - ZZ-Greengos'!H15+'11 - CKs-Greengos'!H16+'14 - Greengos-RWed'!H8</f>
        <v>2</v>
      </c>
      <c r="I33" s="44">
        <f>'1- SSB64-Greengos'!I16+'3 - Greengos-PRain'!I8+'7 - ZZ-Greengos'!I15+'11 - CKs-Greengos'!I16+'14 - Greengos-RWed'!I8</f>
        <v>5</v>
      </c>
      <c r="J33" s="44">
        <f>'1- SSB64-Greengos'!J16+'3 - Greengos-PRain'!J8+'7 - ZZ-Greengos'!J15+'11 - CKs-Greengos'!J16+'14 - Greengos-RWed'!J8</f>
        <v>2</v>
      </c>
      <c r="K33" s="46">
        <f>G33/J33</f>
        <v>1</v>
      </c>
    </row>
    <row r="34" spans="1:11" ht="30" customHeight="1">
      <c r="A34" s="50" t="s">
        <v>169</v>
      </c>
      <c r="B34" s="44">
        <f>'1- SSB64-Greengos'!B17+'3 - Greengos-PRain'!B9+'7 - ZZ-Greengos'!B16+'11 - CKs-Greengos'!B17+'14 - Greengos-RWed'!B9</f>
        <v>6</v>
      </c>
      <c r="C34" s="44">
        <f>'1- SSB64-Greengos'!C17+'3 - Greengos-PRain'!C9+'7 - ZZ-Greengos'!C16+'11 - CKs-Greengos'!C17+'14 - Greengos-RWed'!C9</f>
        <v>24</v>
      </c>
      <c r="D34" s="45">
        <f>B34/C34</f>
        <v>0.25</v>
      </c>
      <c r="E34" s="44">
        <f>'1- SSB64-Greengos'!E17+'3 - Greengos-PRain'!E9+'7 - ZZ-Greengos'!E16+'11 - CKs-Greengos'!E17+'14 - Greengos-RWed'!E9</f>
        <v>2</v>
      </c>
      <c r="F34" s="44">
        <f>'1- SSB64-Greengos'!F17+'3 - Greengos-PRain'!F9+'7 - ZZ-Greengos'!F16+'11 - CKs-Greengos'!F17+'14 - Greengos-RWed'!F9</f>
        <v>20</v>
      </c>
      <c r="G34" s="44">
        <f>'1- SSB64-Greengos'!G17+'3 - Greengos-PRain'!G9+'7 - ZZ-Greengos'!G16+'11 - CKs-Greengos'!G17+'14 - Greengos-RWed'!G9</f>
        <v>5</v>
      </c>
      <c r="H34" s="44">
        <f>'1- SSB64-Greengos'!H17+'3 - Greengos-PRain'!H9+'7 - ZZ-Greengos'!H16+'11 - CKs-Greengos'!H17+'14 - Greengos-RWed'!H9</f>
        <v>0</v>
      </c>
      <c r="I34" s="44">
        <f>'1- SSB64-Greengos'!I17+'3 - Greengos-PRain'!I9+'7 - ZZ-Greengos'!I16+'11 - CKs-Greengos'!I17+'14 - Greengos-RWed'!I9</f>
        <v>3</v>
      </c>
      <c r="J34" s="44">
        <f>'1- SSB64-Greengos'!J17+'3 - Greengos-PRain'!J9+'7 - ZZ-Greengos'!J16+'11 - CKs-Greengos'!J17+'14 - Greengos-RWed'!J9</f>
        <v>7</v>
      </c>
      <c r="K34" s="46">
        <f>G34/J34</f>
        <v>0.7142857142857143</v>
      </c>
    </row>
  </sheetData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showGridLines="0" zoomScale="75" zoomScaleNormal="75" workbookViewId="0">
      <selection activeCell="Q22" sqref="Q22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35</v>
      </c>
      <c r="B1" s="13"/>
      <c r="C1" s="14"/>
      <c r="D1" s="15"/>
    </row>
    <row r="3" spans="1:11" ht="30" customHeight="1">
      <c r="A3" s="48" t="str">
        <f>'Overall - Totals'!A3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>
      <c r="A4" s="27" t="s">
        <v>27</v>
      </c>
      <c r="B4" s="58">
        <f>'RR - Totals'!B4/5</f>
        <v>2</v>
      </c>
      <c r="C4" s="58">
        <f>'RR - Totals'!C4/5</f>
        <v>4</v>
      </c>
      <c r="D4" s="45">
        <f>B4/C4</f>
        <v>0.5</v>
      </c>
      <c r="E4" s="58">
        <f>'RR - Totals'!E4/5</f>
        <v>0.2</v>
      </c>
      <c r="F4" s="58">
        <f>'RR - Totals'!F4/5</f>
        <v>5.2</v>
      </c>
      <c r="G4" s="58">
        <f>'RR - Totals'!G4/5</f>
        <v>1.6</v>
      </c>
      <c r="H4" s="58">
        <f>'RR - Totals'!H4/5</f>
        <v>0.8</v>
      </c>
      <c r="I4" s="58">
        <f>'RR - Totals'!I4/5</f>
        <v>0.4</v>
      </c>
      <c r="J4" s="58">
        <f>'RR - Totals'!J4/5</f>
        <v>2</v>
      </c>
      <c r="K4" s="46">
        <f>G4/J4</f>
        <v>0.8</v>
      </c>
    </row>
    <row r="5" spans="1:11" ht="30" customHeight="1">
      <c r="A5" s="27" t="s">
        <v>23</v>
      </c>
      <c r="B5" s="58">
        <f>'RR - Totals'!B5/5</f>
        <v>1.8</v>
      </c>
      <c r="C5" s="58">
        <f>'RR - Totals'!C5/5</f>
        <v>5.4</v>
      </c>
      <c r="D5" s="45">
        <f>B5/C5</f>
        <v>0.33333333333333331</v>
      </c>
      <c r="E5" s="58">
        <f>'RR - Totals'!E5/5</f>
        <v>0</v>
      </c>
      <c r="F5" s="58">
        <f>'RR - Totals'!F5/5</f>
        <v>1.8</v>
      </c>
      <c r="G5" s="58">
        <f>'RR - Totals'!G5/5</f>
        <v>1.2</v>
      </c>
      <c r="H5" s="58">
        <f>'RR - Totals'!H5/5</f>
        <v>0.4</v>
      </c>
      <c r="I5" s="58">
        <f>'RR - Totals'!I5/5</f>
        <v>0</v>
      </c>
      <c r="J5" s="58">
        <f>'RR - Totals'!J5/5</f>
        <v>1.2</v>
      </c>
      <c r="K5" s="46">
        <f>G5/J5</f>
        <v>1</v>
      </c>
    </row>
    <row r="6" spans="1:11" ht="30" customHeight="1">
      <c r="A6" s="27" t="s">
        <v>173</v>
      </c>
      <c r="B6" s="58">
        <f>'RR - Totals'!B6/5</f>
        <v>2.6</v>
      </c>
      <c r="C6" s="58">
        <f>'RR - Totals'!C6/5</f>
        <v>5.6</v>
      </c>
      <c r="D6" s="45">
        <f>B6/C6</f>
        <v>0.46428571428571436</v>
      </c>
      <c r="E6" s="187">
        <f>'RR - Totals'!E6/5</f>
        <v>1.2</v>
      </c>
      <c r="F6" s="58">
        <f>'RR - Totals'!F6/5</f>
        <v>3.8</v>
      </c>
      <c r="G6" s="58">
        <f>'RR - Totals'!G6/5</f>
        <v>0.6</v>
      </c>
      <c r="H6" s="58">
        <f>'RR - Totals'!H6/5</f>
        <v>0</v>
      </c>
      <c r="I6" s="58">
        <f>'RR - Totals'!I6/5</f>
        <v>1.4</v>
      </c>
      <c r="J6" s="58">
        <f>'RR - Totals'!J6/5</f>
        <v>1.4</v>
      </c>
      <c r="K6" s="46">
        <f>G6/J6</f>
        <v>0.4285714285714286</v>
      </c>
    </row>
    <row r="7" spans="1:11">
      <c r="B7" s="34"/>
      <c r="C7" s="34"/>
      <c r="D7" s="36"/>
      <c r="E7" s="34"/>
      <c r="F7" s="34"/>
      <c r="G7" s="34"/>
      <c r="H7" s="34"/>
      <c r="I7" s="34"/>
      <c r="J7" s="34"/>
      <c r="K7" s="37"/>
    </row>
    <row r="8" spans="1:11" ht="30" customHeight="1">
      <c r="A8" s="132" t="str">
        <f>'Overall - Totals'!A8</f>
        <v>PURPLE RAIN</v>
      </c>
      <c r="B8" s="12" t="s">
        <v>3</v>
      </c>
      <c r="C8" s="12" t="s">
        <v>11</v>
      </c>
      <c r="D8" s="26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29" t="s">
        <v>21</v>
      </c>
    </row>
    <row r="9" spans="1:11" ht="30" customHeight="1">
      <c r="A9" s="133" t="s">
        <v>24</v>
      </c>
      <c r="B9" s="58">
        <f>'RR - Totals'!B9/5</f>
        <v>3.2</v>
      </c>
      <c r="C9" s="58">
        <f>'RR - Totals'!C9/5</f>
        <v>7.8</v>
      </c>
      <c r="D9" s="45">
        <f>B9/C9</f>
        <v>0.4102564102564103</v>
      </c>
      <c r="E9" s="58">
        <f>'RR - Totals'!E9/5</f>
        <v>0.2</v>
      </c>
      <c r="F9" s="58">
        <f>'RR - Totals'!F9/5</f>
        <v>2.4</v>
      </c>
      <c r="G9" s="58">
        <f>'RR - Totals'!G9/5</f>
        <v>0.8</v>
      </c>
      <c r="H9" s="58">
        <f>'RR - Totals'!H9/5</f>
        <v>0.4</v>
      </c>
      <c r="I9" s="58">
        <f>'RR - Totals'!I9/5</f>
        <v>0.2</v>
      </c>
      <c r="J9" s="58">
        <f>'RR - Totals'!J9/5</f>
        <v>0.6</v>
      </c>
      <c r="K9" s="46">
        <f>G9/J9</f>
        <v>1.3333333333333335</v>
      </c>
    </row>
    <row r="10" spans="1:11" ht="30" customHeight="1">
      <c r="A10" s="133" t="s">
        <v>26</v>
      </c>
      <c r="B10" s="58">
        <f>'RR - Totals'!B10/5</f>
        <v>1</v>
      </c>
      <c r="C10" s="58">
        <f>'RR - Totals'!C10/5</f>
        <v>5.8</v>
      </c>
      <c r="D10" s="45">
        <f>B10/C10</f>
        <v>0.17241379310344829</v>
      </c>
      <c r="E10" s="58">
        <f>'RR - Totals'!E10/5</f>
        <v>0</v>
      </c>
      <c r="F10" s="58">
        <f>'RR - Totals'!F10/5</f>
        <v>1.6</v>
      </c>
      <c r="G10" s="58">
        <f>'RR - Totals'!G10/5</f>
        <v>1.2</v>
      </c>
      <c r="H10" s="58">
        <f>'RR - Totals'!H10/5</f>
        <v>1</v>
      </c>
      <c r="I10" s="58">
        <f>'RR - Totals'!I10/5</f>
        <v>0</v>
      </c>
      <c r="J10" s="58">
        <f>'RR - Totals'!J10/5</f>
        <v>0.6</v>
      </c>
      <c r="K10" s="46">
        <f>G10/J10</f>
        <v>2</v>
      </c>
    </row>
    <row r="11" spans="1:11" ht="30" customHeight="1">
      <c r="A11" s="133" t="s">
        <v>25</v>
      </c>
      <c r="B11" s="58">
        <f>'RR - Totals'!B11/5</f>
        <v>2.2000000000000002</v>
      </c>
      <c r="C11" s="58">
        <f>'RR - Totals'!C11/5</f>
        <v>3.8</v>
      </c>
      <c r="D11" s="45">
        <f>B11/C11</f>
        <v>0.57894736842105265</v>
      </c>
      <c r="E11" s="58">
        <f>'RR - Totals'!E11/5</f>
        <v>0</v>
      </c>
      <c r="F11" s="58">
        <f>'RR - Totals'!F11/5</f>
        <v>4</v>
      </c>
      <c r="G11" s="58">
        <f>'RR - Totals'!G11/5</f>
        <v>1</v>
      </c>
      <c r="H11" s="58">
        <f>'RR - Totals'!H11/5</f>
        <v>1.4</v>
      </c>
      <c r="I11" s="58">
        <f>'RR - Totals'!I11/5</f>
        <v>0</v>
      </c>
      <c r="J11" s="58">
        <f>'RR - Totals'!J11/5</f>
        <v>1.2</v>
      </c>
      <c r="K11" s="46">
        <f>G11/J11</f>
        <v>0.83333333333333337</v>
      </c>
    </row>
    <row r="12" spans="1:11">
      <c r="B12" s="34"/>
      <c r="C12" s="34"/>
      <c r="D12" s="36"/>
      <c r="E12" s="34"/>
      <c r="F12" s="34"/>
      <c r="G12" s="34"/>
      <c r="H12" s="34"/>
      <c r="I12" s="34"/>
      <c r="J12" s="34"/>
      <c r="K12" s="37"/>
    </row>
    <row r="13" spans="1:11" ht="30" customHeight="1">
      <c r="A13" s="144" t="str">
        <f>'Overall - Totals'!A13</f>
        <v>SUPER SMASH BROS. (THE 64 ONE)</v>
      </c>
      <c r="B13" s="12" t="s">
        <v>3</v>
      </c>
      <c r="C13" s="12" t="s">
        <v>11</v>
      </c>
      <c r="D13" s="26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9" t="s">
        <v>21</v>
      </c>
    </row>
    <row r="14" spans="1:11" ht="30" customHeight="1">
      <c r="A14" s="51" t="s">
        <v>43</v>
      </c>
      <c r="B14" s="58">
        <f>'RR - Totals'!B14/5</f>
        <v>2.8</v>
      </c>
      <c r="C14" s="58">
        <f>'RR - Totals'!C14/5</f>
        <v>6.8</v>
      </c>
      <c r="D14" s="45">
        <f>B14/C14</f>
        <v>0.41176470588235292</v>
      </c>
      <c r="E14" s="187">
        <f>'RR - Totals'!E14/5</f>
        <v>1.2</v>
      </c>
      <c r="F14" s="58">
        <f>'RR - Totals'!F14/5</f>
        <v>6</v>
      </c>
      <c r="G14" s="187">
        <f>'RR - Totals'!G14/5</f>
        <v>2</v>
      </c>
      <c r="H14" s="58">
        <f>'RR - Totals'!H14/5</f>
        <v>1</v>
      </c>
      <c r="I14" s="58">
        <f>'RR - Totals'!I14/5</f>
        <v>0.6</v>
      </c>
      <c r="J14" s="58">
        <f>'RR - Totals'!J14/5</f>
        <v>1.6</v>
      </c>
      <c r="K14" s="46">
        <f>G14/J14</f>
        <v>1.25</v>
      </c>
    </row>
    <row r="15" spans="1:11" ht="30" customHeight="1">
      <c r="A15" s="51" t="s">
        <v>46</v>
      </c>
      <c r="B15" s="58">
        <f>'RR - Totals'!B15/5</f>
        <v>2.4</v>
      </c>
      <c r="C15" s="58">
        <f>'RR - Totals'!C15/5</f>
        <v>7</v>
      </c>
      <c r="D15" s="45">
        <f>B15/C15</f>
        <v>0.34285714285714286</v>
      </c>
      <c r="E15" s="58">
        <f>'RR - Totals'!E15/5</f>
        <v>0</v>
      </c>
      <c r="F15" s="58">
        <f>'RR - Totals'!F15/5</f>
        <v>2.8</v>
      </c>
      <c r="G15" s="58">
        <f>'RR - Totals'!G15/5</f>
        <v>0.4</v>
      </c>
      <c r="H15" s="58">
        <f>'RR - Totals'!H15/5</f>
        <v>0.6</v>
      </c>
      <c r="I15" s="58">
        <f>'RR - Totals'!I15/5</f>
        <v>0.4</v>
      </c>
      <c r="J15" s="58">
        <f>'RR - Totals'!J15/5</f>
        <v>1.2</v>
      </c>
      <c r="K15" s="46">
        <f>G15/J15</f>
        <v>0.33333333333333337</v>
      </c>
    </row>
    <row r="16" spans="1:11" ht="30" customHeight="1">
      <c r="A16" s="51" t="s">
        <v>30</v>
      </c>
      <c r="B16" s="58">
        <f>'RR - Totals'!B16/5</f>
        <v>0</v>
      </c>
      <c r="C16" s="58">
        <f>'RR - Totals'!C16/5</f>
        <v>0</v>
      </c>
      <c r="D16" s="45" t="e">
        <f>B16/C16</f>
        <v>#DIV/0!</v>
      </c>
      <c r="E16" s="58">
        <f>'RR - Totals'!E16/5</f>
        <v>0</v>
      </c>
      <c r="F16" s="58">
        <f>'RR - Totals'!F16/5</f>
        <v>0</v>
      </c>
      <c r="G16" s="58">
        <f>'RR - Totals'!G16/5</f>
        <v>0</v>
      </c>
      <c r="H16" s="58">
        <f>'RR - Totals'!H16/5</f>
        <v>0</v>
      </c>
      <c r="I16" s="58">
        <f>'RR - Totals'!I16/5</f>
        <v>0</v>
      </c>
      <c r="J16" s="58">
        <f>'RR - Totals'!J16/5</f>
        <v>0</v>
      </c>
      <c r="K16" s="46" t="e">
        <f>G16/J16</f>
        <v>#DIV/0!</v>
      </c>
    </row>
    <row r="17" spans="1:11" ht="30" customHeight="1">
      <c r="A17" s="51" t="s">
        <v>174</v>
      </c>
      <c r="B17" s="58">
        <f>'RR - Totals'!B17/5</f>
        <v>1</v>
      </c>
      <c r="C17" s="58">
        <f>'RR - Totals'!C17/5</f>
        <v>3</v>
      </c>
      <c r="D17" s="45">
        <f>B17/C17</f>
        <v>0.33333333333333331</v>
      </c>
      <c r="E17" s="58">
        <f>'RR - Totals'!E17/5</f>
        <v>0.4</v>
      </c>
      <c r="F17" s="58">
        <f>'RR - Totals'!F17/5</f>
        <v>0.8</v>
      </c>
      <c r="G17" s="58">
        <f>'RR - Totals'!G17/5</f>
        <v>1</v>
      </c>
      <c r="H17" s="187">
        <f>'RR - Totals'!H17/5</f>
        <v>1.6</v>
      </c>
      <c r="I17" s="58">
        <f>'RR - Totals'!I17/5</f>
        <v>0.4</v>
      </c>
      <c r="J17" s="58">
        <f>'RR - Totals'!J17/5</f>
        <v>0.8</v>
      </c>
      <c r="K17" s="46">
        <f>G17/J17</f>
        <v>1.25</v>
      </c>
    </row>
    <row r="18" spans="1:11">
      <c r="A18" s="75"/>
      <c r="B18" s="76"/>
      <c r="C18" s="76"/>
      <c r="D18" s="77"/>
      <c r="E18" s="76"/>
      <c r="F18" s="76"/>
      <c r="G18" s="76"/>
      <c r="H18" s="76"/>
      <c r="I18" s="76"/>
      <c r="J18" s="76"/>
      <c r="K18" s="78"/>
    </row>
    <row r="19" spans="1:11" ht="30" customHeight="1">
      <c r="A19" s="52" t="str">
        <f>'Overall - Totals'!A19</f>
        <v>THE CLARK KENTS</v>
      </c>
      <c r="B19" s="12" t="s">
        <v>3</v>
      </c>
      <c r="C19" s="12" t="s">
        <v>11</v>
      </c>
      <c r="D19" s="26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29" t="s">
        <v>21</v>
      </c>
    </row>
    <row r="20" spans="1:11" ht="30" customHeight="1">
      <c r="A20" s="53" t="s">
        <v>22</v>
      </c>
      <c r="B20" s="58">
        <f>'RR - Totals'!B20/5</f>
        <v>3.2</v>
      </c>
      <c r="C20" s="58">
        <f>'RR - Totals'!C20/5</f>
        <v>5.4</v>
      </c>
      <c r="D20" s="185">
        <f>B20/C20</f>
        <v>0.59259259259259256</v>
      </c>
      <c r="E20" s="58">
        <f>'RR - Totals'!E20/5</f>
        <v>1</v>
      </c>
      <c r="F20" s="187">
        <f>'RR - Totals'!F20/5</f>
        <v>7.8</v>
      </c>
      <c r="G20" s="58">
        <f>'RR - Totals'!G20/5</f>
        <v>1.8</v>
      </c>
      <c r="H20" s="58">
        <f>'RR - Totals'!H20/5</f>
        <v>0.8</v>
      </c>
      <c r="I20" s="187">
        <f>'RR - Totals'!I20/5</f>
        <v>1.6</v>
      </c>
      <c r="J20" s="58">
        <f>'RR - Totals'!J20/5</f>
        <v>0.8</v>
      </c>
      <c r="K20" s="46">
        <f>G20/J20</f>
        <v>2.25</v>
      </c>
    </row>
    <row r="21" spans="1:11" ht="30" customHeight="1">
      <c r="A21" s="53" t="s">
        <v>175</v>
      </c>
      <c r="B21" s="58">
        <f>'RR - Totals'!B21/5</f>
        <v>0.8</v>
      </c>
      <c r="C21" s="58">
        <f>'RR - Totals'!C21/5</f>
        <v>4.2</v>
      </c>
      <c r="D21" s="45">
        <f>B21/C21</f>
        <v>0.19047619047619047</v>
      </c>
      <c r="E21" s="58">
        <f>'RR - Totals'!E21/5</f>
        <v>0</v>
      </c>
      <c r="F21" s="58">
        <f>'RR - Totals'!F21/5</f>
        <v>2.2000000000000002</v>
      </c>
      <c r="G21" s="58">
        <f>'RR - Totals'!G21/5</f>
        <v>0.6</v>
      </c>
      <c r="H21" s="58">
        <f>'RR - Totals'!H21/5</f>
        <v>0.4</v>
      </c>
      <c r="I21" s="58">
        <f>'RR - Totals'!I21/5</f>
        <v>0.4</v>
      </c>
      <c r="J21" s="58">
        <f>'RR - Totals'!J21/5</f>
        <v>0.6</v>
      </c>
      <c r="K21" s="46">
        <f>G21/J21</f>
        <v>1</v>
      </c>
    </row>
    <row r="22" spans="1:11" ht="30" customHeight="1">
      <c r="A22" s="53" t="s">
        <v>176</v>
      </c>
      <c r="B22" s="58">
        <f>'RR - Totals'!B22/5</f>
        <v>0.8</v>
      </c>
      <c r="C22" s="58">
        <f>'RR - Totals'!C22/5</f>
        <v>3.4</v>
      </c>
      <c r="D22" s="45">
        <f>B22/C22</f>
        <v>0.23529411764705885</v>
      </c>
      <c r="E22" s="58">
        <f>'RR - Totals'!E22/5</f>
        <v>0</v>
      </c>
      <c r="F22" s="58">
        <f>'RR - Totals'!F22/5</f>
        <v>1.6</v>
      </c>
      <c r="G22" s="58">
        <f>'RR - Totals'!G22/5</f>
        <v>0</v>
      </c>
      <c r="H22" s="58">
        <f>'RR - Totals'!H22/5</f>
        <v>0.4</v>
      </c>
      <c r="I22" s="58">
        <f>'RR - Totals'!I22/5</f>
        <v>0</v>
      </c>
      <c r="J22" s="58">
        <f>'RR - Totals'!J22/5</f>
        <v>0.8</v>
      </c>
      <c r="K22" s="46">
        <f>G22/J22</f>
        <v>0</v>
      </c>
    </row>
    <row r="23" spans="1:11" ht="30" customHeight="1">
      <c r="A23" s="53" t="s">
        <v>28</v>
      </c>
      <c r="B23" s="58">
        <f>'RR - Totals'!B23/5</f>
        <v>1</v>
      </c>
      <c r="C23" s="58">
        <f>'RR - Totals'!C23/5</f>
        <v>2.4</v>
      </c>
      <c r="D23" s="45">
        <f>B23/C23</f>
        <v>0.41666666666666669</v>
      </c>
      <c r="E23" s="58">
        <f>'RR - Totals'!E23/5</f>
        <v>0.8</v>
      </c>
      <c r="F23" s="58">
        <f>'RR - Totals'!F23/5</f>
        <v>0.8</v>
      </c>
      <c r="G23" s="58">
        <f>'RR - Totals'!G23/5</f>
        <v>0.2</v>
      </c>
      <c r="H23" s="58">
        <f>'RR - Totals'!H23/5</f>
        <v>0</v>
      </c>
      <c r="I23" s="58">
        <f>'RR - Totals'!I23/5</f>
        <v>0.8</v>
      </c>
      <c r="J23" s="58">
        <f>'RR - Totals'!J23/5</f>
        <v>0.8</v>
      </c>
      <c r="K23" s="46">
        <f>G23/J23</f>
        <v>0.25</v>
      </c>
    </row>
    <row r="24" spans="1:11">
      <c r="B24" s="34"/>
      <c r="C24" s="34"/>
      <c r="D24" s="36"/>
      <c r="E24" s="34"/>
      <c r="F24" s="34"/>
      <c r="G24" s="34"/>
      <c r="H24" s="34"/>
      <c r="I24" s="34"/>
      <c r="J24" s="34"/>
      <c r="K24" s="37"/>
    </row>
    <row r="25" spans="1:11" ht="30" customHeight="1">
      <c r="A25" s="54" t="str">
        <f>'Overall - Totals'!A25</f>
        <v>ZZ HAWK</v>
      </c>
      <c r="B25" s="12" t="s">
        <v>3</v>
      </c>
      <c r="C25" s="12" t="s">
        <v>11</v>
      </c>
      <c r="D25" s="26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9" t="s">
        <v>21</v>
      </c>
    </row>
    <row r="26" spans="1:11" ht="30" customHeight="1">
      <c r="A26" s="55" t="s">
        <v>81</v>
      </c>
      <c r="B26" s="187">
        <f>'RR - Totals'!B26/5</f>
        <v>4.5999999999999996</v>
      </c>
      <c r="C26" s="187">
        <f>'RR - Totals'!C26/5</f>
        <v>10.199999999999999</v>
      </c>
      <c r="D26" s="45">
        <f>B26/C26</f>
        <v>0.45098039215686275</v>
      </c>
      <c r="E26" s="58">
        <f>'RR - Totals'!E26/5</f>
        <v>0.4</v>
      </c>
      <c r="F26" s="58">
        <f>'RR - Totals'!F26/5</f>
        <v>2.8</v>
      </c>
      <c r="G26" s="58">
        <f>'RR - Totals'!G26/5</f>
        <v>0.6</v>
      </c>
      <c r="H26" s="187">
        <f>'RR - Totals'!H26/5</f>
        <v>1.6</v>
      </c>
      <c r="I26" s="58">
        <f>'RR - Totals'!I26/5</f>
        <v>0.2</v>
      </c>
      <c r="J26" s="187">
        <f>'RR - Totals'!J26/5</f>
        <v>0.2</v>
      </c>
      <c r="K26" s="46">
        <f>G26/J26</f>
        <v>2.9999999999999996</v>
      </c>
    </row>
    <row r="27" spans="1:11" ht="30" customHeight="1">
      <c r="A27" s="134" t="s">
        <v>177</v>
      </c>
      <c r="B27" s="58">
        <f>'RR - Totals'!B27/5</f>
        <v>1</v>
      </c>
      <c r="C27" s="58">
        <f>'RR - Totals'!C27/5</f>
        <v>5</v>
      </c>
      <c r="D27" s="45">
        <f>B27/C27</f>
        <v>0.2</v>
      </c>
      <c r="E27" s="58">
        <f>'RR - Totals'!E27/5</f>
        <v>0.2</v>
      </c>
      <c r="F27" s="58">
        <f>'RR - Totals'!F27/5</f>
        <v>1.8</v>
      </c>
      <c r="G27" s="58">
        <f>'RR - Totals'!G27/5</f>
        <v>0.8</v>
      </c>
      <c r="H27" s="58">
        <f>'RR - Totals'!H27/5</f>
        <v>0.6</v>
      </c>
      <c r="I27" s="58">
        <f>'RR - Totals'!I27/5</f>
        <v>0</v>
      </c>
      <c r="J27" s="58">
        <f>'RR - Totals'!J27/5</f>
        <v>0.4</v>
      </c>
      <c r="K27" s="46">
        <f>G27/J27</f>
        <v>2</v>
      </c>
    </row>
    <row r="28" spans="1:11" ht="30" customHeight="1">
      <c r="A28" s="134" t="s">
        <v>101</v>
      </c>
      <c r="B28" s="58">
        <f>'RR - Totals'!B28/5</f>
        <v>0.4</v>
      </c>
      <c r="C28" s="58">
        <f>'RR - Totals'!C28/5</f>
        <v>3</v>
      </c>
      <c r="D28" s="45">
        <f>B28/C28</f>
        <v>0.13333333333333333</v>
      </c>
      <c r="E28" s="58">
        <f>'RR - Totals'!E28/5</f>
        <v>0</v>
      </c>
      <c r="F28" s="58">
        <f>'RR - Totals'!F28/5</f>
        <v>2.4</v>
      </c>
      <c r="G28" s="58">
        <f>'RR - Totals'!G28/5</f>
        <v>1.4</v>
      </c>
      <c r="H28" s="58">
        <f>'RR - Totals'!H28/5</f>
        <v>1</v>
      </c>
      <c r="I28" s="58">
        <f>'RR - Totals'!I28/5</f>
        <v>0</v>
      </c>
      <c r="J28" s="58">
        <f>'RR - Totals'!J28/5</f>
        <v>1.2</v>
      </c>
      <c r="K28" s="46">
        <f>G28/J28</f>
        <v>1.1666666666666667</v>
      </c>
    </row>
    <row r="29" spans="1:11">
      <c r="B29" s="34"/>
      <c r="C29" s="34"/>
      <c r="D29" s="36"/>
      <c r="E29" s="34"/>
      <c r="F29" s="34"/>
      <c r="G29" s="34"/>
      <c r="H29" s="34"/>
      <c r="I29" s="34"/>
      <c r="J29" s="34"/>
      <c r="K29" s="37"/>
    </row>
    <row r="30" spans="1:11" ht="30" customHeight="1">
      <c r="A30" s="49" t="str">
        <f>'Overall - Totals'!A30</f>
        <v>THE GREENGOS</v>
      </c>
      <c r="B30" s="12" t="s">
        <v>3</v>
      </c>
      <c r="C30" s="12" t="s">
        <v>11</v>
      </c>
      <c r="D30" s="26" t="s">
        <v>9</v>
      </c>
      <c r="E30" s="12" t="s">
        <v>10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29" t="s">
        <v>21</v>
      </c>
    </row>
    <row r="31" spans="1:11" ht="30" customHeight="1">
      <c r="A31" s="50" t="s">
        <v>29</v>
      </c>
      <c r="B31" s="58">
        <f>'RR - Totals'!B31/5</f>
        <v>1.6</v>
      </c>
      <c r="C31" s="58">
        <f>'RR - Totals'!C31/5</f>
        <v>6</v>
      </c>
      <c r="D31" s="45">
        <f>B31/C31</f>
        <v>0.26666666666666666</v>
      </c>
      <c r="E31" s="58">
        <f>'RR - Totals'!E31/5</f>
        <v>0</v>
      </c>
      <c r="F31" s="58">
        <f>'RR - Totals'!F31/5</f>
        <v>1.8</v>
      </c>
      <c r="G31" s="58">
        <f>'RR - Totals'!G31/5</f>
        <v>0.8</v>
      </c>
      <c r="H31" s="58">
        <f>'RR - Totals'!H31/5</f>
        <v>1.2</v>
      </c>
      <c r="I31" s="58">
        <f>'RR - Totals'!I31/5</f>
        <v>0.2</v>
      </c>
      <c r="J31" s="187">
        <f>'RR - Totals'!J31/5</f>
        <v>0.2</v>
      </c>
      <c r="K31" s="186">
        <f>G31/J31</f>
        <v>4</v>
      </c>
    </row>
    <row r="32" spans="1:11" ht="30" customHeight="1">
      <c r="A32" s="50" t="s">
        <v>167</v>
      </c>
      <c r="B32" s="58">
        <f>'RR - Totals'!B32/5</f>
        <v>0.6</v>
      </c>
      <c r="C32" s="58">
        <f>'RR - Totals'!C32/5</f>
        <v>2.4</v>
      </c>
      <c r="D32" s="45">
        <f>B32/C32</f>
        <v>0.25</v>
      </c>
      <c r="E32" s="58">
        <f>'RR - Totals'!E32/5</f>
        <v>0</v>
      </c>
      <c r="F32" s="58">
        <f>'RR - Totals'!F32/5</f>
        <v>1.8</v>
      </c>
      <c r="G32" s="58">
        <f>'RR - Totals'!G32/5</f>
        <v>0.2</v>
      </c>
      <c r="H32" s="58">
        <f>'RR - Totals'!H32/5</f>
        <v>0.4</v>
      </c>
      <c r="I32" s="58">
        <f>'RR - Totals'!I32/5</f>
        <v>0</v>
      </c>
      <c r="J32" s="58">
        <f>'RR - Totals'!J32/5</f>
        <v>0.8</v>
      </c>
      <c r="K32" s="46">
        <f>G32/J32</f>
        <v>0.25</v>
      </c>
    </row>
    <row r="33" spans="1:11" ht="30" customHeight="1">
      <c r="A33" s="50" t="s">
        <v>171</v>
      </c>
      <c r="B33" s="58">
        <f>'RR - Totals'!B33/5</f>
        <v>1</v>
      </c>
      <c r="C33" s="58">
        <f>'RR - Totals'!C33/5</f>
        <v>3.4</v>
      </c>
      <c r="D33" s="45">
        <f>B33/C33</f>
        <v>0.29411764705882354</v>
      </c>
      <c r="E33" s="58">
        <f>'RR - Totals'!E33/5</f>
        <v>0.2</v>
      </c>
      <c r="F33" s="58">
        <f>'RR - Totals'!F33/5</f>
        <v>2.2000000000000002</v>
      </c>
      <c r="G33" s="58">
        <f>'RR - Totals'!G33/5</f>
        <v>0.4</v>
      </c>
      <c r="H33" s="58">
        <f>'RR - Totals'!H33/5</f>
        <v>0.4</v>
      </c>
      <c r="I33" s="58">
        <f>'RR - Totals'!I33/5</f>
        <v>1</v>
      </c>
      <c r="J33" s="58">
        <f>'RR - Totals'!J33/5</f>
        <v>0.4</v>
      </c>
      <c r="K33" s="46">
        <f>G33/J33</f>
        <v>1</v>
      </c>
    </row>
    <row r="34" spans="1:11" ht="30" customHeight="1">
      <c r="A34" s="50" t="s">
        <v>169</v>
      </c>
      <c r="B34" s="58">
        <f>'RR - Totals'!B34/5</f>
        <v>1.2</v>
      </c>
      <c r="C34" s="58">
        <f>'RR - Totals'!C34/5</f>
        <v>4.8</v>
      </c>
      <c r="D34" s="45">
        <f>B34/C34</f>
        <v>0.25</v>
      </c>
      <c r="E34" s="58">
        <f>'RR - Totals'!E34/5</f>
        <v>0.4</v>
      </c>
      <c r="F34" s="58">
        <f>'RR - Totals'!F34/5</f>
        <v>4</v>
      </c>
      <c r="G34" s="58">
        <f>'RR - Totals'!G34/5</f>
        <v>1</v>
      </c>
      <c r="H34" s="58">
        <f>'RR - Totals'!H34/5</f>
        <v>0</v>
      </c>
      <c r="I34" s="58">
        <f>'RR - Totals'!I34/5</f>
        <v>0.6</v>
      </c>
      <c r="J34" s="58">
        <f>'RR - Totals'!J34/5</f>
        <v>1.4</v>
      </c>
      <c r="K34" s="46">
        <f>G34/J34</f>
        <v>0.7142857142857143</v>
      </c>
    </row>
  </sheetData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showGridLines="0" workbookViewId="0">
      <selection activeCell="P12" sqref="P12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4" ht="30" customHeight="1" thickBot="1">
      <c r="A1" s="17" t="s">
        <v>32</v>
      </c>
      <c r="B1" s="13"/>
      <c r="C1" s="14"/>
      <c r="D1" s="15"/>
    </row>
    <row r="3" spans="1:14" ht="30" customHeight="1">
      <c r="A3" s="48" t="str">
        <f>'Overall - Avgs'!A3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  <c r="L3" s="24" t="s">
        <v>222</v>
      </c>
      <c r="M3" s="24" t="s">
        <v>223</v>
      </c>
      <c r="N3" s="24" t="s">
        <v>224</v>
      </c>
    </row>
    <row r="4" spans="1:14" ht="30" customHeight="1">
      <c r="A4" s="30" t="s">
        <v>12</v>
      </c>
      <c r="B4" s="184">
        <f>'RR - Totals'!B4+'RR - Totals'!B5+'RR - Totals'!B6</f>
        <v>32</v>
      </c>
      <c r="C4" s="44">
        <f>'RR - Totals'!C4+'RR - Totals'!C5+'RR - Totals'!C6</f>
        <v>75</v>
      </c>
      <c r="D4" s="188">
        <f>B4/C4</f>
        <v>0.42666666666666669</v>
      </c>
      <c r="E4" s="44">
        <f>'RR - Totals'!E4+'RR - Totals'!E5+'RR - Totals'!E6</f>
        <v>7</v>
      </c>
      <c r="F4" s="44">
        <f>'RR - Totals'!F4+'RR - Totals'!F5+'RR - Totals'!F6</f>
        <v>54</v>
      </c>
      <c r="G4" s="184">
        <f>'RR - Totals'!G4+'RR - Totals'!G5+'RR - Totals'!G6</f>
        <v>17</v>
      </c>
      <c r="H4" s="44">
        <f>'RR - Totals'!H4+'RR - Totals'!H5+'RR - Totals'!H6</f>
        <v>6</v>
      </c>
      <c r="I4" s="44">
        <f>'RR - Totals'!I4+'RR - Totals'!I5+'RR - Totals'!I6</f>
        <v>9</v>
      </c>
      <c r="J4" s="44">
        <f>'RR - Totals'!J4+'RR - Totals'!J5+'RR - Totals'!J6</f>
        <v>23</v>
      </c>
      <c r="K4" s="57">
        <f>G4/J4</f>
        <v>0.73913043478260865</v>
      </c>
      <c r="L4" s="44">
        <f>'4 - RWed-SSB64'!B17+'6 - CKs-RWed'!B10+'9 - PRain-RWed'!B9+'12 - RWed-ZZ'!B16+'14 - Greengos-RWed'!B10</f>
        <v>31</v>
      </c>
      <c r="M4" s="44">
        <f>'4 - RWed-SSB64'!C17+'6 - CKs-RWed'!C10+'9 - PRain-RWed'!C9+'12 - RWed-ZZ'!C16+'14 - Greengos-RWed'!C10</f>
        <v>92</v>
      </c>
      <c r="N4" s="56">
        <f>L4/M4</f>
        <v>0.33695652173913043</v>
      </c>
    </row>
    <row r="5" spans="1:14" ht="30" customHeight="1">
      <c r="A5" s="30" t="s">
        <v>36</v>
      </c>
      <c r="B5" s="187">
        <f>B4/5</f>
        <v>6.4</v>
      </c>
      <c r="C5" s="58">
        <f>C4/5</f>
        <v>15</v>
      </c>
      <c r="D5" s="188">
        <f>B5/C5</f>
        <v>0.42666666666666669</v>
      </c>
      <c r="E5" s="58">
        <f t="shared" ref="E5:M5" si="0">E4/5</f>
        <v>1.4</v>
      </c>
      <c r="F5" s="58">
        <f t="shared" si="0"/>
        <v>10.8</v>
      </c>
      <c r="G5" s="187">
        <f t="shared" si="0"/>
        <v>3.4</v>
      </c>
      <c r="H5" s="58">
        <f t="shared" si="0"/>
        <v>1.2</v>
      </c>
      <c r="I5" s="58">
        <f t="shared" si="0"/>
        <v>1.8</v>
      </c>
      <c r="J5" s="58">
        <f t="shared" si="0"/>
        <v>4.5999999999999996</v>
      </c>
      <c r="K5" s="57">
        <f>G5/J5</f>
        <v>0.73913043478260876</v>
      </c>
      <c r="L5" s="58">
        <f t="shared" si="0"/>
        <v>6.2</v>
      </c>
      <c r="M5" s="58">
        <f t="shared" si="0"/>
        <v>18.399999999999999</v>
      </c>
      <c r="N5" s="56">
        <f>L5/M5</f>
        <v>0.33695652173913049</v>
      </c>
    </row>
    <row r="6" spans="1:14">
      <c r="B6" s="136"/>
      <c r="C6" s="136"/>
      <c r="D6" s="137"/>
      <c r="E6" s="136"/>
      <c r="F6" s="136"/>
      <c r="G6" s="136"/>
      <c r="H6" s="136"/>
      <c r="I6" s="136"/>
      <c r="J6" s="136"/>
      <c r="K6" s="138"/>
    </row>
    <row r="7" spans="1:14" ht="30" customHeight="1">
      <c r="A7" s="132" t="str">
        <f>'Overall - Avgs'!A8</f>
        <v>PURPLE RAIN</v>
      </c>
      <c r="B7" s="24" t="s">
        <v>3</v>
      </c>
      <c r="C7" s="24" t="s">
        <v>11</v>
      </c>
      <c r="D7" s="139" t="s">
        <v>9</v>
      </c>
      <c r="E7" s="24" t="s">
        <v>10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8" t="s">
        <v>21</v>
      </c>
      <c r="L7" s="24" t="s">
        <v>222</v>
      </c>
      <c r="M7" s="24" t="s">
        <v>223</v>
      </c>
      <c r="N7" s="24" t="s">
        <v>224</v>
      </c>
    </row>
    <row r="8" spans="1:14" ht="30" customHeight="1">
      <c r="A8" s="135" t="s">
        <v>12</v>
      </c>
      <c r="B8" s="184">
        <f>'RR - Totals'!B9+'RR - Totals'!B10+'RR - Totals'!B11</f>
        <v>32</v>
      </c>
      <c r="C8" s="44">
        <f>'RR - Totals'!C9+'RR - Totals'!C10+'RR - Totals'!C11</f>
        <v>87</v>
      </c>
      <c r="D8" s="56">
        <f>B8/C8</f>
        <v>0.36781609195402298</v>
      </c>
      <c r="E8" s="44">
        <f>'RR - Totals'!E9+'RR - Totals'!E10+'RR - Totals'!E11</f>
        <v>1</v>
      </c>
      <c r="F8" s="44">
        <f>'RR - Totals'!F9+'RR - Totals'!F10+'RR - Totals'!F11</f>
        <v>40</v>
      </c>
      <c r="G8" s="44">
        <f>'RR - Totals'!G9+'RR - Totals'!G10+'RR - Totals'!G11</f>
        <v>15</v>
      </c>
      <c r="H8" s="44">
        <f>'RR - Totals'!H9+'RR - Totals'!H10+'RR - Totals'!H11</f>
        <v>14</v>
      </c>
      <c r="I8" s="44">
        <f>'RR - Totals'!I9+'RR - Totals'!I10+'RR - Totals'!I11</f>
        <v>1</v>
      </c>
      <c r="J8" s="44">
        <f>'RR - Totals'!J9+'RR - Totals'!J10+'RR - Totals'!J11</f>
        <v>12</v>
      </c>
      <c r="K8" s="57">
        <f>G8/J8</f>
        <v>1.25</v>
      </c>
      <c r="L8" s="44">
        <f>'3 - Greengos-PRain'!B10+'5 - PRain-ZZ'!B16+'9 - PRain-RWed'!B16+'13 - SSB64-PRain'!B10+'15 - PRain-CKs'!B17</f>
        <v>36</v>
      </c>
      <c r="M8" s="44">
        <f>'3 - Greengos-PRain'!C10+'5 - PRain-ZZ'!C16+'9 - PRain-RWed'!C16+'13 - SSB64-PRain'!C10+'15 - PRain-CKs'!C17</f>
        <v>81</v>
      </c>
      <c r="N8" s="56">
        <f>L8/M8</f>
        <v>0.44444444444444442</v>
      </c>
    </row>
    <row r="9" spans="1:14" ht="30" customHeight="1">
      <c r="A9" s="135" t="s">
        <v>36</v>
      </c>
      <c r="B9" s="187">
        <f>B8/5</f>
        <v>6.4</v>
      </c>
      <c r="C9" s="58">
        <f>C8/5</f>
        <v>17.399999999999999</v>
      </c>
      <c r="D9" s="56">
        <f>B9/C9</f>
        <v>0.36781609195402304</v>
      </c>
      <c r="E9" s="58">
        <f t="shared" ref="E9:J9" si="1">E8/5</f>
        <v>0.2</v>
      </c>
      <c r="F9" s="58">
        <f t="shared" si="1"/>
        <v>8</v>
      </c>
      <c r="G9" s="58">
        <f t="shared" si="1"/>
        <v>3</v>
      </c>
      <c r="H9" s="58">
        <f t="shared" si="1"/>
        <v>2.8</v>
      </c>
      <c r="I9" s="58">
        <f t="shared" si="1"/>
        <v>0.2</v>
      </c>
      <c r="J9" s="58">
        <f t="shared" si="1"/>
        <v>2.4</v>
      </c>
      <c r="K9" s="57">
        <f>G9/J9</f>
        <v>1.25</v>
      </c>
      <c r="L9" s="58">
        <f t="shared" ref="L9:M9" si="2">L8/5</f>
        <v>7.2</v>
      </c>
      <c r="M9" s="58">
        <f t="shared" si="2"/>
        <v>16.2</v>
      </c>
      <c r="N9" s="56">
        <f>L9/M9</f>
        <v>0.44444444444444448</v>
      </c>
    </row>
    <row r="10" spans="1:14">
      <c r="B10" s="136"/>
      <c r="C10" s="136"/>
      <c r="D10" s="137"/>
      <c r="E10" s="136"/>
      <c r="F10" s="136"/>
      <c r="G10" s="136"/>
      <c r="H10" s="136"/>
      <c r="I10" s="136"/>
      <c r="J10" s="136"/>
      <c r="K10" s="138"/>
    </row>
    <row r="11" spans="1:14" ht="30" customHeight="1">
      <c r="A11" s="144" t="str">
        <f>'Overall - Avgs'!A13</f>
        <v>SUPER SMASH BROS. (THE 64 ONE)</v>
      </c>
      <c r="B11" s="24" t="s">
        <v>3</v>
      </c>
      <c r="C11" s="24" t="s">
        <v>11</v>
      </c>
      <c r="D11" s="139" t="s">
        <v>9</v>
      </c>
      <c r="E11" s="24" t="s">
        <v>10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8" t="s">
        <v>21</v>
      </c>
      <c r="L11" s="24" t="s">
        <v>222</v>
      </c>
      <c r="M11" s="24" t="s">
        <v>223</v>
      </c>
      <c r="N11" s="24" t="s">
        <v>224</v>
      </c>
    </row>
    <row r="12" spans="1:14" ht="30" customHeight="1">
      <c r="A12" s="59" t="s">
        <v>12</v>
      </c>
      <c r="B12" s="44">
        <f>'RR - Totals'!B14+'RR - Totals'!B15+'RR - Totals'!B16+'RR - Totals'!B17</f>
        <v>31</v>
      </c>
      <c r="C12" s="44">
        <f>'RR - Totals'!C14+'RR - Totals'!C15+'RR - Totals'!C16+'RR - Totals'!C17</f>
        <v>84</v>
      </c>
      <c r="D12" s="56">
        <f>B12/C12</f>
        <v>0.36904761904761907</v>
      </c>
      <c r="E12" s="44">
        <f>'RR - Totals'!E14+'RR - Totals'!E15+'RR - Totals'!E16+'RR - Totals'!E17</f>
        <v>8</v>
      </c>
      <c r="F12" s="44">
        <f>'RR - Totals'!F14+'RR - Totals'!F15+'RR - Totals'!F16+'RR - Totals'!F17</f>
        <v>48</v>
      </c>
      <c r="G12" s="184">
        <f>'RR - Totals'!G14+'RR - Totals'!G15+'RR - Totals'!G16+'RR - Totals'!G17</f>
        <v>17</v>
      </c>
      <c r="H12" s="184">
        <f>'RR - Totals'!H14+'RR - Totals'!H15+'RR - Totals'!H16+'RR - Totals'!H17</f>
        <v>16</v>
      </c>
      <c r="I12" s="44">
        <f>'RR - Totals'!I14+'RR - Totals'!I15+'RR - Totals'!I16+'RR - Totals'!I17</f>
        <v>7</v>
      </c>
      <c r="J12" s="44">
        <f>'RR - Totals'!J14+'RR - Totals'!J15+'RR - Totals'!J16+'RR - Totals'!J17</f>
        <v>18</v>
      </c>
      <c r="K12" s="57">
        <f>G12/J12</f>
        <v>0.94444444444444442</v>
      </c>
      <c r="L12" s="44">
        <f>'1- SSB64-Greengos'!B18+'4 - RWed-SSB64'!B9+'8 - SSB64-CKs'!B18+'10 - ZZ-SSB64'!B9+'13 - SSB64-PRain'!B17</f>
        <v>31</v>
      </c>
      <c r="M12" s="44">
        <f>'1- SSB64-Greengos'!C18+'4 - RWed-SSB64'!C9+'8 - SSB64-CKs'!C18+'10 - ZZ-SSB64'!C9+'13 - SSB64-PRain'!C17</f>
        <v>81</v>
      </c>
      <c r="N12" s="56">
        <f>L12/M12</f>
        <v>0.38271604938271603</v>
      </c>
    </row>
    <row r="13" spans="1:14" ht="30" customHeight="1">
      <c r="A13" s="59" t="s">
        <v>36</v>
      </c>
      <c r="B13" s="58">
        <f>B12/5</f>
        <v>6.2</v>
      </c>
      <c r="C13" s="58">
        <f>C12/5</f>
        <v>16.8</v>
      </c>
      <c r="D13" s="56">
        <f>B13/C13</f>
        <v>0.36904761904761907</v>
      </c>
      <c r="E13" s="58">
        <f t="shared" ref="E13:J13" si="3">E12/5</f>
        <v>1.6</v>
      </c>
      <c r="F13" s="58">
        <f t="shared" si="3"/>
        <v>9.6</v>
      </c>
      <c r="G13" s="187">
        <f t="shared" si="3"/>
        <v>3.4</v>
      </c>
      <c r="H13" s="187">
        <f t="shared" si="3"/>
        <v>3.2</v>
      </c>
      <c r="I13" s="58">
        <f t="shared" si="3"/>
        <v>1.4</v>
      </c>
      <c r="J13" s="58">
        <f t="shared" si="3"/>
        <v>3.6</v>
      </c>
      <c r="K13" s="57">
        <f>G13/J13</f>
        <v>0.94444444444444442</v>
      </c>
      <c r="L13" s="58">
        <f t="shared" ref="L13:M13" si="4">L12/5</f>
        <v>6.2</v>
      </c>
      <c r="M13" s="58">
        <f t="shared" si="4"/>
        <v>16.2</v>
      </c>
      <c r="N13" s="56">
        <f>L13/M13</f>
        <v>0.38271604938271608</v>
      </c>
    </row>
    <row r="14" spans="1:14">
      <c r="A14" s="75"/>
      <c r="B14" s="140"/>
      <c r="C14" s="140"/>
      <c r="D14" s="141"/>
      <c r="E14" s="140"/>
      <c r="F14" s="140"/>
      <c r="G14" s="140"/>
      <c r="H14" s="140"/>
      <c r="I14" s="140"/>
      <c r="J14" s="140"/>
      <c r="K14" s="142"/>
    </row>
    <row r="15" spans="1:14" ht="30" customHeight="1">
      <c r="A15" s="52" t="str">
        <f>'Overall - Avgs'!A19</f>
        <v>THE CLARK KENTS</v>
      </c>
      <c r="B15" s="24" t="s">
        <v>3</v>
      </c>
      <c r="C15" s="24" t="s">
        <v>11</v>
      </c>
      <c r="D15" s="139" t="s">
        <v>9</v>
      </c>
      <c r="E15" s="24" t="s">
        <v>10</v>
      </c>
      <c r="F15" s="24" t="s">
        <v>4</v>
      </c>
      <c r="G15" s="24" t="s">
        <v>5</v>
      </c>
      <c r="H15" s="24" t="s">
        <v>6</v>
      </c>
      <c r="I15" s="24" t="s">
        <v>7</v>
      </c>
      <c r="J15" s="24" t="s">
        <v>8</v>
      </c>
      <c r="K15" s="28" t="s">
        <v>21</v>
      </c>
      <c r="L15" s="24" t="s">
        <v>222</v>
      </c>
      <c r="M15" s="24" t="s">
        <v>223</v>
      </c>
      <c r="N15" s="24" t="s">
        <v>224</v>
      </c>
    </row>
    <row r="16" spans="1:14" ht="30" customHeight="1">
      <c r="A16" s="62" t="s">
        <v>12</v>
      </c>
      <c r="B16" s="44">
        <f>'RR - Totals'!B20+'RR - Totals'!B21+'RR - Totals'!B22+'RR - Totals'!B23</f>
        <v>29</v>
      </c>
      <c r="C16" s="44">
        <f>'RR - Totals'!C20+'RR - Totals'!C21+'RR - Totals'!C22+'RR - Totals'!C23</f>
        <v>77</v>
      </c>
      <c r="D16" s="56">
        <f>B16/C16</f>
        <v>0.37662337662337664</v>
      </c>
      <c r="E16" s="184">
        <f>'RR - Totals'!E20+'RR - Totals'!E21+'RR - Totals'!E22+'RR - Totals'!E23</f>
        <v>9</v>
      </c>
      <c r="F16" s="184">
        <f>'RR - Totals'!F20+'RR - Totals'!F21+'RR - Totals'!F22+'RR - Totals'!F23</f>
        <v>62</v>
      </c>
      <c r="G16" s="44">
        <f>'RR - Totals'!G20+'RR - Totals'!G21+'RR - Totals'!G22+'RR - Totals'!G23</f>
        <v>13</v>
      </c>
      <c r="H16" s="44">
        <f>'RR - Totals'!H20+'RR - Totals'!H21+'RR - Totals'!H22+'RR - Totals'!H23</f>
        <v>8</v>
      </c>
      <c r="I16" s="184">
        <f>'RR - Totals'!I20+'RR - Totals'!I21+'RR - Totals'!I22+'RR - Totals'!I23</f>
        <v>14</v>
      </c>
      <c r="J16" s="44">
        <f>'RR - Totals'!J20+'RR - Totals'!J21+'RR - Totals'!J22+'RR - Totals'!J23</f>
        <v>15</v>
      </c>
      <c r="K16" s="57">
        <f>G16/J16</f>
        <v>0.8666666666666667</v>
      </c>
      <c r="L16" s="184">
        <f>'2 - CKs-ZZ'!B17+'6 - CKs-RWed'!B17+'8 - SSB64-CKs'!B10+'11 - CKs-Greengos'!B18+'15 - PRain-CKs'!B9</f>
        <v>22</v>
      </c>
      <c r="M16" s="44">
        <f>'2 - CKs-ZZ'!C17+'6 - CKs-RWed'!C17+'8 - SSB64-CKs'!C10+'11 - CKs-Greengos'!C18+'15 - PRain-CKs'!C9</f>
        <v>84</v>
      </c>
      <c r="N16" s="188">
        <f>L16/M16</f>
        <v>0.26190476190476192</v>
      </c>
    </row>
    <row r="17" spans="1:14" ht="30" customHeight="1">
      <c r="A17" s="62" t="s">
        <v>36</v>
      </c>
      <c r="B17" s="58">
        <f>B16/5</f>
        <v>5.8</v>
      </c>
      <c r="C17" s="58">
        <f>C16/5</f>
        <v>15.4</v>
      </c>
      <c r="D17" s="56">
        <f>B17/C17</f>
        <v>0.37662337662337658</v>
      </c>
      <c r="E17" s="187">
        <f t="shared" ref="E17:J17" si="5">E16/5</f>
        <v>1.8</v>
      </c>
      <c r="F17" s="187">
        <f t="shared" si="5"/>
        <v>12.4</v>
      </c>
      <c r="G17" s="58">
        <f t="shared" si="5"/>
        <v>2.6</v>
      </c>
      <c r="H17" s="58">
        <f t="shared" si="5"/>
        <v>1.6</v>
      </c>
      <c r="I17" s="187">
        <f t="shared" si="5"/>
        <v>2.8</v>
      </c>
      <c r="J17" s="58">
        <f t="shared" si="5"/>
        <v>3</v>
      </c>
      <c r="K17" s="57">
        <f>G17/J17</f>
        <v>0.8666666666666667</v>
      </c>
      <c r="L17" s="187">
        <f t="shared" ref="L17:M17" si="6">L16/5</f>
        <v>4.4000000000000004</v>
      </c>
      <c r="M17" s="58">
        <f t="shared" si="6"/>
        <v>16.8</v>
      </c>
      <c r="N17" s="188">
        <f>L17/M17</f>
        <v>0.26190476190476192</v>
      </c>
    </row>
    <row r="18" spans="1:14">
      <c r="B18" s="136"/>
      <c r="C18" s="136"/>
      <c r="D18" s="137"/>
      <c r="E18" s="136"/>
      <c r="F18" s="136"/>
      <c r="G18" s="136"/>
      <c r="H18" s="136"/>
      <c r="I18" s="136"/>
      <c r="J18" s="136"/>
      <c r="K18" s="138"/>
    </row>
    <row r="19" spans="1:14" ht="30" customHeight="1">
      <c r="A19" s="54" t="str">
        <f>'Overall - Avgs'!A25</f>
        <v>ZZ HAWK</v>
      </c>
      <c r="B19" s="24" t="s">
        <v>3</v>
      </c>
      <c r="C19" s="24" t="s">
        <v>11</v>
      </c>
      <c r="D19" s="139" t="s">
        <v>9</v>
      </c>
      <c r="E19" s="24" t="s">
        <v>10</v>
      </c>
      <c r="F19" s="24" t="s">
        <v>4</v>
      </c>
      <c r="G19" s="24" t="s">
        <v>5</v>
      </c>
      <c r="H19" s="24" t="s">
        <v>6</v>
      </c>
      <c r="I19" s="24" t="s">
        <v>7</v>
      </c>
      <c r="J19" s="24" t="s">
        <v>8</v>
      </c>
      <c r="K19" s="28" t="s">
        <v>21</v>
      </c>
      <c r="L19" s="24" t="s">
        <v>222</v>
      </c>
      <c r="M19" s="24" t="s">
        <v>223</v>
      </c>
      <c r="N19" s="24" t="s">
        <v>224</v>
      </c>
    </row>
    <row r="20" spans="1:14" ht="30" customHeight="1">
      <c r="A20" s="61" t="s">
        <v>12</v>
      </c>
      <c r="B20" s="44">
        <f>'RR - Totals'!B26+'RR - Totals'!B27+'RR - Totals'!B28</f>
        <v>30</v>
      </c>
      <c r="C20" s="184">
        <f>'RR - Totals'!C26+'RR - Totals'!C27+'RR - Totals'!C28</f>
        <v>91</v>
      </c>
      <c r="D20" s="56">
        <f>B20/C20</f>
        <v>0.32967032967032966</v>
      </c>
      <c r="E20" s="44">
        <f>'RR - Totals'!E26+'RR - Totals'!E27+'RR - Totals'!E28</f>
        <v>3</v>
      </c>
      <c r="F20" s="44">
        <f>'RR - Totals'!F26+'RR - Totals'!F27+'RR - Totals'!F28</f>
        <v>35</v>
      </c>
      <c r="G20" s="44">
        <f>'RR - Totals'!G26+'RR - Totals'!G27+'RR - Totals'!G28</f>
        <v>14</v>
      </c>
      <c r="H20" s="184">
        <f>'RR - Totals'!H26+'RR - Totals'!H27+'RR - Totals'!H28</f>
        <v>16</v>
      </c>
      <c r="I20" s="44">
        <f>'RR - Totals'!I26+'RR - Totals'!I27+'RR - Totals'!I28</f>
        <v>1</v>
      </c>
      <c r="J20" s="184">
        <f>'RR - Totals'!J26+'RR - Totals'!J27+'RR - Totals'!J28</f>
        <v>9</v>
      </c>
      <c r="K20" s="189">
        <f>G20/J20</f>
        <v>1.5555555555555556</v>
      </c>
      <c r="L20" s="44">
        <f>'2 - CKs-ZZ'!B10+'5 - PRain-ZZ'!B9+'7 - ZZ-Greengos'!B17+'10 - ZZ-SSB64'!B17+'12 - RWed-ZZ'!B9</f>
        <v>29</v>
      </c>
      <c r="M20" s="44">
        <f>'2 - CKs-ZZ'!C10+'5 - PRain-ZZ'!C9+'7 - ZZ-Greengos'!C17+'10 - ZZ-SSB64'!C17+'12 - RWed-ZZ'!C9</f>
        <v>83</v>
      </c>
      <c r="N20" s="56">
        <f>L20/M20</f>
        <v>0.3493975903614458</v>
      </c>
    </row>
    <row r="21" spans="1:14" ht="30" customHeight="1">
      <c r="A21" s="61" t="s">
        <v>36</v>
      </c>
      <c r="B21" s="58">
        <f>B20/5</f>
        <v>6</v>
      </c>
      <c r="C21" s="187">
        <f>C20/5</f>
        <v>18.2</v>
      </c>
      <c r="D21" s="56">
        <f>B21/C21</f>
        <v>0.32967032967032966</v>
      </c>
      <c r="E21" s="58">
        <f t="shared" ref="E21:J21" si="7">E20/5</f>
        <v>0.6</v>
      </c>
      <c r="F21" s="58">
        <f t="shared" si="7"/>
        <v>7</v>
      </c>
      <c r="G21" s="58">
        <f t="shared" si="7"/>
        <v>2.8</v>
      </c>
      <c r="H21" s="187">
        <f t="shared" si="7"/>
        <v>3.2</v>
      </c>
      <c r="I21" s="58">
        <f t="shared" si="7"/>
        <v>0.2</v>
      </c>
      <c r="J21" s="187">
        <f t="shared" si="7"/>
        <v>1.8</v>
      </c>
      <c r="K21" s="189">
        <f>G21/J21</f>
        <v>1.5555555555555554</v>
      </c>
      <c r="L21" s="58">
        <f t="shared" ref="L21:M21" si="8">L20/5</f>
        <v>5.8</v>
      </c>
      <c r="M21" s="58">
        <f t="shared" si="8"/>
        <v>16.600000000000001</v>
      </c>
      <c r="N21" s="56">
        <f>L21/M21</f>
        <v>0.34939759036144574</v>
      </c>
    </row>
    <row r="22" spans="1:14">
      <c r="B22" s="136"/>
      <c r="C22" s="136"/>
      <c r="D22" s="137"/>
      <c r="E22" s="136"/>
      <c r="F22" s="136"/>
      <c r="G22" s="136"/>
      <c r="H22" s="136"/>
      <c r="I22" s="136"/>
      <c r="J22" s="136"/>
      <c r="K22" s="138"/>
    </row>
    <row r="23" spans="1:14" ht="30" customHeight="1">
      <c r="A23" s="49" t="str">
        <f>'Overall - Avgs'!A30</f>
        <v>THE GREENGOS</v>
      </c>
      <c r="B23" s="24" t="s">
        <v>3</v>
      </c>
      <c r="C23" s="24" t="s">
        <v>11</v>
      </c>
      <c r="D23" s="139" t="s">
        <v>9</v>
      </c>
      <c r="E23" s="24" t="s">
        <v>10</v>
      </c>
      <c r="F23" s="24" t="s">
        <v>4</v>
      </c>
      <c r="G23" s="24" t="s">
        <v>5</v>
      </c>
      <c r="H23" s="24" t="s">
        <v>6</v>
      </c>
      <c r="I23" s="24" t="s">
        <v>7</v>
      </c>
      <c r="J23" s="24" t="s">
        <v>8</v>
      </c>
      <c r="K23" s="28" t="s">
        <v>21</v>
      </c>
      <c r="L23" s="24" t="s">
        <v>222</v>
      </c>
      <c r="M23" s="24" t="s">
        <v>223</v>
      </c>
      <c r="N23" s="24" t="s">
        <v>224</v>
      </c>
    </row>
    <row r="24" spans="1:14" ht="30" customHeight="1">
      <c r="A24" s="60" t="s">
        <v>12</v>
      </c>
      <c r="B24" s="44">
        <f>'RR - Totals'!B31+'RR - Totals'!B32+'RR - Totals'!B33+'RR - Totals'!B34</f>
        <v>22</v>
      </c>
      <c r="C24" s="44">
        <f>'RR - Totals'!C31+'RR - Totals'!C32+'RR - Totals'!C33+'RR - Totals'!C34</f>
        <v>83</v>
      </c>
      <c r="D24" s="56">
        <f>B24/C24</f>
        <v>0.26506024096385544</v>
      </c>
      <c r="E24" s="44">
        <f>'RR - Totals'!E31+'RR - Totals'!E32+'RR - Totals'!E33+'RR - Totals'!E34</f>
        <v>3</v>
      </c>
      <c r="F24" s="44">
        <f>'RR - Totals'!F31+'RR - Totals'!F32+'RR - Totals'!F33+'RR - Totals'!F34</f>
        <v>49</v>
      </c>
      <c r="G24" s="44">
        <f>'RR - Totals'!G31+'RR - Totals'!G32+'RR - Totals'!G33+'RR - Totals'!G34</f>
        <v>12</v>
      </c>
      <c r="H24" s="44">
        <f>'RR - Totals'!H31+'RR - Totals'!H32+'RR - Totals'!H33+'RR - Totals'!H34</f>
        <v>10</v>
      </c>
      <c r="I24" s="44">
        <f>'RR - Totals'!I31+'RR - Totals'!I32+'RR - Totals'!I33+'RR - Totals'!I34</f>
        <v>9</v>
      </c>
      <c r="J24" s="44">
        <f>'RR - Totals'!J31+'RR - Totals'!J32+'RR - Totals'!J33+'RR - Totals'!J34</f>
        <v>14</v>
      </c>
      <c r="K24" s="57">
        <f>G24/J24</f>
        <v>0.8571428571428571</v>
      </c>
      <c r="L24" s="44">
        <f>'1- SSB64-Greengos'!B10+'3 - Greengos-PRain'!B17+'7 - ZZ-Greengos'!B9+'11 - CKs-Greengos'!B10+'14 - Greengos-RWed'!B17</f>
        <v>27</v>
      </c>
      <c r="M24" s="184">
        <f>'1- SSB64-Greengos'!C10+'3 - Greengos-PRain'!C17+'7 - ZZ-Greengos'!C9+'11 - CKs-Greengos'!C10+'14 - Greengos-RWed'!C17</f>
        <v>76</v>
      </c>
      <c r="N24" s="56">
        <f>L24/M24</f>
        <v>0.35526315789473684</v>
      </c>
    </row>
    <row r="25" spans="1:14" ht="30" customHeight="1">
      <c r="A25" s="60" t="s">
        <v>36</v>
      </c>
      <c r="B25" s="58">
        <f>B24/5</f>
        <v>4.4000000000000004</v>
      </c>
      <c r="C25" s="58">
        <f>C24/5</f>
        <v>16.600000000000001</v>
      </c>
      <c r="D25" s="56">
        <f>B25/C25</f>
        <v>0.26506024096385544</v>
      </c>
      <c r="E25" s="58">
        <f t="shared" ref="E25:J25" si="9">E24/5</f>
        <v>0.6</v>
      </c>
      <c r="F25" s="58">
        <f t="shared" si="9"/>
        <v>9.8000000000000007</v>
      </c>
      <c r="G25" s="58">
        <f t="shared" si="9"/>
        <v>2.4</v>
      </c>
      <c r="H25" s="58">
        <f t="shared" si="9"/>
        <v>2</v>
      </c>
      <c r="I25" s="58">
        <f t="shared" si="9"/>
        <v>1.8</v>
      </c>
      <c r="J25" s="58">
        <f t="shared" si="9"/>
        <v>2.8</v>
      </c>
      <c r="K25" s="57">
        <f>G25/J25</f>
        <v>0.85714285714285721</v>
      </c>
      <c r="L25" s="58">
        <f t="shared" ref="L25:M25" si="10">L24/5</f>
        <v>5.4</v>
      </c>
      <c r="M25" s="187">
        <f t="shared" si="10"/>
        <v>15.2</v>
      </c>
      <c r="N25" s="56">
        <f>L25/M25</f>
        <v>0.35526315789473689</v>
      </c>
    </row>
  </sheetData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4"/>
  <sheetViews>
    <sheetView showGridLines="0" zoomScale="75" zoomScaleNormal="75" workbookViewId="0">
      <selection activeCell="Q13" sqref="Q13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40</v>
      </c>
      <c r="B1" s="13"/>
      <c r="C1" s="14"/>
      <c r="D1" s="15"/>
    </row>
    <row r="3" spans="1:11" ht="30" customHeight="1">
      <c r="A3" s="48" t="str">
        <f>'Overall - Totals'!A3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>
      <c r="A4" s="27" t="s">
        <v>27</v>
      </c>
      <c r="B4" s="44">
        <f>'Q2-RWed-ZZ'!B6+'S2-RWed-SSB'!B6</f>
        <v>2</v>
      </c>
      <c r="C4" s="44">
        <f>'Q2-RWed-ZZ'!C6+'S2-RWed-SSB'!C6</f>
        <v>6</v>
      </c>
      <c r="D4" s="45">
        <f>B4/C4</f>
        <v>0.33333333333333331</v>
      </c>
      <c r="E4" s="44">
        <f>'Q2-RWed-ZZ'!E6+'S2-RWed-SSB'!E6</f>
        <v>0</v>
      </c>
      <c r="F4" s="44">
        <f>'Q2-RWed-ZZ'!F6+'S2-RWed-SSB'!F6</f>
        <v>9</v>
      </c>
      <c r="G4" s="184">
        <f>'Q2-RWed-ZZ'!G6+'S2-RWed-SSB'!G6</f>
        <v>3</v>
      </c>
      <c r="H4" s="44">
        <f>'Q2-RWed-ZZ'!H6+'S2-RWed-SSB'!H6</f>
        <v>1</v>
      </c>
      <c r="I4" s="44">
        <f>'Q2-RWed-ZZ'!I6+'S2-RWed-SSB'!I6</f>
        <v>2</v>
      </c>
      <c r="J4" s="44">
        <f>'Q2-RWed-ZZ'!J6+'S2-RWed-SSB'!J6</f>
        <v>1</v>
      </c>
      <c r="K4" s="186">
        <f>G4/J4</f>
        <v>3</v>
      </c>
    </row>
    <row r="5" spans="1:11" ht="30" customHeight="1">
      <c r="A5" s="27" t="s">
        <v>23</v>
      </c>
      <c r="B5" s="44">
        <f>'Q2-RWed-ZZ'!B7+'S2-RWed-SSB'!B7</f>
        <v>5</v>
      </c>
      <c r="C5" s="184">
        <f>'Q2-RWed-ZZ'!C7+'S2-RWed-SSB'!C7</f>
        <v>16</v>
      </c>
      <c r="D5" s="45">
        <f>B5/C5</f>
        <v>0.3125</v>
      </c>
      <c r="E5" s="44">
        <f>'Q2-RWed-ZZ'!E7+'S2-RWed-SSB'!E7</f>
        <v>0</v>
      </c>
      <c r="F5" s="44">
        <f>'Q2-RWed-ZZ'!F7+'S2-RWed-SSB'!F7</f>
        <v>6</v>
      </c>
      <c r="G5" s="44">
        <f>'Q2-RWed-ZZ'!G7+'S2-RWed-SSB'!G7</f>
        <v>0</v>
      </c>
      <c r="H5" s="44">
        <f>'Q2-RWed-ZZ'!H7+'S2-RWed-SSB'!H7</f>
        <v>1</v>
      </c>
      <c r="I5" s="44">
        <f>'Q2-RWed-ZZ'!I7+'S2-RWed-SSB'!I7</f>
        <v>0</v>
      </c>
      <c r="J5" s="44">
        <f>'Q2-RWed-ZZ'!J7+'S2-RWed-SSB'!J7</f>
        <v>1</v>
      </c>
      <c r="K5" s="46">
        <f>G5/J5</f>
        <v>0</v>
      </c>
    </row>
    <row r="6" spans="1:11" ht="30" customHeight="1">
      <c r="A6" s="27" t="s">
        <v>173</v>
      </c>
      <c r="B6" s="44">
        <f>'Q2-RWed-ZZ'!B8+'S2-RWed-SSB'!B8</f>
        <v>2</v>
      </c>
      <c r="C6" s="44">
        <f>'Q2-RWed-ZZ'!C8+'S2-RWed-SSB'!C8</f>
        <v>12</v>
      </c>
      <c r="D6" s="45">
        <f>B6/C6</f>
        <v>0.16666666666666666</v>
      </c>
      <c r="E6" s="184">
        <f>'Q2-RWed-ZZ'!E8+'S2-RWed-SSB'!E8</f>
        <v>2</v>
      </c>
      <c r="F6" s="44">
        <f>'Q2-RWed-ZZ'!F8+'S2-RWed-SSB'!F8</f>
        <v>8</v>
      </c>
      <c r="G6" s="44">
        <f>'Q2-RWed-ZZ'!G8+'S2-RWed-SSB'!G8</f>
        <v>2</v>
      </c>
      <c r="H6" s="44">
        <f>'Q2-RWed-ZZ'!H8+'S2-RWed-SSB'!H8</f>
        <v>2</v>
      </c>
      <c r="I6" s="184">
        <f>'Q2-RWed-ZZ'!I8+'S2-RWed-SSB'!I8</f>
        <v>4</v>
      </c>
      <c r="J6" s="44">
        <f>'Q2-RWed-ZZ'!J8+'S2-RWed-SSB'!J8</f>
        <v>3</v>
      </c>
      <c r="K6" s="46">
        <f>G6/J6</f>
        <v>0.66666666666666663</v>
      </c>
    </row>
    <row r="7" spans="1:11">
      <c r="B7" s="34"/>
      <c r="C7" s="34"/>
      <c r="D7" s="36"/>
      <c r="E7" s="34"/>
      <c r="F7" s="34"/>
      <c r="G7" s="34"/>
      <c r="H7" s="34"/>
      <c r="I7" s="34"/>
      <c r="J7" s="34"/>
      <c r="K7" s="37"/>
    </row>
    <row r="8" spans="1:11" ht="30" customHeight="1">
      <c r="A8" s="132" t="str">
        <f>'Overall - Totals'!A8</f>
        <v>PURPLE RAIN</v>
      </c>
      <c r="B8" s="12" t="s">
        <v>3</v>
      </c>
      <c r="C8" s="12" t="s">
        <v>11</v>
      </c>
      <c r="D8" s="26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29" t="s">
        <v>21</v>
      </c>
    </row>
    <row r="9" spans="1:11" ht="30" customHeight="1">
      <c r="A9" s="133" t="s">
        <v>24</v>
      </c>
      <c r="B9" s="44">
        <f>'Q1-Greengos-PRain'!B14+'S1-PRain-CKs'!B6</f>
        <v>5</v>
      </c>
      <c r="C9" s="184">
        <f>'Q1-Greengos-PRain'!C14+'S1-PRain-CKs'!C6</f>
        <v>16</v>
      </c>
      <c r="D9" s="45">
        <f>B9/C9</f>
        <v>0.3125</v>
      </c>
      <c r="E9" s="44">
        <f>'Q1-Greengos-PRain'!E14+'S1-PRain-CKs'!E6</f>
        <v>0</v>
      </c>
      <c r="F9" s="44">
        <f>'Q1-Greengos-PRain'!F14+'S1-PRain-CKs'!F6</f>
        <v>8</v>
      </c>
      <c r="G9" s="44">
        <f>'Q1-Greengos-PRain'!G14+'S1-PRain-CKs'!G6</f>
        <v>0</v>
      </c>
      <c r="H9" s="44">
        <f>'Q1-Greengos-PRain'!H14+'S1-PRain-CKs'!H6</f>
        <v>0</v>
      </c>
      <c r="I9" s="44">
        <f>'Q1-Greengos-PRain'!I14+'S1-PRain-CKs'!I6</f>
        <v>1</v>
      </c>
      <c r="J9" s="184">
        <f>'Q1-Greengos-PRain'!J14+'S1-PRain-CKs'!J6</f>
        <v>0</v>
      </c>
      <c r="K9" s="46" t="e">
        <f>G9/J9</f>
        <v>#DIV/0!</v>
      </c>
    </row>
    <row r="10" spans="1:11" ht="30" customHeight="1">
      <c r="A10" s="133" t="s">
        <v>26</v>
      </c>
      <c r="B10" s="44">
        <f>'Q1-Greengos-PRain'!B15+'S1-PRain-CKs'!B7</f>
        <v>3</v>
      </c>
      <c r="C10" s="44">
        <f>'Q1-Greengos-PRain'!C15+'S1-PRain-CKs'!C7</f>
        <v>12</v>
      </c>
      <c r="D10" s="45">
        <f>B10/C10</f>
        <v>0.25</v>
      </c>
      <c r="E10" s="44">
        <f>'Q1-Greengos-PRain'!E15+'S1-PRain-CKs'!E7</f>
        <v>1</v>
      </c>
      <c r="F10" s="44">
        <f>'Q1-Greengos-PRain'!F15+'S1-PRain-CKs'!F7</f>
        <v>4</v>
      </c>
      <c r="G10" s="44">
        <f>'Q1-Greengos-PRain'!G15+'S1-PRain-CKs'!G7</f>
        <v>0</v>
      </c>
      <c r="H10" s="44">
        <f>'Q1-Greengos-PRain'!H15+'S1-PRain-CKs'!H7</f>
        <v>2</v>
      </c>
      <c r="I10" s="44">
        <f>'Q1-Greengos-PRain'!I15+'S1-PRain-CKs'!I7</f>
        <v>2</v>
      </c>
      <c r="J10" s="44">
        <f>'Q1-Greengos-PRain'!J15+'S1-PRain-CKs'!J7</f>
        <v>2</v>
      </c>
      <c r="K10" s="46">
        <f>G10/J10</f>
        <v>0</v>
      </c>
    </row>
    <row r="11" spans="1:11" ht="30" customHeight="1">
      <c r="A11" s="133" t="s">
        <v>25</v>
      </c>
      <c r="B11" s="44">
        <f>'Q1-Greengos-PRain'!B16+'S1-PRain-CKs'!B8</f>
        <v>0</v>
      </c>
      <c r="C11" s="44">
        <f>'Q1-Greengos-PRain'!C16+'S1-PRain-CKs'!C8</f>
        <v>7</v>
      </c>
      <c r="D11" s="45">
        <f>B11/C11</f>
        <v>0</v>
      </c>
      <c r="E11" s="44">
        <f>'Q1-Greengos-PRain'!E16+'S1-PRain-CKs'!E8</f>
        <v>0</v>
      </c>
      <c r="F11" s="44">
        <f>'Q1-Greengos-PRain'!F16+'S1-PRain-CKs'!F8</f>
        <v>9</v>
      </c>
      <c r="G11" s="44">
        <f>'Q1-Greengos-PRain'!G16+'S1-PRain-CKs'!G8</f>
        <v>1</v>
      </c>
      <c r="H11" s="44">
        <f>'Q1-Greengos-PRain'!H16+'S1-PRain-CKs'!H8</f>
        <v>1</v>
      </c>
      <c r="I11" s="44">
        <f>'Q1-Greengos-PRain'!I16+'S1-PRain-CKs'!I8</f>
        <v>0</v>
      </c>
      <c r="J11" s="44">
        <f>'Q1-Greengos-PRain'!J16+'S1-PRain-CKs'!J8</f>
        <v>3</v>
      </c>
      <c r="K11" s="46">
        <f>G11/J11</f>
        <v>0.33333333333333331</v>
      </c>
    </row>
    <row r="12" spans="1:11">
      <c r="B12" s="34"/>
      <c r="C12" s="34"/>
      <c r="D12" s="36"/>
      <c r="E12" s="34"/>
      <c r="F12" s="34"/>
      <c r="G12" s="34"/>
      <c r="H12" s="34"/>
      <c r="I12" s="34"/>
      <c r="J12" s="34"/>
      <c r="K12" s="37"/>
    </row>
    <row r="13" spans="1:11" ht="30" customHeight="1">
      <c r="A13" s="144" t="str">
        <f>'Overall - Totals'!A13</f>
        <v>SUPER SMASH BROS. (THE 64 ONE)</v>
      </c>
      <c r="B13" s="12" t="s">
        <v>3</v>
      </c>
      <c r="C13" s="12" t="s">
        <v>11</v>
      </c>
      <c r="D13" s="26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9" t="s">
        <v>21</v>
      </c>
    </row>
    <row r="14" spans="1:11" ht="30" customHeight="1">
      <c r="A14" s="51" t="s">
        <v>43</v>
      </c>
      <c r="B14" s="184">
        <f>'S2-RWed-SSB'!B13+'Finals-SSB-CKs'!B6</f>
        <v>6</v>
      </c>
      <c r="C14" s="44">
        <f>'S2-RWed-SSB'!C13+'Finals-SSB-CKs'!C6</f>
        <v>10</v>
      </c>
      <c r="D14" s="45">
        <f>B14/C14</f>
        <v>0.6</v>
      </c>
      <c r="E14" s="184">
        <f>'S2-RWed-SSB'!E13+'Finals-SSB-CKs'!E6</f>
        <v>2</v>
      </c>
      <c r="F14" s="44">
        <f>'S2-RWed-SSB'!F13+'Finals-SSB-CKs'!F6</f>
        <v>9</v>
      </c>
      <c r="G14" s="44">
        <f>'S2-RWed-SSB'!G13+'Finals-SSB-CKs'!G6</f>
        <v>2</v>
      </c>
      <c r="H14" s="184">
        <f>'S2-RWed-SSB'!H13+'Finals-SSB-CKs'!H6</f>
        <v>3</v>
      </c>
      <c r="I14" s="44">
        <f>'S2-RWed-SSB'!I13+'Finals-SSB-CKs'!I6</f>
        <v>3</v>
      </c>
      <c r="J14" s="44">
        <f>'S2-RWed-SSB'!J13+'Finals-SSB-CKs'!J6</f>
        <v>1</v>
      </c>
      <c r="K14" s="46">
        <f>G14/J14</f>
        <v>2</v>
      </c>
    </row>
    <row r="15" spans="1:11" ht="30" customHeight="1">
      <c r="A15" s="51" t="s">
        <v>46</v>
      </c>
      <c r="B15" s="44">
        <f>'S2-RWed-SSB'!B14+'Finals-SSB-CKs'!B7</f>
        <v>3</v>
      </c>
      <c r="C15" s="44">
        <f>'S2-RWed-SSB'!C14+'Finals-SSB-CKs'!C7</f>
        <v>12</v>
      </c>
      <c r="D15" s="45">
        <f>B15/C15</f>
        <v>0.25</v>
      </c>
      <c r="E15" s="44">
        <f>'S2-RWed-SSB'!E14+'Finals-SSB-CKs'!E7</f>
        <v>0</v>
      </c>
      <c r="F15" s="44">
        <f>'S2-RWed-SSB'!F14+'Finals-SSB-CKs'!F7</f>
        <v>2</v>
      </c>
      <c r="G15" s="44">
        <f>'S2-RWed-SSB'!G14+'Finals-SSB-CKs'!G7</f>
        <v>0</v>
      </c>
      <c r="H15" s="44">
        <f>'S2-RWed-SSB'!H14+'Finals-SSB-CKs'!H7</f>
        <v>0</v>
      </c>
      <c r="I15" s="44">
        <f>'S2-RWed-SSB'!I14+'Finals-SSB-CKs'!I7</f>
        <v>0</v>
      </c>
      <c r="J15" s="44">
        <f>'S2-RWed-SSB'!J14+'Finals-SSB-CKs'!J7</f>
        <v>2</v>
      </c>
      <c r="K15" s="46">
        <f>G15/J15</f>
        <v>0</v>
      </c>
    </row>
    <row r="16" spans="1:11" ht="30" customHeight="1">
      <c r="A16" s="51" t="s">
        <v>30</v>
      </c>
      <c r="B16" s="44">
        <f>'S2-RWed-SSB'!B15+'Finals-SSB-CKs'!B8</f>
        <v>0</v>
      </c>
      <c r="C16" s="44">
        <f>'S2-RWed-SSB'!C15+'Finals-SSB-CKs'!C8</f>
        <v>0</v>
      </c>
      <c r="D16" s="45" t="e">
        <f>B16/C16</f>
        <v>#DIV/0!</v>
      </c>
      <c r="E16" s="44">
        <f>'S2-RWed-SSB'!E15+'Finals-SSB-CKs'!E8</f>
        <v>0</v>
      </c>
      <c r="F16" s="44">
        <f>'S2-RWed-SSB'!F15+'Finals-SSB-CKs'!F8</f>
        <v>0</v>
      </c>
      <c r="G16" s="44">
        <f>'S2-RWed-SSB'!G15+'Finals-SSB-CKs'!G8</f>
        <v>0</v>
      </c>
      <c r="H16" s="44">
        <f>'S2-RWed-SSB'!H15+'Finals-SSB-CKs'!H8</f>
        <v>0</v>
      </c>
      <c r="I16" s="44">
        <f>'S2-RWed-SSB'!I15+'Finals-SSB-CKs'!I8</f>
        <v>0</v>
      </c>
      <c r="J16" s="44">
        <f>'S2-RWed-SSB'!J15+'Finals-SSB-CKs'!J8</f>
        <v>0</v>
      </c>
      <c r="K16" s="46" t="e">
        <f>G16/J16</f>
        <v>#DIV/0!</v>
      </c>
    </row>
    <row r="17" spans="1:11" ht="30" customHeight="1">
      <c r="A17" s="51" t="s">
        <v>174</v>
      </c>
      <c r="B17" s="44">
        <f>'S2-RWed-SSB'!B16+'Finals-SSB-CKs'!B9</f>
        <v>0</v>
      </c>
      <c r="C17" s="44">
        <f>'S2-RWed-SSB'!C16+'Finals-SSB-CKs'!C9</f>
        <v>6</v>
      </c>
      <c r="D17" s="45">
        <f>B17/C17</f>
        <v>0</v>
      </c>
      <c r="E17" s="44">
        <f>'S2-RWed-SSB'!E16+'Finals-SSB-CKs'!E9</f>
        <v>0</v>
      </c>
      <c r="F17" s="44">
        <f>'S2-RWed-SSB'!F16+'Finals-SSB-CKs'!F9</f>
        <v>4</v>
      </c>
      <c r="G17" s="44">
        <f>'S2-RWed-SSB'!G16+'Finals-SSB-CKs'!G9</f>
        <v>2</v>
      </c>
      <c r="H17" s="44">
        <f>'S2-RWed-SSB'!H16+'Finals-SSB-CKs'!H9</f>
        <v>2</v>
      </c>
      <c r="I17" s="44">
        <f>'S2-RWed-SSB'!I16+'Finals-SSB-CKs'!I9</f>
        <v>0</v>
      </c>
      <c r="J17" s="184">
        <f>'S2-RWed-SSB'!J16+'Finals-SSB-CKs'!J9</f>
        <v>0</v>
      </c>
      <c r="K17" s="46" t="e">
        <f>G17/J17</f>
        <v>#DIV/0!</v>
      </c>
    </row>
    <row r="18" spans="1:11">
      <c r="A18" s="75"/>
      <c r="B18" s="76"/>
      <c r="C18" s="76"/>
      <c r="D18" s="77"/>
      <c r="E18" s="76"/>
      <c r="F18" s="76"/>
      <c r="G18" s="76"/>
      <c r="H18" s="76"/>
      <c r="I18" s="76"/>
      <c r="J18" s="76"/>
      <c r="K18" s="78"/>
    </row>
    <row r="19" spans="1:11" ht="30" customHeight="1">
      <c r="A19" s="52" t="str">
        <f>'Overall - Totals'!A19</f>
        <v>THE CLARK KENTS</v>
      </c>
      <c r="B19" s="12" t="s">
        <v>3</v>
      </c>
      <c r="C19" s="12" t="s">
        <v>11</v>
      </c>
      <c r="D19" s="26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29" t="s">
        <v>21</v>
      </c>
    </row>
    <row r="20" spans="1:11" ht="30" customHeight="1">
      <c r="A20" s="53" t="s">
        <v>22</v>
      </c>
      <c r="B20" s="184">
        <f>'S1-PRain-CKs'!B13+'Finals-SSB-CKs'!B14</f>
        <v>6</v>
      </c>
      <c r="C20" s="44">
        <f>'S1-PRain-CKs'!C13+'Finals-SSB-CKs'!C14</f>
        <v>7</v>
      </c>
      <c r="D20" s="45">
        <f>B20/C20</f>
        <v>0.8571428571428571</v>
      </c>
      <c r="E20" s="44">
        <f>'S1-PRain-CKs'!E13+'Finals-SSB-CKs'!E14</f>
        <v>1</v>
      </c>
      <c r="F20" s="184">
        <f>'S1-PRain-CKs'!F13+'Finals-SSB-CKs'!F14</f>
        <v>11</v>
      </c>
      <c r="G20" s="44">
        <f>'S1-PRain-CKs'!G13+'Finals-SSB-CKs'!G14</f>
        <v>1</v>
      </c>
      <c r="H20" s="44">
        <f>'S1-PRain-CKs'!H13+'Finals-SSB-CKs'!H14</f>
        <v>1</v>
      </c>
      <c r="I20" s="44">
        <f>'S1-PRain-CKs'!I13+'Finals-SSB-CKs'!I14</f>
        <v>3</v>
      </c>
      <c r="J20" s="184">
        <f>'S1-PRain-CKs'!J13+'Finals-SSB-CKs'!J14</f>
        <v>0</v>
      </c>
      <c r="K20" s="46" t="e">
        <f>G20/J20</f>
        <v>#DIV/0!</v>
      </c>
    </row>
    <row r="21" spans="1:11" ht="30" customHeight="1">
      <c r="A21" s="53" t="s">
        <v>175</v>
      </c>
      <c r="B21" s="44">
        <f>'S1-PRain-CKs'!B14+'Finals-SSB-CKs'!B15</f>
        <v>3</v>
      </c>
      <c r="C21" s="44">
        <f>'S1-PRain-CKs'!C14+'Finals-SSB-CKs'!C15</f>
        <v>9</v>
      </c>
      <c r="D21" s="45">
        <f>B21/C21</f>
        <v>0.33333333333333331</v>
      </c>
      <c r="E21" s="44">
        <f>'S1-PRain-CKs'!E14+'Finals-SSB-CKs'!E15</f>
        <v>0</v>
      </c>
      <c r="F21" s="44">
        <f>'S1-PRain-CKs'!F14+'Finals-SSB-CKs'!F15</f>
        <v>1</v>
      </c>
      <c r="G21" s="44">
        <f>'S1-PRain-CKs'!G14+'Finals-SSB-CKs'!G15</f>
        <v>0</v>
      </c>
      <c r="H21" s="44">
        <f>'S1-PRain-CKs'!H14+'Finals-SSB-CKs'!H15</f>
        <v>0</v>
      </c>
      <c r="I21" s="44">
        <f>'S1-PRain-CKs'!I14+'Finals-SSB-CKs'!I15</f>
        <v>0</v>
      </c>
      <c r="J21" s="44">
        <f>'S1-PRain-CKs'!J14+'Finals-SSB-CKs'!J15</f>
        <v>1</v>
      </c>
      <c r="K21" s="46">
        <f>G21/J21</f>
        <v>0</v>
      </c>
    </row>
    <row r="22" spans="1:11" ht="30" customHeight="1">
      <c r="A22" s="53" t="s">
        <v>176</v>
      </c>
      <c r="B22" s="44">
        <f>'S1-PRain-CKs'!B15+'Finals-SSB-CKs'!B16</f>
        <v>4</v>
      </c>
      <c r="C22" s="44">
        <f>'S1-PRain-CKs'!C15+'Finals-SSB-CKs'!C16</f>
        <v>7</v>
      </c>
      <c r="D22" s="45">
        <f>B22/C22</f>
        <v>0.5714285714285714</v>
      </c>
      <c r="E22" s="44">
        <f>'S1-PRain-CKs'!E15+'Finals-SSB-CKs'!E16</f>
        <v>0</v>
      </c>
      <c r="F22" s="44">
        <f>'S1-PRain-CKs'!F15+'Finals-SSB-CKs'!F16</f>
        <v>4</v>
      </c>
      <c r="G22" s="44">
        <f>'S1-PRain-CKs'!G15+'Finals-SSB-CKs'!G16</f>
        <v>0</v>
      </c>
      <c r="H22" s="44">
        <f>'S1-PRain-CKs'!H15+'Finals-SSB-CKs'!H16</f>
        <v>0</v>
      </c>
      <c r="I22" s="44">
        <f>'S1-PRain-CKs'!I15+'Finals-SSB-CKs'!I16</f>
        <v>0</v>
      </c>
      <c r="J22" s="44">
        <f>'S1-PRain-CKs'!J15+'Finals-SSB-CKs'!J16</f>
        <v>4</v>
      </c>
      <c r="K22" s="46">
        <f>G22/J22</f>
        <v>0</v>
      </c>
    </row>
    <row r="23" spans="1:11" ht="30" customHeight="1">
      <c r="A23" s="53" t="s">
        <v>28</v>
      </c>
      <c r="B23" s="44">
        <f>'S1-PRain-CKs'!B16+'Finals-SSB-CKs'!B17</f>
        <v>2</v>
      </c>
      <c r="C23" s="44">
        <f>'S1-PRain-CKs'!C16+'Finals-SSB-CKs'!C17</f>
        <v>2</v>
      </c>
      <c r="D23" s="185">
        <f>B23/C23</f>
        <v>1</v>
      </c>
      <c r="E23" s="184">
        <f>'S1-PRain-CKs'!E16+'Finals-SSB-CKs'!E17</f>
        <v>2</v>
      </c>
      <c r="F23" s="44">
        <f>'S1-PRain-CKs'!F16+'Finals-SSB-CKs'!F17</f>
        <v>3</v>
      </c>
      <c r="G23" s="44">
        <f>'S1-PRain-CKs'!G16+'Finals-SSB-CKs'!G17</f>
        <v>1</v>
      </c>
      <c r="H23" s="44">
        <f>'S1-PRain-CKs'!H16+'Finals-SSB-CKs'!H17</f>
        <v>2</v>
      </c>
      <c r="I23" s="44">
        <f>'S1-PRain-CKs'!I16+'Finals-SSB-CKs'!I17</f>
        <v>1</v>
      </c>
      <c r="J23" s="184">
        <f>'S1-PRain-CKs'!J16+'Finals-SSB-CKs'!J17</f>
        <v>0</v>
      </c>
      <c r="K23" s="46" t="e">
        <f>G23/J23</f>
        <v>#DIV/0!</v>
      </c>
    </row>
    <row r="24" spans="1:11">
      <c r="B24" s="34"/>
      <c r="C24" s="34"/>
      <c r="D24" s="36"/>
      <c r="E24" s="34"/>
      <c r="F24" s="34"/>
      <c r="G24" s="34"/>
      <c r="H24" s="34"/>
      <c r="I24" s="34"/>
      <c r="J24" s="34"/>
      <c r="K24" s="37"/>
    </row>
    <row r="25" spans="1:11" ht="30" customHeight="1">
      <c r="A25" s="54" t="str">
        <f>'Overall - Totals'!A25</f>
        <v>ZZ HAWK</v>
      </c>
      <c r="B25" s="12" t="s">
        <v>3</v>
      </c>
      <c r="C25" s="12" t="s">
        <v>11</v>
      </c>
      <c r="D25" s="26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9" t="s">
        <v>21</v>
      </c>
    </row>
    <row r="26" spans="1:11" ht="30" customHeight="1">
      <c r="A26" s="55" t="s">
        <v>81</v>
      </c>
      <c r="B26" s="44">
        <f>'Q2-RWed-ZZ'!B13</f>
        <v>1</v>
      </c>
      <c r="C26" s="44">
        <f>'Q2-RWed-ZZ'!C13</f>
        <v>8</v>
      </c>
      <c r="D26" s="45">
        <f>B26/C26</f>
        <v>0.125</v>
      </c>
      <c r="E26" s="44">
        <f>'Q2-RWed-ZZ'!E13</f>
        <v>0</v>
      </c>
      <c r="F26" s="44">
        <f>'Q2-RWed-ZZ'!F13</f>
        <v>6</v>
      </c>
      <c r="G26" s="44">
        <f>'Q2-RWed-ZZ'!G13</f>
        <v>1</v>
      </c>
      <c r="H26" s="44">
        <f>'Q2-RWed-ZZ'!H13</f>
        <v>1</v>
      </c>
      <c r="I26" s="44">
        <f>'Q2-RWed-ZZ'!I13</f>
        <v>0</v>
      </c>
      <c r="J26" s="184">
        <f>'Q2-RWed-ZZ'!J13</f>
        <v>0</v>
      </c>
      <c r="K26" s="46" t="e">
        <f>G26/J26</f>
        <v>#DIV/0!</v>
      </c>
    </row>
    <row r="27" spans="1:11" ht="30" customHeight="1">
      <c r="A27" s="134" t="s">
        <v>177</v>
      </c>
      <c r="B27" s="44">
        <f>'Q2-RWed-ZZ'!B14</f>
        <v>1</v>
      </c>
      <c r="C27" s="44">
        <f>'Q2-RWed-ZZ'!C14</f>
        <v>5</v>
      </c>
      <c r="D27" s="45">
        <f>B27/C27</f>
        <v>0.2</v>
      </c>
      <c r="E27" s="44">
        <f>'Q2-RWed-ZZ'!E14</f>
        <v>1</v>
      </c>
      <c r="F27" s="44">
        <f>'Q2-RWed-ZZ'!F14</f>
        <v>3</v>
      </c>
      <c r="G27" s="44">
        <f>'Q2-RWed-ZZ'!G14</f>
        <v>0</v>
      </c>
      <c r="H27" s="44">
        <f>'Q2-RWed-ZZ'!H14</f>
        <v>0</v>
      </c>
      <c r="I27" s="44">
        <f>'Q2-RWed-ZZ'!I14</f>
        <v>1</v>
      </c>
      <c r="J27" s="44">
        <f>'Q2-RWed-ZZ'!J14</f>
        <v>1</v>
      </c>
      <c r="K27" s="46">
        <f>G27/J27</f>
        <v>0</v>
      </c>
    </row>
    <row r="28" spans="1:11" ht="30" customHeight="1">
      <c r="A28" s="134" t="s">
        <v>101</v>
      </c>
      <c r="B28" s="44">
        <f>'Q2-RWed-ZZ'!B15</f>
        <v>1</v>
      </c>
      <c r="C28" s="44">
        <f>'Q2-RWed-ZZ'!C15</f>
        <v>5</v>
      </c>
      <c r="D28" s="45">
        <f>B28/C28</f>
        <v>0.2</v>
      </c>
      <c r="E28" s="44">
        <f>'Q2-RWed-ZZ'!E15</f>
        <v>0</v>
      </c>
      <c r="F28" s="44">
        <f>'Q2-RWed-ZZ'!F15</f>
        <v>3</v>
      </c>
      <c r="G28" s="44">
        <f>'Q2-RWed-ZZ'!G15</f>
        <v>0</v>
      </c>
      <c r="H28" s="44">
        <f>'Q2-RWed-ZZ'!H15</f>
        <v>0</v>
      </c>
      <c r="I28" s="44">
        <f>'Q2-RWed-ZZ'!I15</f>
        <v>0</v>
      </c>
      <c r="J28" s="44">
        <f>'Q2-RWed-ZZ'!J15</f>
        <v>2</v>
      </c>
      <c r="K28" s="46">
        <f>G28/J28</f>
        <v>0</v>
      </c>
    </row>
    <row r="29" spans="1:11">
      <c r="B29" s="34"/>
      <c r="C29" s="34"/>
      <c r="D29" s="36"/>
      <c r="E29" s="34"/>
      <c r="F29" s="34"/>
      <c r="G29" s="34"/>
      <c r="H29" s="34"/>
      <c r="I29" s="34"/>
      <c r="J29" s="34"/>
      <c r="K29" s="37"/>
    </row>
    <row r="30" spans="1:11" ht="30" customHeight="1">
      <c r="A30" s="49" t="str">
        <f>'Overall - Totals'!A30</f>
        <v>THE GREENGOS</v>
      </c>
      <c r="B30" s="12" t="s">
        <v>3</v>
      </c>
      <c r="C30" s="12" t="s">
        <v>11</v>
      </c>
      <c r="D30" s="26" t="s">
        <v>9</v>
      </c>
      <c r="E30" s="12" t="s">
        <v>10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29" t="s">
        <v>21</v>
      </c>
    </row>
    <row r="31" spans="1:11" ht="30" customHeight="1">
      <c r="A31" s="50" t="s">
        <v>29</v>
      </c>
      <c r="B31" s="44">
        <f>'Q1-Greengos-PRain'!B6</f>
        <v>0</v>
      </c>
      <c r="C31" s="44">
        <f>'Q1-Greengos-PRain'!C6</f>
        <v>4</v>
      </c>
      <c r="D31" s="45">
        <f>B31/C31</f>
        <v>0</v>
      </c>
      <c r="E31" s="44">
        <f>'Q1-Greengos-PRain'!E6</f>
        <v>0</v>
      </c>
      <c r="F31" s="44">
        <f>'Q1-Greengos-PRain'!F6</f>
        <v>0</v>
      </c>
      <c r="G31" s="44">
        <f>'Q1-Greengos-PRain'!G6</f>
        <v>1</v>
      </c>
      <c r="H31" s="44">
        <f>'Q1-Greengos-PRain'!H6</f>
        <v>0</v>
      </c>
      <c r="I31" s="44">
        <f>'Q1-Greengos-PRain'!I6</f>
        <v>0</v>
      </c>
      <c r="J31" s="44">
        <f>'Q1-Greengos-PRain'!J6</f>
        <v>1</v>
      </c>
      <c r="K31" s="46">
        <f>G31/J31</f>
        <v>1</v>
      </c>
    </row>
    <row r="32" spans="1:11" ht="30" customHeight="1">
      <c r="A32" s="50" t="s">
        <v>167</v>
      </c>
      <c r="B32" s="44">
        <f>'Q1-Greengos-PRain'!B7</f>
        <v>0</v>
      </c>
      <c r="C32" s="44">
        <f>'Q1-Greengos-PRain'!C7</f>
        <v>2</v>
      </c>
      <c r="D32" s="45">
        <f>B32/C32</f>
        <v>0</v>
      </c>
      <c r="E32" s="44">
        <f>'Q1-Greengos-PRain'!E7</f>
        <v>0</v>
      </c>
      <c r="F32" s="44">
        <f>'Q1-Greengos-PRain'!F7</f>
        <v>3</v>
      </c>
      <c r="G32" s="44">
        <f>'Q1-Greengos-PRain'!G7</f>
        <v>1</v>
      </c>
      <c r="H32" s="44">
        <f>'Q1-Greengos-PRain'!H7</f>
        <v>0</v>
      </c>
      <c r="I32" s="44">
        <f>'Q1-Greengos-PRain'!I7</f>
        <v>0</v>
      </c>
      <c r="J32" s="184">
        <f>'Q1-Greengos-PRain'!J7</f>
        <v>0</v>
      </c>
      <c r="K32" s="46" t="e">
        <f>G32/J32</f>
        <v>#DIV/0!</v>
      </c>
    </row>
    <row r="33" spans="1:11" ht="30" customHeight="1">
      <c r="A33" s="50" t="s">
        <v>171</v>
      </c>
      <c r="B33" s="44">
        <f>'Q1-Greengos-PRain'!B8</f>
        <v>1</v>
      </c>
      <c r="C33" s="44">
        <f>'Q1-Greengos-PRain'!C8</f>
        <v>2</v>
      </c>
      <c r="D33" s="45">
        <f>B33/C33</f>
        <v>0.5</v>
      </c>
      <c r="E33" s="44">
        <f>'Q1-Greengos-PRain'!E8</f>
        <v>0</v>
      </c>
      <c r="F33" s="44">
        <f>'Q1-Greengos-PRain'!F8</f>
        <v>1</v>
      </c>
      <c r="G33" s="44">
        <f>'Q1-Greengos-PRain'!G8</f>
        <v>0</v>
      </c>
      <c r="H33" s="44">
        <f>'Q1-Greengos-PRain'!H8</f>
        <v>1</v>
      </c>
      <c r="I33" s="44">
        <f>'Q1-Greengos-PRain'!I8</f>
        <v>1</v>
      </c>
      <c r="J33" s="184">
        <f>'Q1-Greengos-PRain'!J8</f>
        <v>0</v>
      </c>
      <c r="K33" s="46" t="e">
        <f>G33/J33</f>
        <v>#DIV/0!</v>
      </c>
    </row>
    <row r="34" spans="1:11" ht="30" customHeight="1">
      <c r="A34" s="50" t="s">
        <v>169</v>
      </c>
      <c r="B34" s="44">
        <f>'Q1-Greengos-PRain'!B9</f>
        <v>3</v>
      </c>
      <c r="C34" s="44">
        <f>'Q1-Greengos-PRain'!C9</f>
        <v>8</v>
      </c>
      <c r="D34" s="45">
        <f>B34/C34</f>
        <v>0.375</v>
      </c>
      <c r="E34" s="184">
        <f>'Q1-Greengos-PRain'!E9</f>
        <v>2</v>
      </c>
      <c r="F34" s="44">
        <f>'Q1-Greengos-PRain'!F9</f>
        <v>7</v>
      </c>
      <c r="G34" s="44">
        <f>'Q1-Greengos-PRain'!G9</f>
        <v>0</v>
      </c>
      <c r="H34" s="44">
        <f>'Q1-Greengos-PRain'!H9</f>
        <v>0</v>
      </c>
      <c r="I34" s="44">
        <f>'Q1-Greengos-PRain'!I9</f>
        <v>1</v>
      </c>
      <c r="J34" s="44">
        <f>'Q1-Greengos-PRain'!J9</f>
        <v>1</v>
      </c>
      <c r="K34" s="46">
        <f>G34/J34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4"/>
  <sheetViews>
    <sheetView showGridLines="0" zoomScale="75" zoomScaleNormal="75" workbookViewId="0">
      <selection activeCell="Q15" sqref="Q15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37</v>
      </c>
      <c r="B1" s="13"/>
      <c r="C1" s="14"/>
      <c r="D1" s="15"/>
    </row>
    <row r="3" spans="1:11" ht="30" customHeight="1">
      <c r="A3" s="48" t="str">
        <f>'Overall - Totals'!A3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>
      <c r="A4" s="27" t="s">
        <v>27</v>
      </c>
      <c r="B4" s="58">
        <f>'Playoff - Totals'!B4/2</f>
        <v>1</v>
      </c>
      <c r="C4" s="58">
        <f>'Playoff - Totals'!C4/2</f>
        <v>3</v>
      </c>
      <c r="D4" s="45">
        <f>B4/C4</f>
        <v>0.33333333333333331</v>
      </c>
      <c r="E4" s="58">
        <f>'Playoff - Totals'!E4/2</f>
        <v>0</v>
      </c>
      <c r="F4" s="58">
        <f>'Playoff - Totals'!F4/2</f>
        <v>4.5</v>
      </c>
      <c r="G4" s="187">
        <f>'Playoff - Totals'!G4/2</f>
        <v>1.5</v>
      </c>
      <c r="H4" s="58">
        <f>'Playoff - Totals'!H4/2</f>
        <v>0.5</v>
      </c>
      <c r="I4" s="58">
        <f>'Playoff - Totals'!I4/2</f>
        <v>1</v>
      </c>
      <c r="J4" s="58">
        <f>'Playoff - Totals'!J4/2</f>
        <v>0.5</v>
      </c>
      <c r="K4" s="186">
        <f>G4/J4</f>
        <v>3</v>
      </c>
    </row>
    <row r="5" spans="1:11" ht="30" customHeight="1">
      <c r="A5" s="27" t="s">
        <v>23</v>
      </c>
      <c r="B5" s="58">
        <f>'Playoff - Totals'!B5/2</f>
        <v>2.5</v>
      </c>
      <c r="C5" s="187">
        <f>'Playoff - Totals'!C5/2</f>
        <v>8</v>
      </c>
      <c r="D5" s="45">
        <f>B5/C5</f>
        <v>0.3125</v>
      </c>
      <c r="E5" s="58">
        <f>'Playoff - Totals'!E5/2</f>
        <v>0</v>
      </c>
      <c r="F5" s="58">
        <f>'Playoff - Totals'!F5/2</f>
        <v>3</v>
      </c>
      <c r="G5" s="58">
        <f>'Playoff - Totals'!G5/2</f>
        <v>0</v>
      </c>
      <c r="H5" s="58">
        <f>'Playoff - Totals'!H5/2</f>
        <v>0.5</v>
      </c>
      <c r="I5" s="58">
        <f>'Playoff - Totals'!I5/2</f>
        <v>0</v>
      </c>
      <c r="J5" s="58">
        <f>'Playoff - Totals'!J5/2</f>
        <v>0.5</v>
      </c>
      <c r="K5" s="46">
        <f>G5/J5</f>
        <v>0</v>
      </c>
    </row>
    <row r="6" spans="1:11" ht="30" customHeight="1">
      <c r="A6" s="27" t="s">
        <v>173</v>
      </c>
      <c r="B6" s="58">
        <f>'Playoff - Totals'!B6/2</f>
        <v>1</v>
      </c>
      <c r="C6" s="58">
        <f>'Playoff - Totals'!C6/2</f>
        <v>6</v>
      </c>
      <c r="D6" s="45">
        <f>B6/C6</f>
        <v>0.16666666666666666</v>
      </c>
      <c r="E6" s="58">
        <f>'Playoff - Totals'!E6/2</f>
        <v>1</v>
      </c>
      <c r="F6" s="58">
        <f>'Playoff - Totals'!F6/2</f>
        <v>4</v>
      </c>
      <c r="G6" s="58">
        <f>'Playoff - Totals'!G6/2</f>
        <v>1</v>
      </c>
      <c r="H6" s="58">
        <f>'Playoff - Totals'!H6/2</f>
        <v>1</v>
      </c>
      <c r="I6" s="187">
        <f>'Playoff - Totals'!I6/2</f>
        <v>2</v>
      </c>
      <c r="J6" s="58">
        <f>'Playoff - Totals'!J6/2</f>
        <v>1.5</v>
      </c>
      <c r="K6" s="46">
        <f>G6/J6</f>
        <v>0.66666666666666663</v>
      </c>
    </row>
    <row r="7" spans="1:11">
      <c r="B7" s="34"/>
      <c r="C7" s="34"/>
      <c r="D7" s="36"/>
      <c r="E7" s="34"/>
      <c r="F7" s="34"/>
      <c r="G7" s="34"/>
      <c r="H7" s="34"/>
      <c r="I7" s="34"/>
      <c r="J7" s="34"/>
      <c r="K7" s="37"/>
    </row>
    <row r="8" spans="1:11" ht="30" customHeight="1">
      <c r="A8" s="132" t="str">
        <f>'Overall - Totals'!A8</f>
        <v>PURPLE RAIN</v>
      </c>
      <c r="B8" s="12" t="s">
        <v>3</v>
      </c>
      <c r="C8" s="12" t="s">
        <v>11</v>
      </c>
      <c r="D8" s="26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29" t="s">
        <v>21</v>
      </c>
    </row>
    <row r="9" spans="1:11" ht="30" customHeight="1">
      <c r="A9" s="133" t="s">
        <v>24</v>
      </c>
      <c r="B9" s="58">
        <f>'Playoff - Totals'!B9/2</f>
        <v>2.5</v>
      </c>
      <c r="C9" s="187">
        <f>'Playoff - Totals'!C9/2</f>
        <v>8</v>
      </c>
      <c r="D9" s="45">
        <f>B9/C9</f>
        <v>0.3125</v>
      </c>
      <c r="E9" s="58">
        <f>'Playoff - Totals'!E9/2</f>
        <v>0</v>
      </c>
      <c r="F9" s="58">
        <f>'Playoff - Totals'!F9/2</f>
        <v>4</v>
      </c>
      <c r="G9" s="58">
        <f>'Playoff - Totals'!G9/2</f>
        <v>0</v>
      </c>
      <c r="H9" s="58">
        <f>'Playoff - Totals'!H9/2</f>
        <v>0</v>
      </c>
      <c r="I9" s="58">
        <f>'Playoff - Totals'!I9/2</f>
        <v>0.5</v>
      </c>
      <c r="J9" s="187">
        <f>'Playoff - Totals'!J9/2</f>
        <v>0</v>
      </c>
      <c r="K9" s="46" t="e">
        <f>G9/J9</f>
        <v>#DIV/0!</v>
      </c>
    </row>
    <row r="10" spans="1:11" ht="30" customHeight="1">
      <c r="A10" s="133" t="s">
        <v>26</v>
      </c>
      <c r="B10" s="58">
        <f>'Playoff - Totals'!B10/2</f>
        <v>1.5</v>
      </c>
      <c r="C10" s="58">
        <f>'Playoff - Totals'!C10/2</f>
        <v>6</v>
      </c>
      <c r="D10" s="45">
        <f>B10/C10</f>
        <v>0.25</v>
      </c>
      <c r="E10" s="58">
        <f>'Playoff - Totals'!E10/2</f>
        <v>0.5</v>
      </c>
      <c r="F10" s="58">
        <f>'Playoff - Totals'!F10/2</f>
        <v>2</v>
      </c>
      <c r="G10" s="58">
        <f>'Playoff - Totals'!G10/2</f>
        <v>0</v>
      </c>
      <c r="H10" s="58">
        <f>'Playoff - Totals'!H10/2</f>
        <v>1</v>
      </c>
      <c r="I10" s="58">
        <f>'Playoff - Totals'!I10/2</f>
        <v>1</v>
      </c>
      <c r="J10" s="58">
        <f>'Playoff - Totals'!J10/2</f>
        <v>1</v>
      </c>
      <c r="K10" s="46">
        <f>G10/J10</f>
        <v>0</v>
      </c>
    </row>
    <row r="11" spans="1:11" ht="30" customHeight="1">
      <c r="A11" s="133" t="s">
        <v>25</v>
      </c>
      <c r="B11" s="58">
        <f>'Playoff - Totals'!B11/2</f>
        <v>0</v>
      </c>
      <c r="C11" s="58">
        <f>'Playoff - Totals'!C11/2</f>
        <v>3.5</v>
      </c>
      <c r="D11" s="45">
        <f>B11/C11</f>
        <v>0</v>
      </c>
      <c r="E11" s="58">
        <f>'Playoff - Totals'!E11/2</f>
        <v>0</v>
      </c>
      <c r="F11" s="58">
        <f>'Playoff - Totals'!F11/2</f>
        <v>4.5</v>
      </c>
      <c r="G11" s="58">
        <f>'Playoff - Totals'!G11/2</f>
        <v>0.5</v>
      </c>
      <c r="H11" s="58">
        <f>'Playoff - Totals'!H11/2</f>
        <v>0.5</v>
      </c>
      <c r="I11" s="58">
        <f>'Playoff - Totals'!I11/2</f>
        <v>0</v>
      </c>
      <c r="J11" s="58">
        <f>'Playoff - Totals'!J11/2</f>
        <v>1.5</v>
      </c>
      <c r="K11" s="46">
        <f>G11/J11</f>
        <v>0.33333333333333331</v>
      </c>
    </row>
    <row r="12" spans="1:11">
      <c r="B12" s="34"/>
      <c r="C12" s="34"/>
      <c r="D12" s="36"/>
      <c r="E12" s="34"/>
      <c r="F12" s="34"/>
      <c r="G12" s="34"/>
      <c r="H12" s="34"/>
      <c r="I12" s="34"/>
      <c r="J12" s="34"/>
      <c r="K12" s="37"/>
    </row>
    <row r="13" spans="1:11" ht="30" customHeight="1">
      <c r="A13" s="144" t="str">
        <f>'Overall - Totals'!A13</f>
        <v>SUPER SMASH BROS. (THE 64 ONE)</v>
      </c>
      <c r="B13" s="12" t="s">
        <v>3</v>
      </c>
      <c r="C13" s="12" t="s">
        <v>11</v>
      </c>
      <c r="D13" s="26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9" t="s">
        <v>21</v>
      </c>
    </row>
    <row r="14" spans="1:11" ht="30" customHeight="1">
      <c r="A14" s="51" t="s">
        <v>43</v>
      </c>
      <c r="B14" s="187">
        <f>'Playoff - Totals'!B14/2</f>
        <v>3</v>
      </c>
      <c r="C14" s="58">
        <f>'Playoff - Totals'!C14/2</f>
        <v>5</v>
      </c>
      <c r="D14" s="45">
        <f>B14/C14</f>
        <v>0.6</v>
      </c>
      <c r="E14" s="58">
        <f>'Playoff - Totals'!E14/2</f>
        <v>1</v>
      </c>
      <c r="F14" s="58">
        <f>'Playoff - Totals'!F14/2</f>
        <v>4.5</v>
      </c>
      <c r="G14" s="58">
        <f>'Playoff - Totals'!G14/2</f>
        <v>1</v>
      </c>
      <c r="H14" s="187">
        <f>'Playoff - Totals'!H14/2</f>
        <v>1.5</v>
      </c>
      <c r="I14" s="58">
        <f>'Playoff - Totals'!I14/2</f>
        <v>1.5</v>
      </c>
      <c r="J14" s="58">
        <f>'Playoff - Totals'!J14/2</f>
        <v>0.5</v>
      </c>
      <c r="K14" s="46">
        <f>G14/J14</f>
        <v>2</v>
      </c>
    </row>
    <row r="15" spans="1:11" ht="30" customHeight="1">
      <c r="A15" s="51" t="s">
        <v>46</v>
      </c>
      <c r="B15" s="58">
        <f>'Playoff - Totals'!B15/2</f>
        <v>1.5</v>
      </c>
      <c r="C15" s="58">
        <f>'Playoff - Totals'!C15/2</f>
        <v>6</v>
      </c>
      <c r="D15" s="45">
        <f>B15/C15</f>
        <v>0.25</v>
      </c>
      <c r="E15" s="58">
        <f>'Playoff - Totals'!E15/2</f>
        <v>0</v>
      </c>
      <c r="F15" s="58">
        <f>'Playoff - Totals'!F15/2</f>
        <v>1</v>
      </c>
      <c r="G15" s="58">
        <f>'Playoff - Totals'!G15/2</f>
        <v>0</v>
      </c>
      <c r="H15" s="58">
        <f>'Playoff - Totals'!H15/2</f>
        <v>0</v>
      </c>
      <c r="I15" s="58">
        <f>'Playoff - Totals'!I15/2</f>
        <v>0</v>
      </c>
      <c r="J15" s="58">
        <f>'Playoff - Totals'!J15/2</f>
        <v>1</v>
      </c>
      <c r="K15" s="46">
        <f>G15/J15</f>
        <v>0</v>
      </c>
    </row>
    <row r="16" spans="1:11" ht="30" customHeight="1">
      <c r="A16" s="51" t="s">
        <v>30</v>
      </c>
      <c r="B16" s="58">
        <f>'Playoff - Totals'!B16/2</f>
        <v>0</v>
      </c>
      <c r="C16" s="58">
        <f>'Playoff - Totals'!C16/2</f>
        <v>0</v>
      </c>
      <c r="D16" s="45" t="e">
        <f>B16/C16</f>
        <v>#DIV/0!</v>
      </c>
      <c r="E16" s="58">
        <f>'Playoff - Totals'!E16/2</f>
        <v>0</v>
      </c>
      <c r="F16" s="58">
        <f>'Playoff - Totals'!F16/2</f>
        <v>0</v>
      </c>
      <c r="G16" s="58">
        <f>'Playoff - Totals'!G16/2</f>
        <v>0</v>
      </c>
      <c r="H16" s="58">
        <f>'Playoff - Totals'!H16/2</f>
        <v>0</v>
      </c>
      <c r="I16" s="58">
        <f>'Playoff - Totals'!I16/2</f>
        <v>0</v>
      </c>
      <c r="J16" s="58">
        <f>'Playoff - Totals'!J16/2</f>
        <v>0</v>
      </c>
      <c r="K16" s="46" t="e">
        <f>G16/J16</f>
        <v>#DIV/0!</v>
      </c>
    </row>
    <row r="17" spans="1:11" ht="30" customHeight="1">
      <c r="A17" s="51" t="s">
        <v>174</v>
      </c>
      <c r="B17" s="58">
        <f>'Playoff - Totals'!B17/2</f>
        <v>0</v>
      </c>
      <c r="C17" s="58">
        <f>'Playoff - Totals'!C17/2</f>
        <v>3</v>
      </c>
      <c r="D17" s="45">
        <f>B17/C17</f>
        <v>0</v>
      </c>
      <c r="E17" s="58">
        <f>'Playoff - Totals'!E17/2</f>
        <v>0</v>
      </c>
      <c r="F17" s="58">
        <f>'Playoff - Totals'!F17/2</f>
        <v>2</v>
      </c>
      <c r="G17" s="58">
        <f>'Playoff - Totals'!G17/2</f>
        <v>1</v>
      </c>
      <c r="H17" s="58">
        <f>'Playoff - Totals'!H17/2</f>
        <v>1</v>
      </c>
      <c r="I17" s="58">
        <f>'Playoff - Totals'!I17/2</f>
        <v>0</v>
      </c>
      <c r="J17" s="187">
        <f>'Playoff - Totals'!J17/2</f>
        <v>0</v>
      </c>
      <c r="K17" s="46" t="e">
        <f>G17/J17</f>
        <v>#DIV/0!</v>
      </c>
    </row>
    <row r="18" spans="1:11">
      <c r="A18" s="75"/>
      <c r="B18" s="76"/>
      <c r="C18" s="76"/>
      <c r="D18" s="77"/>
      <c r="E18" s="76"/>
      <c r="F18" s="76"/>
      <c r="G18" s="76"/>
      <c r="H18" s="76"/>
      <c r="I18" s="76"/>
      <c r="J18" s="76"/>
      <c r="K18" s="78"/>
    </row>
    <row r="19" spans="1:11" ht="30" customHeight="1">
      <c r="A19" s="52" t="str">
        <f>'Overall - Totals'!A19</f>
        <v>THE CLARK KENTS</v>
      </c>
      <c r="B19" s="12" t="s">
        <v>3</v>
      </c>
      <c r="C19" s="12" t="s">
        <v>11</v>
      </c>
      <c r="D19" s="26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29" t="s">
        <v>21</v>
      </c>
    </row>
    <row r="20" spans="1:11" ht="30" customHeight="1">
      <c r="A20" s="53" t="s">
        <v>22</v>
      </c>
      <c r="B20" s="187">
        <f>'Playoff - Totals'!B20/2</f>
        <v>3</v>
      </c>
      <c r="C20" s="58">
        <f>'Playoff - Totals'!C20/2</f>
        <v>3.5</v>
      </c>
      <c r="D20" s="45">
        <f>B20/C20</f>
        <v>0.8571428571428571</v>
      </c>
      <c r="E20" s="58">
        <f>'Playoff - Totals'!E20/2</f>
        <v>0.5</v>
      </c>
      <c r="F20" s="58">
        <f>'Playoff - Totals'!F20/2</f>
        <v>5.5</v>
      </c>
      <c r="G20" s="58">
        <f>'Playoff - Totals'!G20/2</f>
        <v>0.5</v>
      </c>
      <c r="H20" s="58">
        <f>'Playoff - Totals'!H20/2</f>
        <v>0.5</v>
      </c>
      <c r="I20" s="58">
        <f>'Playoff - Totals'!I20/2</f>
        <v>1.5</v>
      </c>
      <c r="J20" s="187">
        <f>'Playoff - Totals'!J20/2</f>
        <v>0</v>
      </c>
      <c r="K20" s="46" t="e">
        <f>G20/J20</f>
        <v>#DIV/0!</v>
      </c>
    </row>
    <row r="21" spans="1:11" ht="30" customHeight="1">
      <c r="A21" s="53" t="s">
        <v>175</v>
      </c>
      <c r="B21" s="58">
        <f>'Playoff - Totals'!B21/2</f>
        <v>1.5</v>
      </c>
      <c r="C21" s="58">
        <f>'Playoff - Totals'!C21/2</f>
        <v>4.5</v>
      </c>
      <c r="D21" s="45">
        <f>B21/C21</f>
        <v>0.33333333333333331</v>
      </c>
      <c r="E21" s="58">
        <f>'Playoff - Totals'!E21/2</f>
        <v>0</v>
      </c>
      <c r="F21" s="58">
        <f>'Playoff - Totals'!F21/2</f>
        <v>0.5</v>
      </c>
      <c r="G21" s="58">
        <f>'Playoff - Totals'!G21/2</f>
        <v>0</v>
      </c>
      <c r="H21" s="58">
        <f>'Playoff - Totals'!H21/2</f>
        <v>0</v>
      </c>
      <c r="I21" s="58">
        <f>'Playoff - Totals'!I21/2</f>
        <v>0</v>
      </c>
      <c r="J21" s="58">
        <f>'Playoff - Totals'!J21/2</f>
        <v>0.5</v>
      </c>
      <c r="K21" s="46">
        <f>G21/J21</f>
        <v>0</v>
      </c>
    </row>
    <row r="22" spans="1:11" ht="30" customHeight="1">
      <c r="A22" s="53" t="s">
        <v>176</v>
      </c>
      <c r="B22" s="58">
        <f>'Playoff - Totals'!B22/2</f>
        <v>2</v>
      </c>
      <c r="C22" s="58">
        <f>'Playoff - Totals'!C22/2</f>
        <v>3.5</v>
      </c>
      <c r="D22" s="45">
        <f>B22/C22</f>
        <v>0.5714285714285714</v>
      </c>
      <c r="E22" s="58">
        <f>'Playoff - Totals'!E22/2</f>
        <v>0</v>
      </c>
      <c r="F22" s="58">
        <f>'Playoff - Totals'!F22/2</f>
        <v>2</v>
      </c>
      <c r="G22" s="58">
        <f>'Playoff - Totals'!G22/2</f>
        <v>0</v>
      </c>
      <c r="H22" s="58">
        <f>'Playoff - Totals'!H22/2</f>
        <v>0</v>
      </c>
      <c r="I22" s="58">
        <f>'Playoff - Totals'!I22/2</f>
        <v>0</v>
      </c>
      <c r="J22" s="58">
        <f>'Playoff - Totals'!J22/2</f>
        <v>2</v>
      </c>
      <c r="K22" s="46">
        <f>G22/J22</f>
        <v>0</v>
      </c>
    </row>
    <row r="23" spans="1:11" ht="30" customHeight="1">
      <c r="A23" s="53" t="s">
        <v>28</v>
      </c>
      <c r="B23" s="58">
        <f>'Playoff - Totals'!B23/2</f>
        <v>1</v>
      </c>
      <c r="C23" s="58">
        <f>'Playoff - Totals'!C23/2</f>
        <v>1</v>
      </c>
      <c r="D23" s="185">
        <f>B23/C23</f>
        <v>1</v>
      </c>
      <c r="E23" s="58">
        <f>'Playoff - Totals'!E23/2</f>
        <v>1</v>
      </c>
      <c r="F23" s="58">
        <f>'Playoff - Totals'!F23/2</f>
        <v>1.5</v>
      </c>
      <c r="G23" s="58">
        <f>'Playoff - Totals'!G23/2</f>
        <v>0.5</v>
      </c>
      <c r="H23" s="58">
        <f>'Playoff - Totals'!H23/2</f>
        <v>1</v>
      </c>
      <c r="I23" s="58">
        <f>'Playoff - Totals'!I23/2</f>
        <v>0.5</v>
      </c>
      <c r="J23" s="187">
        <f>'Playoff - Totals'!J23/2</f>
        <v>0</v>
      </c>
      <c r="K23" s="46" t="e">
        <f>G23/J23</f>
        <v>#DIV/0!</v>
      </c>
    </row>
    <row r="24" spans="1:11">
      <c r="B24" s="34"/>
      <c r="C24" s="34"/>
      <c r="D24" s="36"/>
      <c r="E24" s="34"/>
      <c r="F24" s="34"/>
      <c r="G24" s="34"/>
      <c r="H24" s="34"/>
      <c r="I24" s="34"/>
      <c r="J24" s="34"/>
      <c r="K24" s="37"/>
    </row>
    <row r="25" spans="1:11" ht="30" customHeight="1">
      <c r="A25" s="54" t="str">
        <f>'Overall - Totals'!A25</f>
        <v>ZZ HAWK</v>
      </c>
      <c r="B25" s="12" t="s">
        <v>3</v>
      </c>
      <c r="C25" s="12" t="s">
        <v>11</v>
      </c>
      <c r="D25" s="26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9" t="s">
        <v>21</v>
      </c>
    </row>
    <row r="26" spans="1:11" ht="30" customHeight="1">
      <c r="A26" s="55" t="s">
        <v>81</v>
      </c>
      <c r="B26" s="58">
        <f>'Playoff - Totals'!B26/1</f>
        <v>1</v>
      </c>
      <c r="C26" s="187">
        <f>'Playoff - Totals'!C26/1</f>
        <v>8</v>
      </c>
      <c r="D26" s="45">
        <f>B26/C26</f>
        <v>0.125</v>
      </c>
      <c r="E26" s="58">
        <f>'Playoff - Totals'!E26/1</f>
        <v>0</v>
      </c>
      <c r="F26" s="58">
        <f>'Playoff - Totals'!F26/1</f>
        <v>6</v>
      </c>
      <c r="G26" s="58">
        <f>'Playoff - Totals'!G26/1</f>
        <v>1</v>
      </c>
      <c r="H26" s="58">
        <f>'Playoff - Totals'!H26/1</f>
        <v>1</v>
      </c>
      <c r="I26" s="58">
        <f>'Playoff - Totals'!I26/1</f>
        <v>0</v>
      </c>
      <c r="J26" s="187">
        <f>'Playoff - Totals'!J26/1</f>
        <v>0</v>
      </c>
      <c r="K26" s="46" t="e">
        <f>G26/J26</f>
        <v>#DIV/0!</v>
      </c>
    </row>
    <row r="27" spans="1:11" ht="30" customHeight="1">
      <c r="A27" s="134" t="s">
        <v>177</v>
      </c>
      <c r="B27" s="58">
        <f>'Playoff - Totals'!B27/1</f>
        <v>1</v>
      </c>
      <c r="C27" s="58">
        <f>'Playoff - Totals'!C27/1</f>
        <v>5</v>
      </c>
      <c r="D27" s="45">
        <f>B27/C27</f>
        <v>0.2</v>
      </c>
      <c r="E27" s="58">
        <f>'Playoff - Totals'!E27/1</f>
        <v>1</v>
      </c>
      <c r="F27" s="58">
        <f>'Playoff - Totals'!F27/1</f>
        <v>3</v>
      </c>
      <c r="G27" s="58">
        <f>'Playoff - Totals'!G27/1</f>
        <v>0</v>
      </c>
      <c r="H27" s="58">
        <f>'Playoff - Totals'!H27/1</f>
        <v>0</v>
      </c>
      <c r="I27" s="58">
        <f>'Playoff - Totals'!I27/1</f>
        <v>1</v>
      </c>
      <c r="J27" s="58">
        <f>'Playoff - Totals'!J27/1</f>
        <v>1</v>
      </c>
      <c r="K27" s="46">
        <f>G27/J27</f>
        <v>0</v>
      </c>
    </row>
    <row r="28" spans="1:11" ht="30" customHeight="1">
      <c r="A28" s="134" t="s">
        <v>101</v>
      </c>
      <c r="B28" s="58">
        <f>'Playoff - Totals'!B28/1</f>
        <v>1</v>
      </c>
      <c r="C28" s="58">
        <f>'Playoff - Totals'!C28/1</f>
        <v>5</v>
      </c>
      <c r="D28" s="45">
        <f>B28/C28</f>
        <v>0.2</v>
      </c>
      <c r="E28" s="58">
        <f>'Playoff - Totals'!E28/1</f>
        <v>0</v>
      </c>
      <c r="F28" s="58">
        <f>'Playoff - Totals'!F28/1</f>
        <v>3</v>
      </c>
      <c r="G28" s="58">
        <f>'Playoff - Totals'!G28/1</f>
        <v>0</v>
      </c>
      <c r="H28" s="58">
        <f>'Playoff - Totals'!H28/1</f>
        <v>0</v>
      </c>
      <c r="I28" s="58">
        <f>'Playoff - Totals'!I28/1</f>
        <v>0</v>
      </c>
      <c r="J28" s="58">
        <f>'Playoff - Totals'!J28/1</f>
        <v>2</v>
      </c>
      <c r="K28" s="46">
        <f>G28/J28</f>
        <v>0</v>
      </c>
    </row>
    <row r="29" spans="1:11">
      <c r="B29" s="34"/>
      <c r="C29" s="34"/>
      <c r="D29" s="36"/>
      <c r="E29" s="34"/>
      <c r="F29" s="34"/>
      <c r="G29" s="34"/>
      <c r="H29" s="34"/>
      <c r="I29" s="34"/>
      <c r="J29" s="34"/>
      <c r="K29" s="37"/>
    </row>
    <row r="30" spans="1:11" ht="30" customHeight="1">
      <c r="A30" s="49" t="str">
        <f>'Overall - Totals'!A30</f>
        <v>THE GREENGOS</v>
      </c>
      <c r="B30" s="12" t="s">
        <v>3</v>
      </c>
      <c r="C30" s="12" t="s">
        <v>11</v>
      </c>
      <c r="D30" s="26" t="s">
        <v>9</v>
      </c>
      <c r="E30" s="12" t="s">
        <v>10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29" t="s">
        <v>21</v>
      </c>
    </row>
    <row r="31" spans="1:11" ht="30" customHeight="1">
      <c r="A31" s="50" t="s">
        <v>29</v>
      </c>
      <c r="B31" s="58">
        <f>'Playoff - Totals'!B31/1</f>
        <v>0</v>
      </c>
      <c r="C31" s="58">
        <f>'Playoff - Totals'!C31/1</f>
        <v>4</v>
      </c>
      <c r="D31" s="45">
        <f>B31/C31</f>
        <v>0</v>
      </c>
      <c r="E31" s="58">
        <f>'Playoff - Totals'!E31/1</f>
        <v>0</v>
      </c>
      <c r="F31" s="58">
        <f>'Playoff - Totals'!F31/1</f>
        <v>0</v>
      </c>
      <c r="G31" s="58">
        <f>'Playoff - Totals'!G31/1</f>
        <v>1</v>
      </c>
      <c r="H31" s="58">
        <f>'Playoff - Totals'!H31/1</f>
        <v>0</v>
      </c>
      <c r="I31" s="58">
        <f>'Playoff - Totals'!I31/1</f>
        <v>0</v>
      </c>
      <c r="J31" s="58">
        <f>'Playoff - Totals'!J31/1</f>
        <v>1</v>
      </c>
      <c r="K31" s="46">
        <f>G31/J31</f>
        <v>1</v>
      </c>
    </row>
    <row r="32" spans="1:11" ht="30" customHeight="1">
      <c r="A32" s="50" t="s">
        <v>167</v>
      </c>
      <c r="B32" s="58">
        <f>'Playoff - Totals'!B32/1</f>
        <v>0</v>
      </c>
      <c r="C32" s="58">
        <f>'Playoff - Totals'!C32/1</f>
        <v>2</v>
      </c>
      <c r="D32" s="45">
        <f>B32/C32</f>
        <v>0</v>
      </c>
      <c r="E32" s="58">
        <f>'Playoff - Totals'!E32/1</f>
        <v>0</v>
      </c>
      <c r="F32" s="58">
        <f>'Playoff - Totals'!F32/1</f>
        <v>3</v>
      </c>
      <c r="G32" s="58">
        <f>'Playoff - Totals'!G32/1</f>
        <v>1</v>
      </c>
      <c r="H32" s="58">
        <f>'Playoff - Totals'!H32/1</f>
        <v>0</v>
      </c>
      <c r="I32" s="58">
        <f>'Playoff - Totals'!I32/1</f>
        <v>0</v>
      </c>
      <c r="J32" s="187">
        <f>'Playoff - Totals'!J32/1</f>
        <v>0</v>
      </c>
      <c r="K32" s="46" t="e">
        <f>G32/J32</f>
        <v>#DIV/0!</v>
      </c>
    </row>
    <row r="33" spans="1:11" ht="30" customHeight="1">
      <c r="A33" s="50" t="s">
        <v>171</v>
      </c>
      <c r="B33" s="58">
        <f>'Playoff - Totals'!B33/1</f>
        <v>1</v>
      </c>
      <c r="C33" s="58">
        <f>'Playoff - Totals'!C33/1</f>
        <v>2</v>
      </c>
      <c r="D33" s="45">
        <f>B33/C33</f>
        <v>0.5</v>
      </c>
      <c r="E33" s="58">
        <f>'Playoff - Totals'!E33/1</f>
        <v>0</v>
      </c>
      <c r="F33" s="58">
        <f>'Playoff - Totals'!F33/1</f>
        <v>1</v>
      </c>
      <c r="G33" s="58">
        <f>'Playoff - Totals'!G33/1</f>
        <v>0</v>
      </c>
      <c r="H33" s="58">
        <f>'Playoff - Totals'!H33/1</f>
        <v>1</v>
      </c>
      <c r="I33" s="58">
        <f>'Playoff - Totals'!I33/1</f>
        <v>1</v>
      </c>
      <c r="J33" s="187">
        <f>'Playoff - Totals'!J33/1</f>
        <v>0</v>
      </c>
      <c r="K33" s="46" t="e">
        <f>G33/J33</f>
        <v>#DIV/0!</v>
      </c>
    </row>
    <row r="34" spans="1:11" ht="30" customHeight="1">
      <c r="A34" s="50" t="s">
        <v>169</v>
      </c>
      <c r="B34" s="187">
        <f>'Playoff - Totals'!B34/1</f>
        <v>3</v>
      </c>
      <c r="C34" s="187">
        <f>'Playoff - Totals'!C34/1</f>
        <v>8</v>
      </c>
      <c r="D34" s="45">
        <f>B34/C34</f>
        <v>0.375</v>
      </c>
      <c r="E34" s="187">
        <f>'Playoff - Totals'!E34/1</f>
        <v>2</v>
      </c>
      <c r="F34" s="187">
        <f>'Playoff - Totals'!F34/1</f>
        <v>7</v>
      </c>
      <c r="G34" s="58">
        <f>'Playoff - Totals'!G34/1</f>
        <v>0</v>
      </c>
      <c r="H34" s="58">
        <f>'Playoff - Totals'!H34/1</f>
        <v>0</v>
      </c>
      <c r="I34" s="58">
        <f>'Playoff - Totals'!I34/1</f>
        <v>1</v>
      </c>
      <c r="J34" s="58">
        <f>'Playoff - Totals'!J34/1</f>
        <v>1</v>
      </c>
      <c r="K34" s="46">
        <f>G34/J34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5"/>
  <sheetViews>
    <sheetView showGridLines="0" workbookViewId="0">
      <selection activeCell="R13" sqref="R13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4" ht="30" customHeight="1" thickBot="1">
      <c r="A1" s="17" t="s">
        <v>33</v>
      </c>
      <c r="B1" s="13"/>
      <c r="C1" s="14"/>
      <c r="D1" s="15"/>
    </row>
    <row r="3" spans="1:14" ht="30" customHeight="1">
      <c r="A3" s="48" t="str">
        <f>'Overall - Avgs'!A3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  <c r="L3" s="24" t="s">
        <v>222</v>
      </c>
      <c r="M3" s="24" t="s">
        <v>223</v>
      </c>
      <c r="N3" s="24" t="s">
        <v>224</v>
      </c>
    </row>
    <row r="4" spans="1:14" ht="30" customHeight="1">
      <c r="A4" s="30" t="s">
        <v>12</v>
      </c>
      <c r="B4" s="44">
        <f>'Playoff - Totals'!B4+'Playoff - Totals'!B5+'Playoff - Totals'!B6</f>
        <v>9</v>
      </c>
      <c r="C4" s="44">
        <f>'Playoff - Totals'!C4+'Playoff - Totals'!C5+'Playoff - Totals'!C6</f>
        <v>34</v>
      </c>
      <c r="D4" s="56">
        <f>B4/C4</f>
        <v>0.26470588235294118</v>
      </c>
      <c r="E4" s="44">
        <f>'Playoff - Totals'!E4+'Playoff - Totals'!E5+'Playoff - Totals'!E6</f>
        <v>2</v>
      </c>
      <c r="F4" s="184">
        <f>'Playoff - Totals'!F4+'Playoff - Totals'!F5+'Playoff - Totals'!F6</f>
        <v>23</v>
      </c>
      <c r="G4" s="184">
        <f>'Playoff - Totals'!G4+'Playoff - Totals'!G5+'Playoff - Totals'!G6</f>
        <v>5</v>
      </c>
      <c r="H4" s="44">
        <f>'Playoff - Totals'!H4+'Playoff - Totals'!H5+'Playoff - Totals'!H6</f>
        <v>4</v>
      </c>
      <c r="I4" s="184">
        <f>'Playoff - Totals'!I4+'Playoff - Totals'!I5+'Playoff - Totals'!I6</f>
        <v>6</v>
      </c>
      <c r="J4" s="44">
        <f>'Playoff - Totals'!J4+'Playoff - Totals'!J5+'Playoff - Totals'!J6</f>
        <v>5</v>
      </c>
      <c r="K4" s="57">
        <f>G4/J4</f>
        <v>1</v>
      </c>
      <c r="L4" s="44">
        <f>'Q2-RWed-ZZ'!B16+'S2-RWed-SSB'!B17</f>
        <v>8</v>
      </c>
      <c r="M4" s="44">
        <f>'Q2-RWed-ZZ'!C16+'S2-RWed-SSB'!C17</f>
        <v>34</v>
      </c>
      <c r="N4" s="56">
        <f>L4/M4</f>
        <v>0.23529411764705882</v>
      </c>
    </row>
    <row r="5" spans="1:14" ht="30" customHeight="1">
      <c r="A5" s="30" t="s">
        <v>36</v>
      </c>
      <c r="B5" s="58">
        <f>B4/2</f>
        <v>4.5</v>
      </c>
      <c r="C5" s="58">
        <f>C4/2</f>
        <v>17</v>
      </c>
      <c r="D5" s="56">
        <f>B5/C5</f>
        <v>0.26470588235294118</v>
      </c>
      <c r="E5" s="58">
        <f t="shared" ref="E5:J5" si="0">E4/2</f>
        <v>1</v>
      </c>
      <c r="F5" s="58">
        <f t="shared" si="0"/>
        <v>11.5</v>
      </c>
      <c r="G5" s="187">
        <f t="shared" si="0"/>
        <v>2.5</v>
      </c>
      <c r="H5" s="58">
        <f t="shared" si="0"/>
        <v>2</v>
      </c>
      <c r="I5" s="187">
        <f t="shared" si="0"/>
        <v>3</v>
      </c>
      <c r="J5" s="58">
        <f t="shared" si="0"/>
        <v>2.5</v>
      </c>
      <c r="K5" s="57">
        <f>G5/J5</f>
        <v>1</v>
      </c>
      <c r="L5" s="58">
        <f>L4/2</f>
        <v>4</v>
      </c>
      <c r="M5" s="58">
        <f>M4/2</f>
        <v>17</v>
      </c>
      <c r="N5" s="56">
        <f>L5/M5</f>
        <v>0.23529411764705882</v>
      </c>
    </row>
    <row r="6" spans="1:14">
      <c r="B6" s="136"/>
      <c r="C6" s="136"/>
      <c r="D6" s="137"/>
      <c r="E6" s="136"/>
      <c r="F6" s="136"/>
      <c r="G6" s="136"/>
      <c r="H6" s="136"/>
      <c r="I6" s="136"/>
      <c r="J6" s="136"/>
      <c r="K6" s="138"/>
    </row>
    <row r="7" spans="1:14" ht="30" customHeight="1">
      <c r="A7" s="132" t="str">
        <f>'Overall - Avgs'!A8</f>
        <v>PURPLE RAIN</v>
      </c>
      <c r="B7" s="24" t="s">
        <v>3</v>
      </c>
      <c r="C7" s="24" t="s">
        <v>11</v>
      </c>
      <c r="D7" s="139" t="s">
        <v>9</v>
      </c>
      <c r="E7" s="24" t="s">
        <v>10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8" t="s">
        <v>21</v>
      </c>
      <c r="L7" s="24" t="s">
        <v>222</v>
      </c>
      <c r="M7" s="24" t="s">
        <v>223</v>
      </c>
      <c r="N7" s="24" t="s">
        <v>224</v>
      </c>
    </row>
    <row r="8" spans="1:14" ht="30" customHeight="1">
      <c r="A8" s="135" t="s">
        <v>12</v>
      </c>
      <c r="B8" s="44">
        <f>'Playoff - Totals'!B9+'Playoff - Totals'!B10+'Playoff - Totals'!B11</f>
        <v>8</v>
      </c>
      <c r="C8" s="184">
        <f>'Playoff - Totals'!C9+'Playoff - Totals'!C10+'Playoff - Totals'!C11</f>
        <v>35</v>
      </c>
      <c r="D8" s="56">
        <f>B8/C8</f>
        <v>0.22857142857142856</v>
      </c>
      <c r="E8" s="44">
        <f>'Playoff - Totals'!E9+'Playoff - Totals'!E10+'Playoff - Totals'!E11</f>
        <v>1</v>
      </c>
      <c r="F8" s="44">
        <f>'Playoff - Totals'!F9+'Playoff - Totals'!F10+'Playoff - Totals'!F11</f>
        <v>21</v>
      </c>
      <c r="G8" s="44">
        <f>'Playoff - Totals'!G9+'Playoff - Totals'!G10+'Playoff - Totals'!G11</f>
        <v>1</v>
      </c>
      <c r="H8" s="44">
        <f>'Playoff - Totals'!H9+'Playoff - Totals'!H10+'Playoff - Totals'!H11</f>
        <v>3</v>
      </c>
      <c r="I8" s="44">
        <f>'Playoff - Totals'!I9+'Playoff - Totals'!I10+'Playoff - Totals'!I11</f>
        <v>3</v>
      </c>
      <c r="J8" s="44">
        <f>'Playoff - Totals'!J9+'Playoff - Totals'!J10+'Playoff - Totals'!J11</f>
        <v>5</v>
      </c>
      <c r="K8" s="57">
        <f>G8/J8</f>
        <v>0.2</v>
      </c>
      <c r="L8" s="44">
        <f>'Q1-Greengos-PRain'!B10+'S1-PRain-CKs'!B17</f>
        <v>14</v>
      </c>
      <c r="M8" s="44">
        <f>'Q1-Greengos-PRain'!C10+'S1-PRain-CKs'!C17</f>
        <v>32</v>
      </c>
      <c r="N8" s="56">
        <f>L8/M8</f>
        <v>0.4375</v>
      </c>
    </row>
    <row r="9" spans="1:14" ht="30" customHeight="1">
      <c r="A9" s="135" t="s">
        <v>36</v>
      </c>
      <c r="B9" s="58">
        <f>B8/2</f>
        <v>4</v>
      </c>
      <c r="C9" s="187">
        <f>C8/2</f>
        <v>17.5</v>
      </c>
      <c r="D9" s="56">
        <f>B9/C9</f>
        <v>0.22857142857142856</v>
      </c>
      <c r="E9" s="58">
        <f t="shared" ref="E9:J9" si="1">E8/2</f>
        <v>0.5</v>
      </c>
      <c r="F9" s="58">
        <f t="shared" si="1"/>
        <v>10.5</v>
      </c>
      <c r="G9" s="58">
        <f t="shared" si="1"/>
        <v>0.5</v>
      </c>
      <c r="H9" s="58">
        <f t="shared" si="1"/>
        <v>1.5</v>
      </c>
      <c r="I9" s="58">
        <f t="shared" si="1"/>
        <v>1.5</v>
      </c>
      <c r="J9" s="58">
        <f t="shared" si="1"/>
        <v>2.5</v>
      </c>
      <c r="K9" s="57">
        <f>G9/J9</f>
        <v>0.2</v>
      </c>
      <c r="L9" s="58">
        <f>L8/2</f>
        <v>7</v>
      </c>
      <c r="M9" s="58">
        <f>M8/2</f>
        <v>16</v>
      </c>
      <c r="N9" s="56">
        <f>L9/M9</f>
        <v>0.4375</v>
      </c>
    </row>
    <row r="10" spans="1:14">
      <c r="B10" s="136"/>
      <c r="C10" s="136"/>
      <c r="D10" s="137"/>
      <c r="E10" s="136"/>
      <c r="F10" s="136"/>
      <c r="G10" s="136"/>
      <c r="H10" s="136"/>
      <c r="I10" s="136"/>
      <c r="J10" s="136"/>
      <c r="K10" s="138"/>
    </row>
    <row r="11" spans="1:14" ht="30" customHeight="1">
      <c r="A11" s="144" t="str">
        <f>'Overall - Avgs'!A13</f>
        <v>SUPER SMASH BROS. (THE 64 ONE)</v>
      </c>
      <c r="B11" s="24" t="s">
        <v>3</v>
      </c>
      <c r="C11" s="24" t="s">
        <v>11</v>
      </c>
      <c r="D11" s="139" t="s">
        <v>9</v>
      </c>
      <c r="E11" s="24" t="s">
        <v>10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8" t="s">
        <v>21</v>
      </c>
      <c r="L11" s="24" t="s">
        <v>222</v>
      </c>
      <c r="M11" s="24" t="s">
        <v>223</v>
      </c>
      <c r="N11" s="24" t="s">
        <v>224</v>
      </c>
    </row>
    <row r="12" spans="1:14" ht="30" customHeight="1">
      <c r="A12" s="59" t="s">
        <v>12</v>
      </c>
      <c r="B12" s="44">
        <f>'Playoff - Totals'!B14+'Playoff - Totals'!B15+'Playoff - Totals'!B16+'Playoff - Totals'!B17</f>
        <v>9</v>
      </c>
      <c r="C12" s="44">
        <f>'Playoff - Totals'!C14+'Playoff - Totals'!C15+'Playoff - Totals'!C16+'Playoff - Totals'!C17</f>
        <v>28</v>
      </c>
      <c r="D12" s="56">
        <f>B12/C12</f>
        <v>0.32142857142857145</v>
      </c>
      <c r="E12" s="44">
        <f>'Playoff - Totals'!E14+'Playoff - Totals'!E15+'Playoff - Totals'!E16+'Playoff - Totals'!E17</f>
        <v>2</v>
      </c>
      <c r="F12" s="44">
        <f>'Playoff - Totals'!F14+'Playoff - Totals'!F15+'Playoff - Totals'!F16+'Playoff - Totals'!F17</f>
        <v>15</v>
      </c>
      <c r="G12" s="44">
        <f>'Playoff - Totals'!G14+'Playoff - Totals'!G15+'Playoff - Totals'!G16+'Playoff - Totals'!G17</f>
        <v>4</v>
      </c>
      <c r="H12" s="184">
        <f>'Playoff - Totals'!H14+'Playoff - Totals'!H15+'Playoff - Totals'!H16+'Playoff - Totals'!H17</f>
        <v>5</v>
      </c>
      <c r="I12" s="44">
        <f>'Playoff - Totals'!I14+'Playoff - Totals'!I15+'Playoff - Totals'!I16+'Playoff - Totals'!I17</f>
        <v>3</v>
      </c>
      <c r="J12" s="44">
        <f>'Playoff - Totals'!J14+'Playoff - Totals'!J15+'Playoff - Totals'!J16+'Playoff - Totals'!J17</f>
        <v>3</v>
      </c>
      <c r="K12" s="189">
        <f>G12/J12</f>
        <v>1.3333333333333333</v>
      </c>
      <c r="L12" s="44">
        <f>'S2-RWed-SSB'!B9+'Finals-SSB-CKs'!B18</f>
        <v>9</v>
      </c>
      <c r="M12" s="44">
        <f>'S2-RWed-SSB'!C9+'Finals-SSB-CKs'!C18</f>
        <v>27</v>
      </c>
      <c r="N12" s="56">
        <f>L12/M12</f>
        <v>0.33333333333333331</v>
      </c>
    </row>
    <row r="13" spans="1:14" ht="30" customHeight="1">
      <c r="A13" s="59" t="s">
        <v>36</v>
      </c>
      <c r="B13" s="58">
        <f>B12/2</f>
        <v>4.5</v>
      </c>
      <c r="C13" s="58">
        <f>C12/2</f>
        <v>14</v>
      </c>
      <c r="D13" s="56">
        <f>B13/C13</f>
        <v>0.32142857142857145</v>
      </c>
      <c r="E13" s="58">
        <f t="shared" ref="E13:J13" si="2">E12/2</f>
        <v>1</v>
      </c>
      <c r="F13" s="58">
        <f t="shared" si="2"/>
        <v>7.5</v>
      </c>
      <c r="G13" s="58">
        <f t="shared" si="2"/>
        <v>2</v>
      </c>
      <c r="H13" s="187">
        <f t="shared" si="2"/>
        <v>2.5</v>
      </c>
      <c r="I13" s="58">
        <f t="shared" si="2"/>
        <v>1.5</v>
      </c>
      <c r="J13" s="187">
        <f t="shared" si="2"/>
        <v>1.5</v>
      </c>
      <c r="K13" s="189">
        <f>G13/J13</f>
        <v>1.3333333333333333</v>
      </c>
      <c r="L13" s="58">
        <f>L12/2</f>
        <v>4.5</v>
      </c>
      <c r="M13" s="187">
        <f>M12/2</f>
        <v>13.5</v>
      </c>
      <c r="N13" s="56">
        <f>L13/M13</f>
        <v>0.33333333333333331</v>
      </c>
    </row>
    <row r="14" spans="1:14">
      <c r="A14" s="75"/>
      <c r="B14" s="140"/>
      <c r="C14" s="140"/>
      <c r="D14" s="141"/>
      <c r="E14" s="140"/>
      <c r="F14" s="140"/>
      <c r="G14" s="140"/>
      <c r="H14" s="140"/>
      <c r="I14" s="140"/>
      <c r="J14" s="140"/>
      <c r="K14" s="142"/>
    </row>
    <row r="15" spans="1:14" ht="30" customHeight="1">
      <c r="A15" s="52" t="str">
        <f>'Overall - Avgs'!A19</f>
        <v>THE CLARK KENTS</v>
      </c>
      <c r="B15" s="24" t="s">
        <v>3</v>
      </c>
      <c r="C15" s="24" t="s">
        <v>11</v>
      </c>
      <c r="D15" s="139" t="s">
        <v>9</v>
      </c>
      <c r="E15" s="24" t="s">
        <v>10</v>
      </c>
      <c r="F15" s="24" t="s">
        <v>4</v>
      </c>
      <c r="G15" s="24" t="s">
        <v>5</v>
      </c>
      <c r="H15" s="24" t="s">
        <v>6</v>
      </c>
      <c r="I15" s="24" t="s">
        <v>7</v>
      </c>
      <c r="J15" s="24" t="s">
        <v>8</v>
      </c>
      <c r="K15" s="28" t="s">
        <v>21</v>
      </c>
      <c r="L15" s="24" t="s">
        <v>222</v>
      </c>
      <c r="M15" s="24" t="s">
        <v>223</v>
      </c>
      <c r="N15" s="24" t="s">
        <v>224</v>
      </c>
    </row>
    <row r="16" spans="1:14" ht="30" customHeight="1">
      <c r="A16" s="62" t="s">
        <v>12</v>
      </c>
      <c r="B16" s="184">
        <f>'Playoff - Totals'!B20+'Playoff - Totals'!B21+'Playoff - Totals'!B22+'Playoff - Totals'!B23</f>
        <v>15</v>
      </c>
      <c r="C16" s="44">
        <f>'Playoff - Totals'!C20+'Playoff - Totals'!C21+'Playoff - Totals'!C22+'Playoff - Totals'!C23</f>
        <v>25</v>
      </c>
      <c r="D16" s="188">
        <f>B16/C16</f>
        <v>0.6</v>
      </c>
      <c r="E16" s="184">
        <f>'Playoff - Totals'!E20+'Playoff - Totals'!E21+'Playoff - Totals'!E22+'Playoff - Totals'!E23</f>
        <v>3</v>
      </c>
      <c r="F16" s="44">
        <f>'Playoff - Totals'!F20+'Playoff - Totals'!F21+'Playoff - Totals'!F22+'Playoff - Totals'!F23</f>
        <v>19</v>
      </c>
      <c r="G16" s="44">
        <f>'Playoff - Totals'!G20+'Playoff - Totals'!G21+'Playoff - Totals'!G22+'Playoff - Totals'!G23</f>
        <v>2</v>
      </c>
      <c r="H16" s="44">
        <f>'Playoff - Totals'!H20+'Playoff - Totals'!H21+'Playoff - Totals'!H22+'Playoff - Totals'!H23</f>
        <v>3</v>
      </c>
      <c r="I16" s="44">
        <f>'Playoff - Totals'!I20+'Playoff - Totals'!I21+'Playoff - Totals'!I22+'Playoff - Totals'!I23</f>
        <v>4</v>
      </c>
      <c r="J16" s="44">
        <f>'Playoff - Totals'!J20+'Playoff - Totals'!J21+'Playoff - Totals'!J22+'Playoff - Totals'!J23</f>
        <v>5</v>
      </c>
      <c r="K16" s="57">
        <f>G16/J16</f>
        <v>0.4</v>
      </c>
      <c r="L16" s="44">
        <f>'S1-PRain-CKs'!B9+'Finals-SSB-CKs'!B10</f>
        <v>7</v>
      </c>
      <c r="M16" s="44">
        <f>'S1-PRain-CKs'!C9+'Finals-SSB-CKs'!C10</f>
        <v>31</v>
      </c>
      <c r="N16" s="188">
        <f>L16/M16</f>
        <v>0.22580645161290322</v>
      </c>
    </row>
    <row r="17" spans="1:14" ht="30" customHeight="1">
      <c r="A17" s="62" t="s">
        <v>36</v>
      </c>
      <c r="B17" s="187">
        <f>B16/2</f>
        <v>7.5</v>
      </c>
      <c r="C17" s="58">
        <f>C16/2</f>
        <v>12.5</v>
      </c>
      <c r="D17" s="188">
        <f>B17/C17</f>
        <v>0.6</v>
      </c>
      <c r="E17" s="187">
        <f t="shared" ref="E17:J17" si="3">E16/2</f>
        <v>1.5</v>
      </c>
      <c r="F17" s="58">
        <f t="shared" si="3"/>
        <v>9.5</v>
      </c>
      <c r="G17" s="58">
        <f t="shared" si="3"/>
        <v>1</v>
      </c>
      <c r="H17" s="58">
        <f t="shared" si="3"/>
        <v>1.5</v>
      </c>
      <c r="I17" s="58">
        <f t="shared" si="3"/>
        <v>2</v>
      </c>
      <c r="J17" s="58">
        <f t="shared" si="3"/>
        <v>2.5</v>
      </c>
      <c r="K17" s="57">
        <f>G17/J17</f>
        <v>0.4</v>
      </c>
      <c r="L17" s="187">
        <f>L16/2</f>
        <v>3.5</v>
      </c>
      <c r="M17" s="58">
        <f>M16/2</f>
        <v>15.5</v>
      </c>
      <c r="N17" s="188">
        <f>L17/M17</f>
        <v>0.22580645161290322</v>
      </c>
    </row>
    <row r="18" spans="1:14">
      <c r="B18" s="136"/>
      <c r="C18" s="136"/>
      <c r="D18" s="137"/>
      <c r="E18" s="136"/>
      <c r="F18" s="136"/>
      <c r="G18" s="136"/>
      <c r="H18" s="136"/>
      <c r="I18" s="136"/>
      <c r="J18" s="136"/>
      <c r="K18" s="138"/>
    </row>
    <row r="19" spans="1:14" ht="30" customHeight="1">
      <c r="A19" s="54" t="str">
        <f>'Overall - Avgs'!A25</f>
        <v>ZZ HAWK</v>
      </c>
      <c r="B19" s="24" t="s">
        <v>3</v>
      </c>
      <c r="C19" s="24" t="s">
        <v>11</v>
      </c>
      <c r="D19" s="139" t="s">
        <v>9</v>
      </c>
      <c r="E19" s="24" t="s">
        <v>10</v>
      </c>
      <c r="F19" s="24" t="s">
        <v>4</v>
      </c>
      <c r="G19" s="24" t="s">
        <v>5</v>
      </c>
      <c r="H19" s="24" t="s">
        <v>6</v>
      </c>
      <c r="I19" s="24" t="s">
        <v>7</v>
      </c>
      <c r="J19" s="24" t="s">
        <v>8</v>
      </c>
      <c r="K19" s="28" t="s">
        <v>21</v>
      </c>
      <c r="L19" s="24" t="s">
        <v>222</v>
      </c>
      <c r="M19" s="24" t="s">
        <v>223</v>
      </c>
      <c r="N19" s="24" t="s">
        <v>224</v>
      </c>
    </row>
    <row r="20" spans="1:14" ht="30" customHeight="1">
      <c r="A20" s="61" t="s">
        <v>12</v>
      </c>
      <c r="B20" s="44">
        <f>'Playoff - Totals'!B26+'Playoff - Totals'!B27+'Playoff - Totals'!B28</f>
        <v>3</v>
      </c>
      <c r="C20" s="44">
        <f>'Playoff - Totals'!C26+'Playoff - Totals'!C27+'Playoff - Totals'!C28</f>
        <v>18</v>
      </c>
      <c r="D20" s="56">
        <f>B20/C20</f>
        <v>0.16666666666666666</v>
      </c>
      <c r="E20" s="44">
        <f>'Playoff - Totals'!E26+'Playoff - Totals'!E27+'Playoff - Totals'!E28</f>
        <v>1</v>
      </c>
      <c r="F20" s="44">
        <f>'Playoff - Totals'!F26+'Playoff - Totals'!F27+'Playoff - Totals'!F28</f>
        <v>12</v>
      </c>
      <c r="G20" s="44">
        <f>'Playoff - Totals'!G26+'Playoff - Totals'!G27+'Playoff - Totals'!G28</f>
        <v>1</v>
      </c>
      <c r="H20" s="44">
        <f>'Playoff - Totals'!H26+'Playoff - Totals'!H27+'Playoff - Totals'!H28</f>
        <v>1</v>
      </c>
      <c r="I20" s="44">
        <f>'Playoff - Totals'!I26+'Playoff - Totals'!I27+'Playoff - Totals'!I28</f>
        <v>1</v>
      </c>
      <c r="J20" s="44">
        <f>'Playoff - Totals'!J26+'Playoff - Totals'!J27+'Playoff - Totals'!J28</f>
        <v>3</v>
      </c>
      <c r="K20" s="57">
        <f>G20/J20</f>
        <v>0.33333333333333331</v>
      </c>
      <c r="L20" s="184">
        <f>'Q2-RWed-ZZ'!B9</f>
        <v>5</v>
      </c>
      <c r="M20" s="184">
        <f>'Q2-RWed-ZZ'!C9</f>
        <v>16</v>
      </c>
      <c r="N20" s="56">
        <f>L20/M20</f>
        <v>0.3125</v>
      </c>
    </row>
    <row r="21" spans="1:14" ht="30" customHeight="1">
      <c r="A21" s="61" t="s">
        <v>36</v>
      </c>
      <c r="B21" s="58">
        <f>B20/1</f>
        <v>3</v>
      </c>
      <c r="C21" s="58">
        <f>C20/1</f>
        <v>18</v>
      </c>
      <c r="D21" s="56">
        <f>B21/C21</f>
        <v>0.16666666666666666</v>
      </c>
      <c r="E21" s="58">
        <f t="shared" ref="E21:J21" si="4">E20/1</f>
        <v>1</v>
      </c>
      <c r="F21" s="187">
        <f t="shared" si="4"/>
        <v>12</v>
      </c>
      <c r="G21" s="58">
        <f t="shared" si="4"/>
        <v>1</v>
      </c>
      <c r="H21" s="58">
        <f t="shared" si="4"/>
        <v>1</v>
      </c>
      <c r="I21" s="58">
        <f t="shared" si="4"/>
        <v>1</v>
      </c>
      <c r="J21" s="58">
        <f t="shared" si="4"/>
        <v>3</v>
      </c>
      <c r="K21" s="57">
        <f>G21/J21</f>
        <v>0.33333333333333331</v>
      </c>
      <c r="L21" s="58">
        <f>L20/1</f>
        <v>5</v>
      </c>
      <c r="M21" s="58">
        <f>M20/1</f>
        <v>16</v>
      </c>
      <c r="N21" s="56">
        <f>L21/M21</f>
        <v>0.3125</v>
      </c>
    </row>
    <row r="22" spans="1:14">
      <c r="B22" s="136"/>
      <c r="C22" s="136"/>
      <c r="D22" s="137"/>
      <c r="E22" s="136"/>
      <c r="F22" s="136"/>
      <c r="G22" s="136"/>
      <c r="H22" s="136"/>
      <c r="I22" s="136"/>
      <c r="J22" s="136"/>
      <c r="K22" s="138"/>
    </row>
    <row r="23" spans="1:14" ht="30" customHeight="1">
      <c r="A23" s="49" t="str">
        <f>'Overall - Avgs'!A30</f>
        <v>THE GREENGOS</v>
      </c>
      <c r="B23" s="24" t="s">
        <v>3</v>
      </c>
      <c r="C23" s="24" t="s">
        <v>11</v>
      </c>
      <c r="D23" s="139" t="s">
        <v>9</v>
      </c>
      <c r="E23" s="24" t="s">
        <v>10</v>
      </c>
      <c r="F23" s="24" t="s">
        <v>4</v>
      </c>
      <c r="G23" s="24" t="s">
        <v>5</v>
      </c>
      <c r="H23" s="24" t="s">
        <v>6</v>
      </c>
      <c r="I23" s="24" t="s">
        <v>7</v>
      </c>
      <c r="J23" s="24" t="s">
        <v>8</v>
      </c>
      <c r="K23" s="28" t="s">
        <v>21</v>
      </c>
      <c r="L23" s="24" t="s">
        <v>222</v>
      </c>
      <c r="M23" s="24" t="s">
        <v>223</v>
      </c>
      <c r="N23" s="24" t="s">
        <v>224</v>
      </c>
    </row>
    <row r="24" spans="1:14" ht="30" customHeight="1">
      <c r="A24" s="60" t="s">
        <v>12</v>
      </c>
      <c r="B24" s="44">
        <f>'Playoff - Totals'!B31+'Playoff - Totals'!B32+'Playoff - Totals'!B33+'Playoff - Totals'!B34</f>
        <v>4</v>
      </c>
      <c r="C24" s="44">
        <f>'Playoff - Totals'!C31+'Playoff - Totals'!C32+'Playoff - Totals'!C33+'Playoff - Totals'!C34</f>
        <v>16</v>
      </c>
      <c r="D24" s="56">
        <f>B24/C24</f>
        <v>0.25</v>
      </c>
      <c r="E24" s="44">
        <f>'Playoff - Totals'!E31+'Playoff - Totals'!E32+'Playoff - Totals'!E33+'Playoff - Totals'!E34</f>
        <v>2</v>
      </c>
      <c r="F24" s="44">
        <f>'Playoff - Totals'!F31+'Playoff - Totals'!F32+'Playoff - Totals'!F33+'Playoff - Totals'!F34</f>
        <v>11</v>
      </c>
      <c r="G24" s="44">
        <f>'Playoff - Totals'!G31+'Playoff - Totals'!G32+'Playoff - Totals'!G33+'Playoff - Totals'!G34</f>
        <v>2</v>
      </c>
      <c r="H24" s="44">
        <f>'Playoff - Totals'!H31+'Playoff - Totals'!H32+'Playoff - Totals'!H33+'Playoff - Totals'!H34</f>
        <v>1</v>
      </c>
      <c r="I24" s="44">
        <f>'Playoff - Totals'!I31+'Playoff - Totals'!I32+'Playoff - Totals'!I33+'Playoff - Totals'!I34</f>
        <v>2</v>
      </c>
      <c r="J24" s="184">
        <f>'Playoff - Totals'!J31+'Playoff - Totals'!J32+'Playoff - Totals'!J33+'Playoff - Totals'!J34</f>
        <v>2</v>
      </c>
      <c r="K24" s="57">
        <f>G24/J24</f>
        <v>1</v>
      </c>
      <c r="L24" s="184">
        <f>'Q1-Greengos-PRain'!B17</f>
        <v>5</v>
      </c>
      <c r="M24" s="184">
        <f>'Q1-Greengos-PRain'!C17</f>
        <v>16</v>
      </c>
      <c r="N24" s="56">
        <f>L24/M24</f>
        <v>0.3125</v>
      </c>
    </row>
    <row r="25" spans="1:14" ht="30" customHeight="1">
      <c r="A25" s="60" t="s">
        <v>36</v>
      </c>
      <c r="B25" s="58">
        <f>B24/1</f>
        <v>4</v>
      </c>
      <c r="C25" s="58">
        <f>C24/1</f>
        <v>16</v>
      </c>
      <c r="D25" s="56">
        <f>B25/C25</f>
        <v>0.25</v>
      </c>
      <c r="E25" s="58">
        <f t="shared" ref="E25:J25" si="5">E24/1</f>
        <v>2</v>
      </c>
      <c r="F25" s="58">
        <f t="shared" si="5"/>
        <v>11</v>
      </c>
      <c r="G25" s="58">
        <f t="shared" si="5"/>
        <v>2</v>
      </c>
      <c r="H25" s="58">
        <f t="shared" si="5"/>
        <v>1</v>
      </c>
      <c r="I25" s="58">
        <f t="shared" si="5"/>
        <v>2</v>
      </c>
      <c r="J25" s="58">
        <f t="shared" si="5"/>
        <v>2</v>
      </c>
      <c r="K25" s="57">
        <f>G25/J25</f>
        <v>1</v>
      </c>
      <c r="L25" s="58">
        <f>L24/1</f>
        <v>5</v>
      </c>
      <c r="M25" s="58">
        <f>M24/1</f>
        <v>16</v>
      </c>
      <c r="N25" s="56">
        <f>L25/M25</f>
        <v>0.3125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"/>
  <sheetViews>
    <sheetView showGridLines="0" workbookViewId="0">
      <selection activeCell="A16" sqref="A16:A17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207</v>
      </c>
      <c r="B1" s="13"/>
      <c r="C1" s="14"/>
      <c r="D1" s="15"/>
    </row>
    <row r="4" spans="1:11">
      <c r="A4" s="10" t="s">
        <v>12</v>
      </c>
    </row>
    <row r="5" spans="1:11" ht="30" customHeight="1">
      <c r="A5" s="144" t="s">
        <v>193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1" t="s">
        <v>43</v>
      </c>
      <c r="B6" s="33">
        <v>3</v>
      </c>
      <c r="C6" s="35">
        <v>7</v>
      </c>
      <c r="D6" s="67">
        <f>SUM(B6/C6)</f>
        <v>0.42857142857142855</v>
      </c>
      <c r="E6" s="35">
        <v>1</v>
      </c>
      <c r="F6" s="35">
        <v>6</v>
      </c>
      <c r="G6" s="35">
        <v>1</v>
      </c>
      <c r="H6" s="35">
        <v>0</v>
      </c>
      <c r="I6" s="35">
        <v>0</v>
      </c>
      <c r="J6" s="35">
        <v>3</v>
      </c>
      <c r="K6" s="68">
        <f>SUM(G6/J6)</f>
        <v>0.33333333333333331</v>
      </c>
    </row>
    <row r="7" spans="1:11" ht="30" customHeight="1">
      <c r="A7" s="51" t="s">
        <v>46</v>
      </c>
      <c r="B7" s="33">
        <v>1</v>
      </c>
      <c r="C7" s="35">
        <v>8</v>
      </c>
      <c r="D7" s="67">
        <f>SUM(B7/C7)</f>
        <v>0.125</v>
      </c>
      <c r="E7" s="35">
        <v>0</v>
      </c>
      <c r="F7" s="35">
        <v>3</v>
      </c>
      <c r="G7" s="35">
        <v>1</v>
      </c>
      <c r="H7" s="35">
        <v>0</v>
      </c>
      <c r="I7" s="35">
        <v>0</v>
      </c>
      <c r="J7" s="35">
        <v>0</v>
      </c>
      <c r="K7" s="68" t="e">
        <f>SUM(G7/J7)</f>
        <v>#DIV/0!</v>
      </c>
    </row>
    <row r="8" spans="1:11" ht="30" customHeight="1">
      <c r="A8" s="51" t="s">
        <v>30</v>
      </c>
      <c r="B8" s="33">
        <v>0</v>
      </c>
      <c r="C8" s="35">
        <v>0</v>
      </c>
      <c r="D8" s="67" t="e">
        <f>SUM(B8/C8)</f>
        <v>#DIV/0!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68" t="e">
        <f>SUM(G8/J8)</f>
        <v>#DIV/0!</v>
      </c>
    </row>
    <row r="9" spans="1:11" ht="30" customHeight="1" thickBot="1">
      <c r="A9" s="51" t="s">
        <v>174</v>
      </c>
      <c r="B9" s="38">
        <v>1</v>
      </c>
      <c r="C9" s="64">
        <v>2</v>
      </c>
      <c r="D9" s="65">
        <f>SUM(B9/C9)</f>
        <v>0.5</v>
      </c>
      <c r="E9" s="64">
        <v>0</v>
      </c>
      <c r="F9" s="64">
        <v>0</v>
      </c>
      <c r="G9" s="64">
        <v>1</v>
      </c>
      <c r="H9" s="64">
        <v>0</v>
      </c>
      <c r="I9" s="64">
        <v>0</v>
      </c>
      <c r="J9" s="64">
        <v>0</v>
      </c>
      <c r="K9" s="66" t="e">
        <f>SUM(G9/J9)</f>
        <v>#DIV/0!</v>
      </c>
    </row>
    <row r="10" spans="1:11" ht="30" customHeight="1" thickBot="1">
      <c r="A10" s="22" t="s">
        <v>20</v>
      </c>
      <c r="B10" s="40">
        <f>SUM(B6:B9)</f>
        <v>5</v>
      </c>
      <c r="C10" s="40">
        <f>SUM(C6:C9)</f>
        <v>17</v>
      </c>
      <c r="D10" s="41">
        <f>SUM(B10/C10)</f>
        <v>0.29411764705882354</v>
      </c>
      <c r="E10" s="40">
        <f t="shared" ref="E10:J10" si="0">SUM(E6:E9)</f>
        <v>1</v>
      </c>
      <c r="F10" s="40">
        <f t="shared" si="0"/>
        <v>9</v>
      </c>
      <c r="G10" s="40">
        <f t="shared" si="0"/>
        <v>3</v>
      </c>
      <c r="H10" s="40">
        <f t="shared" si="0"/>
        <v>0</v>
      </c>
      <c r="I10" s="40">
        <f t="shared" si="0"/>
        <v>0</v>
      </c>
      <c r="J10" s="40">
        <f t="shared" si="0"/>
        <v>3</v>
      </c>
      <c r="K10" s="42">
        <f>SUM(G10/J10)</f>
        <v>1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49" t="s">
        <v>206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50" t="s">
        <v>29</v>
      </c>
      <c r="B14" s="33">
        <v>3</v>
      </c>
      <c r="C14" s="35">
        <v>5</v>
      </c>
      <c r="D14" s="67">
        <f>SUM(B14/C14)</f>
        <v>0.6</v>
      </c>
      <c r="E14" s="35">
        <v>0</v>
      </c>
      <c r="F14" s="35">
        <v>2</v>
      </c>
      <c r="G14" s="35">
        <v>2</v>
      </c>
      <c r="H14" s="35">
        <v>1</v>
      </c>
      <c r="I14" s="35">
        <v>0</v>
      </c>
      <c r="J14" s="35">
        <v>0</v>
      </c>
      <c r="K14" s="68" t="e">
        <f>SUM(G14/J14)</f>
        <v>#DIV/0!</v>
      </c>
    </row>
    <row r="15" spans="1:11" ht="30" customHeight="1">
      <c r="A15" s="50" t="s">
        <v>167</v>
      </c>
      <c r="B15" s="33">
        <v>1</v>
      </c>
      <c r="C15" s="35">
        <v>1</v>
      </c>
      <c r="D15" s="67">
        <f>SUM(B15/C15)</f>
        <v>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68" t="e">
        <f>SUM(G15/J15)</f>
        <v>#DIV/0!</v>
      </c>
    </row>
    <row r="16" spans="1:11" ht="30" customHeight="1">
      <c r="A16" s="50" t="s">
        <v>171</v>
      </c>
      <c r="B16" s="33">
        <v>3</v>
      </c>
      <c r="C16" s="35">
        <v>5</v>
      </c>
      <c r="D16" s="67">
        <f>SUM(B16/C16)</f>
        <v>0.6</v>
      </c>
      <c r="E16" s="35">
        <v>1</v>
      </c>
      <c r="F16" s="35">
        <v>3</v>
      </c>
      <c r="G16" s="35">
        <v>1</v>
      </c>
      <c r="H16" s="35">
        <v>2</v>
      </c>
      <c r="I16" s="35">
        <v>1</v>
      </c>
      <c r="J16" s="35">
        <v>0</v>
      </c>
      <c r="K16" s="68" t="e">
        <f>SUM(G16/J16)</f>
        <v>#DIV/0!</v>
      </c>
    </row>
    <row r="17" spans="1:11" ht="30" customHeight="1" thickBot="1">
      <c r="A17" s="50" t="s">
        <v>169</v>
      </c>
      <c r="B17" s="38">
        <v>1</v>
      </c>
      <c r="C17" s="64">
        <v>4</v>
      </c>
      <c r="D17" s="65">
        <f>SUM(B17/C17)</f>
        <v>0.25</v>
      </c>
      <c r="E17" s="64">
        <v>0</v>
      </c>
      <c r="F17" s="64">
        <v>4</v>
      </c>
      <c r="G17" s="64">
        <v>2</v>
      </c>
      <c r="H17" s="64">
        <v>0</v>
      </c>
      <c r="I17" s="64">
        <v>1</v>
      </c>
      <c r="J17" s="64">
        <v>2</v>
      </c>
      <c r="K17" s="66">
        <f>SUM(G17/J17)</f>
        <v>1</v>
      </c>
    </row>
    <row r="18" spans="1:11" ht="30" customHeight="1" thickBot="1">
      <c r="A18" s="22" t="s">
        <v>20</v>
      </c>
      <c r="B18" s="40">
        <f>SUM(B14:B17)</f>
        <v>8</v>
      </c>
      <c r="C18" s="40">
        <f>SUM(C14:C17)</f>
        <v>15</v>
      </c>
      <c r="D18" s="41">
        <f>SUM(B18/C18)</f>
        <v>0.53333333333333333</v>
      </c>
      <c r="E18" s="40">
        <f t="shared" ref="E18:J18" si="1">SUM(E14:E17)</f>
        <v>1</v>
      </c>
      <c r="F18" s="40">
        <f t="shared" si="1"/>
        <v>9</v>
      </c>
      <c r="G18" s="40">
        <f t="shared" si="1"/>
        <v>5</v>
      </c>
      <c r="H18" s="40">
        <f t="shared" si="1"/>
        <v>3</v>
      </c>
      <c r="I18" s="40">
        <f t="shared" si="1"/>
        <v>2</v>
      </c>
      <c r="J18" s="40">
        <f t="shared" si="1"/>
        <v>2</v>
      </c>
      <c r="K18" s="42">
        <f>SUM(G18/J18)</f>
        <v>2.5</v>
      </c>
    </row>
  </sheetData>
  <pageMargins left="0.7" right="0.7" top="0.75" bottom="0.75" header="0.3" footer="0.3"/>
  <pageSetup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2"/>
  <sheetViews>
    <sheetView showGridLines="0" workbookViewId="0">
      <selection activeCell="C7" sqref="C7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194</v>
      </c>
      <c r="B1" s="13"/>
      <c r="C1" s="14"/>
      <c r="D1" s="15"/>
    </row>
    <row r="4" spans="1:11">
      <c r="A4" s="10" t="s">
        <v>12</v>
      </c>
    </row>
    <row r="5" spans="1:11" ht="30" customHeight="1">
      <c r="A5" s="52" t="s">
        <v>195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3" t="s">
        <v>22</v>
      </c>
      <c r="B6" s="33">
        <v>3</v>
      </c>
      <c r="C6" s="35">
        <v>5</v>
      </c>
      <c r="D6" s="67">
        <f>SUM(B6/C6)</f>
        <v>0.6</v>
      </c>
      <c r="E6" s="35">
        <v>2</v>
      </c>
      <c r="F6" s="35">
        <v>15</v>
      </c>
      <c r="G6" s="35">
        <v>3</v>
      </c>
      <c r="H6" s="35">
        <v>0</v>
      </c>
      <c r="I6" s="35">
        <v>2</v>
      </c>
      <c r="J6" s="35">
        <v>3</v>
      </c>
      <c r="K6" s="68">
        <f>SUM(G6/J6)</f>
        <v>1</v>
      </c>
    </row>
    <row r="7" spans="1:11" ht="30" customHeight="1">
      <c r="A7" s="53" t="s">
        <v>42</v>
      </c>
      <c r="B7" s="33">
        <v>2</v>
      </c>
      <c r="C7" s="35">
        <v>9</v>
      </c>
      <c r="D7" s="67">
        <f>SUM(B7/C7)</f>
        <v>0.22222222222222221</v>
      </c>
      <c r="E7" s="35">
        <v>0</v>
      </c>
      <c r="F7" s="35">
        <v>2</v>
      </c>
      <c r="G7" s="35">
        <v>0</v>
      </c>
      <c r="H7" s="35">
        <v>0</v>
      </c>
      <c r="I7" s="35">
        <v>1</v>
      </c>
      <c r="J7" s="35">
        <v>1</v>
      </c>
      <c r="K7" s="68">
        <f>SUM(G7/J7)</f>
        <v>0</v>
      </c>
    </row>
    <row r="8" spans="1:11" ht="30" customHeight="1">
      <c r="A8" s="53" t="s">
        <v>176</v>
      </c>
      <c r="B8" s="33">
        <v>1</v>
      </c>
      <c r="C8" s="35">
        <v>3</v>
      </c>
      <c r="D8" s="67">
        <f>SUM(B8/C8)</f>
        <v>0.33333333333333331</v>
      </c>
      <c r="E8" s="35">
        <v>0</v>
      </c>
      <c r="F8" s="35">
        <v>4</v>
      </c>
      <c r="G8" s="35">
        <v>0</v>
      </c>
      <c r="H8" s="35">
        <v>0</v>
      </c>
      <c r="I8" s="35">
        <v>0</v>
      </c>
      <c r="J8" s="35">
        <v>2</v>
      </c>
      <c r="K8" s="68">
        <f>SUM(G8/J8)</f>
        <v>0</v>
      </c>
    </row>
    <row r="9" spans="1:11" ht="30" customHeight="1" thickBot="1">
      <c r="A9" s="53" t="s">
        <v>28</v>
      </c>
      <c r="B9" s="38">
        <v>1</v>
      </c>
      <c r="C9" s="64">
        <v>2</v>
      </c>
      <c r="D9" s="65">
        <f>SUM(B9/C9)</f>
        <v>0.5</v>
      </c>
      <c r="E9" s="64">
        <v>1</v>
      </c>
      <c r="F9" s="64">
        <v>0</v>
      </c>
      <c r="G9" s="64">
        <v>1</v>
      </c>
      <c r="H9" s="64">
        <v>0</v>
      </c>
      <c r="I9" s="64">
        <v>2</v>
      </c>
      <c r="J9" s="64">
        <v>1</v>
      </c>
      <c r="K9" s="66">
        <f>SUM(G9/J9)</f>
        <v>1</v>
      </c>
    </row>
    <row r="10" spans="1:11" ht="30" customHeight="1" thickBot="1">
      <c r="A10" s="22" t="s">
        <v>20</v>
      </c>
      <c r="B10" s="40">
        <f>SUM(B6:B9)</f>
        <v>7</v>
      </c>
      <c r="C10" s="40">
        <f>SUM(C6:C9)</f>
        <v>19</v>
      </c>
      <c r="D10" s="41">
        <f>SUM(B10/C10)</f>
        <v>0.36842105263157893</v>
      </c>
      <c r="E10" s="40">
        <f t="shared" ref="E10:J10" si="0">SUM(E6:E9)</f>
        <v>3</v>
      </c>
      <c r="F10" s="40">
        <f t="shared" si="0"/>
        <v>21</v>
      </c>
      <c r="G10" s="40">
        <f t="shared" si="0"/>
        <v>4</v>
      </c>
      <c r="H10" s="40">
        <f t="shared" si="0"/>
        <v>0</v>
      </c>
      <c r="I10" s="40">
        <f t="shared" si="0"/>
        <v>5</v>
      </c>
      <c r="J10" s="40">
        <f t="shared" si="0"/>
        <v>7</v>
      </c>
      <c r="K10" s="42">
        <f>SUM(G10/J10)</f>
        <v>0.5714285714285714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54" t="s">
        <v>47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55" t="s">
        <v>81</v>
      </c>
      <c r="B14" s="33">
        <v>4</v>
      </c>
      <c r="C14" s="35">
        <v>17</v>
      </c>
      <c r="D14" s="67">
        <f>SUM(B14/C14)</f>
        <v>0.23529411764705882</v>
      </c>
      <c r="E14" s="35">
        <v>1</v>
      </c>
      <c r="F14" s="35">
        <v>5</v>
      </c>
      <c r="G14" s="35">
        <v>1</v>
      </c>
      <c r="H14" s="35">
        <v>4</v>
      </c>
      <c r="I14" s="35">
        <v>0</v>
      </c>
      <c r="J14" s="35">
        <v>0</v>
      </c>
      <c r="K14" s="68" t="e">
        <f>SUM(G14/J14)</f>
        <v>#DIV/0!</v>
      </c>
    </row>
    <row r="15" spans="1:11" ht="30" customHeight="1">
      <c r="A15" s="55" t="s">
        <v>45</v>
      </c>
      <c r="B15" s="33">
        <v>1</v>
      </c>
      <c r="C15" s="35">
        <v>6</v>
      </c>
      <c r="D15" s="67">
        <f>SUM(B15/C15)</f>
        <v>0.16666666666666666</v>
      </c>
      <c r="E15" s="35">
        <v>0</v>
      </c>
      <c r="F15" s="35">
        <v>1</v>
      </c>
      <c r="G15" s="35">
        <v>1</v>
      </c>
      <c r="H15" s="35">
        <v>1</v>
      </c>
      <c r="I15" s="35">
        <v>0</v>
      </c>
      <c r="J15" s="35">
        <v>0</v>
      </c>
      <c r="K15" s="68" t="e">
        <f>SUM(G15/J15)</f>
        <v>#DIV/0!</v>
      </c>
    </row>
    <row r="16" spans="1:11" ht="30" customHeight="1" thickBot="1">
      <c r="A16" s="55" t="s">
        <v>101</v>
      </c>
      <c r="B16" s="38">
        <v>0</v>
      </c>
      <c r="C16" s="64">
        <v>0</v>
      </c>
      <c r="D16" s="65" t="e">
        <f>SUM(B16/C16)</f>
        <v>#DIV/0!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6" t="e">
        <f>SUM(G16/J16)</f>
        <v>#DIV/0!</v>
      </c>
    </row>
    <row r="17" spans="1:11" ht="30" customHeight="1" thickBot="1">
      <c r="A17" s="22" t="s">
        <v>20</v>
      </c>
      <c r="B17" s="40">
        <f>SUM(B14:B16)</f>
        <v>5</v>
      </c>
      <c r="C17" s="40">
        <f>SUM(C14:C16)</f>
        <v>23</v>
      </c>
      <c r="D17" s="41">
        <f>SUM(B17/C17)</f>
        <v>0.21739130434782608</v>
      </c>
      <c r="E17" s="40">
        <f t="shared" ref="E17:J17" si="1">SUM(E14:E16)</f>
        <v>1</v>
      </c>
      <c r="F17" s="40">
        <f t="shared" si="1"/>
        <v>6</v>
      </c>
      <c r="G17" s="40">
        <f t="shared" si="1"/>
        <v>2</v>
      </c>
      <c r="H17" s="40">
        <f t="shared" si="1"/>
        <v>5</v>
      </c>
      <c r="I17" s="40">
        <f t="shared" si="1"/>
        <v>0</v>
      </c>
      <c r="J17" s="40">
        <f t="shared" si="1"/>
        <v>0</v>
      </c>
      <c r="K17" s="42" t="e">
        <f>SUM(G17/J17)</f>
        <v>#DIV/0!</v>
      </c>
    </row>
    <row r="21" spans="1:11">
      <c r="A21" t="s">
        <v>220</v>
      </c>
    </row>
    <row r="22" spans="1:11">
      <c r="A22" t="s">
        <v>221</v>
      </c>
    </row>
  </sheetData>
  <pageMargins left="0.7" right="0.7" top="0.75" bottom="0.75" header="0.3" footer="0.3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7"/>
  <sheetViews>
    <sheetView showGridLines="0" workbookViewId="0">
      <selection activeCell="J17" sqref="J17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208</v>
      </c>
      <c r="B1" s="13"/>
      <c r="C1" s="14"/>
      <c r="D1" s="15"/>
    </row>
    <row r="4" spans="1:11">
      <c r="A4" s="10" t="s">
        <v>12</v>
      </c>
    </row>
    <row r="5" spans="1:11" ht="30" customHeight="1">
      <c r="A5" s="49" t="s">
        <v>205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0" t="s">
        <v>29</v>
      </c>
      <c r="B6" s="33">
        <v>0</v>
      </c>
      <c r="C6" s="35">
        <v>3</v>
      </c>
      <c r="D6" s="67">
        <f>SUM(B6/C6)</f>
        <v>0</v>
      </c>
      <c r="E6" s="35">
        <v>0</v>
      </c>
      <c r="F6" s="35">
        <v>2</v>
      </c>
      <c r="G6" s="35">
        <v>1</v>
      </c>
      <c r="H6" s="35">
        <v>0</v>
      </c>
      <c r="I6" s="35">
        <v>0</v>
      </c>
      <c r="J6" s="35">
        <v>1</v>
      </c>
      <c r="K6" s="68">
        <f>SUM(G6/J6)</f>
        <v>1</v>
      </c>
    </row>
    <row r="7" spans="1:11" ht="30" customHeight="1">
      <c r="A7" s="50" t="s">
        <v>167</v>
      </c>
      <c r="B7" s="33">
        <v>1</v>
      </c>
      <c r="C7" s="35">
        <v>4</v>
      </c>
      <c r="D7" s="67">
        <f>SUM(B7/C7)</f>
        <v>0.25</v>
      </c>
      <c r="E7" s="35">
        <v>0</v>
      </c>
      <c r="F7" s="35">
        <v>2</v>
      </c>
      <c r="G7" s="35">
        <v>0</v>
      </c>
      <c r="H7" s="35">
        <v>1</v>
      </c>
      <c r="I7" s="35">
        <v>0</v>
      </c>
      <c r="J7" s="35">
        <v>2</v>
      </c>
      <c r="K7" s="68">
        <f>SUM(G7/J7)</f>
        <v>0</v>
      </c>
    </row>
    <row r="8" spans="1:11" ht="30" customHeight="1">
      <c r="A8" s="50" t="s">
        <v>171</v>
      </c>
      <c r="B8" s="33">
        <v>1</v>
      </c>
      <c r="C8" s="35">
        <v>3</v>
      </c>
      <c r="D8" s="67">
        <f>SUM(B8/C8)</f>
        <v>0.33333333333333331</v>
      </c>
      <c r="E8" s="35">
        <v>0</v>
      </c>
      <c r="F8" s="35">
        <v>2</v>
      </c>
      <c r="G8" s="35">
        <v>1</v>
      </c>
      <c r="H8" s="35">
        <v>0</v>
      </c>
      <c r="I8" s="35">
        <v>1</v>
      </c>
      <c r="J8" s="35">
        <v>1</v>
      </c>
      <c r="K8" s="68">
        <f>SUM(G8/J8)</f>
        <v>1</v>
      </c>
    </row>
    <row r="9" spans="1:11" ht="30" customHeight="1" thickBot="1">
      <c r="A9" s="50" t="s">
        <v>169</v>
      </c>
      <c r="B9" s="38">
        <v>2</v>
      </c>
      <c r="C9" s="64">
        <v>4</v>
      </c>
      <c r="D9" s="65">
        <f>SUM(B9/C9)</f>
        <v>0.5</v>
      </c>
      <c r="E9" s="64">
        <v>1</v>
      </c>
      <c r="F9" s="64">
        <v>6</v>
      </c>
      <c r="G9" s="64">
        <v>1</v>
      </c>
      <c r="H9" s="64">
        <v>0</v>
      </c>
      <c r="I9" s="64">
        <v>1</v>
      </c>
      <c r="J9" s="64">
        <v>2</v>
      </c>
      <c r="K9" s="66">
        <f>SUM(G9/J9)</f>
        <v>0.5</v>
      </c>
    </row>
    <row r="10" spans="1:11" ht="30" customHeight="1" thickBot="1">
      <c r="A10" s="22" t="s">
        <v>20</v>
      </c>
      <c r="B10" s="40">
        <f>SUM(B6:B9)</f>
        <v>4</v>
      </c>
      <c r="C10" s="40">
        <f>SUM(C6:C9)</f>
        <v>14</v>
      </c>
      <c r="D10" s="41">
        <f>SUM(B10/C10)</f>
        <v>0.2857142857142857</v>
      </c>
      <c r="E10" s="40">
        <f t="shared" ref="E10:J10" si="0">SUM(E6:E9)</f>
        <v>1</v>
      </c>
      <c r="F10" s="40">
        <f>SUM(F6:F9)</f>
        <v>12</v>
      </c>
      <c r="G10" s="40">
        <f t="shared" si="0"/>
        <v>3</v>
      </c>
      <c r="H10" s="40">
        <f t="shared" si="0"/>
        <v>1</v>
      </c>
      <c r="I10" s="40">
        <f t="shared" si="0"/>
        <v>2</v>
      </c>
      <c r="J10" s="40">
        <f t="shared" si="0"/>
        <v>6</v>
      </c>
      <c r="K10" s="42">
        <f>SUM(G10/J10)</f>
        <v>0.5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132" t="s">
        <v>196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133" t="s">
        <v>24</v>
      </c>
      <c r="B14" s="33">
        <v>3</v>
      </c>
      <c r="C14" s="35">
        <v>9</v>
      </c>
      <c r="D14" s="67">
        <f>SUM(B14/C14)</f>
        <v>0.33333333333333331</v>
      </c>
      <c r="E14" s="35">
        <v>0</v>
      </c>
      <c r="F14" s="35">
        <v>2</v>
      </c>
      <c r="G14" s="35">
        <v>1</v>
      </c>
      <c r="H14" s="35">
        <v>0</v>
      </c>
      <c r="I14" s="35">
        <v>1</v>
      </c>
      <c r="J14" s="35">
        <v>0</v>
      </c>
      <c r="K14" s="68" t="e">
        <f>SUM(G14/J14)</f>
        <v>#DIV/0!</v>
      </c>
    </row>
    <row r="15" spans="1:11" ht="30" customHeight="1">
      <c r="A15" s="133" t="s">
        <v>26</v>
      </c>
      <c r="B15" s="33">
        <v>1</v>
      </c>
      <c r="C15" s="35">
        <v>5</v>
      </c>
      <c r="D15" s="67">
        <f>SUM(B15/C15)</f>
        <v>0.2</v>
      </c>
      <c r="E15" s="35">
        <v>0</v>
      </c>
      <c r="F15" s="35">
        <v>0</v>
      </c>
      <c r="G15" s="35">
        <v>1</v>
      </c>
      <c r="H15" s="35">
        <v>2</v>
      </c>
      <c r="I15" s="35">
        <v>0</v>
      </c>
      <c r="J15" s="35">
        <v>0</v>
      </c>
      <c r="K15" s="68" t="e">
        <f>SUM(G15/J15)</f>
        <v>#DIV/0!</v>
      </c>
    </row>
    <row r="16" spans="1:11" ht="30" customHeight="1" thickBot="1">
      <c r="A16" s="133" t="s">
        <v>25</v>
      </c>
      <c r="B16" s="38">
        <v>2</v>
      </c>
      <c r="C16" s="64">
        <v>3</v>
      </c>
      <c r="D16" s="65">
        <f>SUM(B16/C16)</f>
        <v>0.66666666666666663</v>
      </c>
      <c r="E16" s="64">
        <v>0</v>
      </c>
      <c r="F16" s="64">
        <v>5</v>
      </c>
      <c r="G16" s="64">
        <v>1</v>
      </c>
      <c r="H16" s="64">
        <v>3</v>
      </c>
      <c r="I16" s="64">
        <v>0</v>
      </c>
      <c r="J16" s="64">
        <v>1</v>
      </c>
      <c r="K16" s="66">
        <f>SUM(G16/J16)</f>
        <v>1</v>
      </c>
    </row>
    <row r="17" spans="1:11" ht="30" customHeight="1" thickBot="1">
      <c r="A17" s="22" t="s">
        <v>20</v>
      </c>
      <c r="B17" s="40">
        <f>SUM(B14:B16)</f>
        <v>6</v>
      </c>
      <c r="C17" s="40">
        <f>SUM(C14:C16)</f>
        <v>17</v>
      </c>
      <c r="D17" s="41">
        <f>SUM(B17/C17)</f>
        <v>0.35294117647058826</v>
      </c>
      <c r="E17" s="40">
        <f t="shared" ref="E17:J17" si="1">SUM(E14:E16)</f>
        <v>0</v>
      </c>
      <c r="F17" s="40">
        <f t="shared" si="1"/>
        <v>7</v>
      </c>
      <c r="G17" s="40">
        <f t="shared" si="1"/>
        <v>3</v>
      </c>
      <c r="H17" s="40">
        <f t="shared" si="1"/>
        <v>5</v>
      </c>
      <c r="I17" s="40">
        <f t="shared" si="1"/>
        <v>1</v>
      </c>
      <c r="J17" s="40">
        <f t="shared" si="1"/>
        <v>1</v>
      </c>
      <c r="K17" s="42">
        <f>SUM(G17/J17)</f>
        <v>3</v>
      </c>
    </row>
  </sheetData>
  <pageMargins left="0.7" right="0.7" top="0.75" bottom="0.75" header="0.3" footer="0.3"/>
  <pageSetup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E24" sqref="E24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197</v>
      </c>
      <c r="B1" s="13"/>
      <c r="C1" s="14"/>
      <c r="D1" s="13"/>
      <c r="E1" s="13"/>
      <c r="F1" s="15"/>
    </row>
    <row r="4" spans="1:11">
      <c r="A4" s="10" t="s">
        <v>12</v>
      </c>
    </row>
    <row r="5" spans="1:11" ht="30" customHeight="1">
      <c r="A5" s="48" t="s">
        <v>198</v>
      </c>
      <c r="B5" s="12" t="s">
        <v>3</v>
      </c>
      <c r="C5" s="12" t="s">
        <v>11</v>
      </c>
      <c r="D5" s="69" t="s">
        <v>9</v>
      </c>
      <c r="E5" s="69" t="s">
        <v>10</v>
      </c>
      <c r="F5" s="69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70" t="s">
        <v>21</v>
      </c>
    </row>
    <row r="6" spans="1:11" ht="30" customHeight="1">
      <c r="A6" s="27" t="s">
        <v>27</v>
      </c>
      <c r="B6" s="33">
        <v>2</v>
      </c>
      <c r="C6" s="35">
        <v>4</v>
      </c>
      <c r="D6" s="67">
        <f>SUM(B6/C6)</f>
        <v>0.5</v>
      </c>
      <c r="E6" s="35">
        <v>1</v>
      </c>
      <c r="F6" s="35">
        <v>6</v>
      </c>
      <c r="G6" s="35">
        <v>3</v>
      </c>
      <c r="H6" s="35">
        <v>3</v>
      </c>
      <c r="I6" s="35">
        <v>0</v>
      </c>
      <c r="J6" s="35">
        <v>5</v>
      </c>
      <c r="K6" s="68">
        <f>SUM(G6/J6)</f>
        <v>0.6</v>
      </c>
    </row>
    <row r="7" spans="1:11" ht="30" customHeight="1">
      <c r="A7" s="27" t="s">
        <v>23</v>
      </c>
      <c r="B7" s="33">
        <v>1</v>
      </c>
      <c r="C7" s="35">
        <v>9</v>
      </c>
      <c r="D7" s="67">
        <f>SUM(B7/C7)</f>
        <v>0.1111111111111111</v>
      </c>
      <c r="E7" s="35">
        <v>0</v>
      </c>
      <c r="F7" s="35">
        <v>1</v>
      </c>
      <c r="G7" s="35">
        <v>1</v>
      </c>
      <c r="H7" s="35">
        <v>2</v>
      </c>
      <c r="I7" s="35">
        <v>0</v>
      </c>
      <c r="J7" s="35">
        <v>2</v>
      </c>
      <c r="K7" s="68">
        <f>SUM(G7/J7)</f>
        <v>0.5</v>
      </c>
    </row>
    <row r="8" spans="1:11" ht="30" customHeight="1" thickBot="1">
      <c r="A8" s="27" t="s">
        <v>173</v>
      </c>
      <c r="B8" s="38">
        <v>3</v>
      </c>
      <c r="C8" s="39">
        <v>8</v>
      </c>
      <c r="D8" s="65">
        <f>SUM(B8/C8)</f>
        <v>0.375</v>
      </c>
      <c r="E8" s="64">
        <v>2</v>
      </c>
      <c r="F8" s="64">
        <v>8</v>
      </c>
      <c r="G8" s="64">
        <v>0</v>
      </c>
      <c r="H8" s="64">
        <v>0</v>
      </c>
      <c r="I8" s="64">
        <v>1</v>
      </c>
      <c r="J8" s="64">
        <v>1</v>
      </c>
      <c r="K8" s="66">
        <f>SUM(G8/J8)</f>
        <v>0</v>
      </c>
    </row>
    <row r="9" spans="1:11" ht="30" customHeight="1" thickBot="1">
      <c r="A9" s="22" t="s">
        <v>20</v>
      </c>
      <c r="B9" s="40">
        <f>SUM(B6:B8)</f>
        <v>6</v>
      </c>
      <c r="C9" s="40">
        <f>SUM(C6:C8)</f>
        <v>21</v>
      </c>
      <c r="D9" s="41">
        <f>SUM(B9/C9)</f>
        <v>0.2857142857142857</v>
      </c>
      <c r="E9" s="40">
        <f t="shared" ref="E9:J9" si="0">SUM(E6:E8)</f>
        <v>3</v>
      </c>
      <c r="F9" s="40">
        <f t="shared" si="0"/>
        <v>15</v>
      </c>
      <c r="G9" s="40">
        <f t="shared" si="0"/>
        <v>4</v>
      </c>
      <c r="H9" s="40">
        <f t="shared" si="0"/>
        <v>5</v>
      </c>
      <c r="I9" s="40">
        <f t="shared" si="0"/>
        <v>1</v>
      </c>
      <c r="J9" s="40">
        <f t="shared" si="0"/>
        <v>8</v>
      </c>
      <c r="K9" s="42">
        <f>SUM(G9/J9)</f>
        <v>0.5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144" t="s">
        <v>199</v>
      </c>
      <c r="B12" s="12" t="s">
        <v>3</v>
      </c>
      <c r="C12" s="12" t="s">
        <v>11</v>
      </c>
      <c r="D12" s="69" t="s">
        <v>9</v>
      </c>
      <c r="E12" s="69" t="s">
        <v>10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21</v>
      </c>
    </row>
    <row r="13" spans="1:11" ht="30" customHeight="1">
      <c r="A13" s="51" t="s">
        <v>43</v>
      </c>
      <c r="B13" s="33">
        <v>1</v>
      </c>
      <c r="C13" s="35">
        <v>3</v>
      </c>
      <c r="D13" s="67">
        <f>SUM(B13/C13)</f>
        <v>0.33333333333333331</v>
      </c>
      <c r="E13" s="35">
        <v>0</v>
      </c>
      <c r="F13" s="35">
        <v>6</v>
      </c>
      <c r="G13" s="35">
        <v>4</v>
      </c>
      <c r="H13" s="35">
        <v>1</v>
      </c>
      <c r="I13" s="35">
        <v>1</v>
      </c>
      <c r="J13" s="35">
        <v>0</v>
      </c>
      <c r="K13" s="68" t="e">
        <f>SUM(G13/J13)</f>
        <v>#DIV/0!</v>
      </c>
    </row>
    <row r="14" spans="1:11" ht="30" customHeight="1">
      <c r="A14" s="51" t="s">
        <v>46</v>
      </c>
      <c r="B14" s="33">
        <v>5</v>
      </c>
      <c r="C14" s="35">
        <v>10</v>
      </c>
      <c r="D14" s="67">
        <f>SUM(B14/C14)</f>
        <v>0.5</v>
      </c>
      <c r="E14" s="35">
        <v>0</v>
      </c>
      <c r="F14" s="35">
        <v>0</v>
      </c>
      <c r="G14" s="35">
        <v>0</v>
      </c>
      <c r="H14" s="35">
        <v>2</v>
      </c>
      <c r="I14" s="35">
        <v>1</v>
      </c>
      <c r="J14" s="35">
        <v>3</v>
      </c>
      <c r="K14" s="68">
        <f>SUM(G14/J14)</f>
        <v>0</v>
      </c>
    </row>
    <row r="15" spans="1:11" ht="30" customHeight="1">
      <c r="A15" s="51" t="s">
        <v>30</v>
      </c>
      <c r="B15" s="33">
        <v>0</v>
      </c>
      <c r="C15" s="35">
        <v>0</v>
      </c>
      <c r="D15" s="67" t="e">
        <f>SUM(B15/C15)</f>
        <v>#DIV/0!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68" t="e">
        <f>SUM(G15/J15)</f>
        <v>#DIV/0!</v>
      </c>
    </row>
    <row r="16" spans="1:11" ht="30" customHeight="1" thickBot="1">
      <c r="A16" s="51" t="s">
        <v>174</v>
      </c>
      <c r="B16" s="38">
        <v>1</v>
      </c>
      <c r="C16" s="39">
        <v>5</v>
      </c>
      <c r="D16" s="65">
        <f>SUM(B16/C16)</f>
        <v>0.2</v>
      </c>
      <c r="E16" s="64">
        <v>0</v>
      </c>
      <c r="F16" s="64">
        <v>1</v>
      </c>
      <c r="G16" s="64">
        <v>1</v>
      </c>
      <c r="H16" s="64">
        <v>5</v>
      </c>
      <c r="I16" s="64">
        <v>2</v>
      </c>
      <c r="J16" s="64">
        <v>2</v>
      </c>
      <c r="K16" s="66">
        <f>SUM(G16/J16)</f>
        <v>0.5</v>
      </c>
    </row>
    <row r="17" spans="1:11" ht="30" customHeight="1" thickBot="1">
      <c r="A17" s="22" t="s">
        <v>20</v>
      </c>
      <c r="B17" s="40">
        <f>SUM(B13:B16)</f>
        <v>7</v>
      </c>
      <c r="C17" s="40">
        <f>SUM(C13:C16)</f>
        <v>18</v>
      </c>
      <c r="D17" s="41">
        <f>SUM(B17/C17)</f>
        <v>0.3888888888888889</v>
      </c>
      <c r="E17" s="40">
        <f t="shared" ref="E17:J17" si="1">SUM(E13:E16)</f>
        <v>0</v>
      </c>
      <c r="F17" s="40">
        <f t="shared" si="1"/>
        <v>7</v>
      </c>
      <c r="G17" s="40">
        <f t="shared" si="1"/>
        <v>5</v>
      </c>
      <c r="H17" s="40">
        <f t="shared" si="1"/>
        <v>8</v>
      </c>
      <c r="I17" s="40">
        <f t="shared" si="1"/>
        <v>4</v>
      </c>
      <c r="J17" s="40">
        <f t="shared" si="1"/>
        <v>5</v>
      </c>
      <c r="K17" s="42">
        <f>SUM(G17/J17)</f>
        <v>1</v>
      </c>
    </row>
    <row r="20" spans="1:11">
      <c r="A20" t="s">
        <v>240</v>
      </c>
    </row>
    <row r="21" spans="1:11">
      <c r="A21" t="s">
        <v>241</v>
      </c>
    </row>
  </sheetData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showGridLines="0" workbookViewId="0">
      <selection activeCell="L32" sqref="L32"/>
    </sheetView>
  </sheetViews>
  <sheetFormatPr defaultRowHeight="1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14</v>
      </c>
      <c r="B1" s="13"/>
      <c r="C1" s="14"/>
      <c r="D1" s="15"/>
    </row>
    <row r="3" spans="1:11">
      <c r="A3" s="10" t="s">
        <v>13</v>
      </c>
    </row>
    <row r="4" spans="1:11" ht="30" customHeight="1">
      <c r="A4" s="18" t="s">
        <v>18</v>
      </c>
      <c r="B4" s="12" t="s">
        <v>3</v>
      </c>
      <c r="C4" s="12" t="s">
        <v>11</v>
      </c>
      <c r="D4" s="12" t="s">
        <v>9</v>
      </c>
      <c r="E4" s="12" t="s">
        <v>10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24" t="s">
        <v>21</v>
      </c>
    </row>
    <row r="5" spans="1:11" ht="30" customHeight="1">
      <c r="A5" s="18" t="s">
        <v>15</v>
      </c>
      <c r="B5" s="11"/>
      <c r="C5" s="2"/>
      <c r="D5" s="5"/>
      <c r="E5" s="2"/>
      <c r="F5" s="2"/>
      <c r="G5" s="2"/>
      <c r="H5" s="2"/>
      <c r="I5" s="2"/>
      <c r="J5" s="2"/>
      <c r="K5" s="5"/>
    </row>
    <row r="6" spans="1:11" ht="30" customHeight="1">
      <c r="A6" s="18" t="s">
        <v>17</v>
      </c>
      <c r="B6" s="11"/>
      <c r="C6" s="2"/>
      <c r="D6" s="5"/>
      <c r="E6" s="2"/>
      <c r="F6" s="2"/>
      <c r="G6" s="2"/>
      <c r="H6" s="2"/>
      <c r="I6" s="2"/>
      <c r="J6" s="2"/>
      <c r="K6" s="5"/>
    </row>
    <row r="7" spans="1:11" ht="30" customHeight="1">
      <c r="A7" s="18" t="s">
        <v>16</v>
      </c>
      <c r="B7" s="11"/>
      <c r="C7" s="2"/>
      <c r="D7" s="5"/>
      <c r="E7" s="2"/>
      <c r="F7" s="2"/>
      <c r="G7" s="2"/>
      <c r="H7" s="2"/>
      <c r="I7" s="2"/>
      <c r="J7" s="2"/>
      <c r="K7" s="5"/>
    </row>
    <row r="8" spans="1:11" ht="30" customHeight="1">
      <c r="A8" s="18" t="s">
        <v>219</v>
      </c>
      <c r="B8" s="11"/>
      <c r="C8" s="2"/>
      <c r="D8" s="5"/>
      <c r="E8" s="2"/>
      <c r="F8" s="2"/>
      <c r="G8" s="2"/>
      <c r="H8" s="2"/>
      <c r="I8" s="2"/>
      <c r="J8" s="2"/>
      <c r="K8" s="5"/>
    </row>
    <row r="10" spans="1:11">
      <c r="A10" s="10" t="s">
        <v>13</v>
      </c>
    </row>
    <row r="11" spans="1:11" ht="30" customHeight="1">
      <c r="A11" s="18" t="s">
        <v>19</v>
      </c>
      <c r="B11" s="12" t="s">
        <v>3</v>
      </c>
      <c r="C11" s="12" t="s">
        <v>11</v>
      </c>
      <c r="D11" s="12" t="s">
        <v>9</v>
      </c>
      <c r="E11" s="12" t="s">
        <v>10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8</v>
      </c>
      <c r="K11" s="24" t="s">
        <v>21</v>
      </c>
    </row>
    <row r="12" spans="1:11" ht="30" customHeight="1">
      <c r="A12" s="18" t="s">
        <v>15</v>
      </c>
      <c r="B12" s="11"/>
      <c r="C12" s="2"/>
      <c r="D12" s="5"/>
      <c r="E12" s="2"/>
      <c r="F12" s="2"/>
      <c r="G12" s="2"/>
      <c r="H12" s="2"/>
      <c r="I12" s="2"/>
      <c r="J12" s="2"/>
      <c r="K12" s="5"/>
    </row>
    <row r="13" spans="1:11" ht="30" customHeight="1">
      <c r="A13" s="18" t="s">
        <v>17</v>
      </c>
      <c r="B13" s="11"/>
      <c r="C13" s="2"/>
      <c r="D13" s="5"/>
      <c r="E13" s="2"/>
      <c r="F13" s="2"/>
      <c r="G13" s="2"/>
      <c r="H13" s="2"/>
      <c r="I13" s="2"/>
      <c r="J13" s="2"/>
      <c r="K13" s="5"/>
    </row>
    <row r="14" spans="1:11" ht="30" customHeight="1">
      <c r="A14" s="18" t="s">
        <v>16</v>
      </c>
      <c r="B14" s="11"/>
      <c r="C14" s="2"/>
      <c r="D14" s="5"/>
      <c r="E14" s="2"/>
      <c r="F14" s="2"/>
      <c r="G14" s="2"/>
      <c r="H14" s="2"/>
      <c r="I14" s="2"/>
      <c r="J14" s="2"/>
      <c r="K14" s="5"/>
    </row>
    <row r="15" spans="1:11" ht="30" customHeight="1">
      <c r="A15" s="18" t="s">
        <v>219</v>
      </c>
      <c r="B15" s="11"/>
      <c r="C15" s="2"/>
      <c r="D15" s="5"/>
      <c r="E15" s="2"/>
      <c r="F15" s="2"/>
      <c r="G15" s="2"/>
      <c r="H15" s="2"/>
      <c r="I15" s="2"/>
      <c r="J15" s="2"/>
      <c r="K15" s="5"/>
    </row>
    <row r="17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9" spans="1:11">
      <c r="A19" s="10" t="s">
        <v>12</v>
      </c>
    </row>
    <row r="20" spans="1:11" ht="30" customHeight="1">
      <c r="A20" s="18" t="s">
        <v>18</v>
      </c>
      <c r="B20" s="12" t="s">
        <v>3</v>
      </c>
      <c r="C20" s="12" t="s">
        <v>11</v>
      </c>
      <c r="D20" s="12" t="s">
        <v>9</v>
      </c>
      <c r="E20" s="12" t="s">
        <v>10</v>
      </c>
      <c r="F20" s="12" t="s">
        <v>4</v>
      </c>
      <c r="G20" s="12" t="s">
        <v>5</v>
      </c>
      <c r="H20" s="12" t="s">
        <v>6</v>
      </c>
      <c r="I20" s="12" t="s">
        <v>7</v>
      </c>
      <c r="J20" s="12" t="s">
        <v>8</v>
      </c>
      <c r="K20" s="24" t="s">
        <v>21</v>
      </c>
    </row>
    <row r="21" spans="1:11" ht="30" customHeight="1">
      <c r="A21" s="18" t="s">
        <v>15</v>
      </c>
      <c r="B21" s="11"/>
      <c r="C21" s="2"/>
      <c r="D21" s="2"/>
      <c r="E21" s="2"/>
      <c r="F21" s="2"/>
      <c r="G21" s="2"/>
      <c r="H21" s="2"/>
      <c r="I21" s="2"/>
      <c r="J21" s="2"/>
      <c r="K21" s="2"/>
    </row>
    <row r="22" spans="1:11" ht="30" customHeight="1">
      <c r="A22" s="18" t="s">
        <v>17</v>
      </c>
      <c r="B22" s="11"/>
      <c r="C22" s="2"/>
      <c r="D22" s="2"/>
      <c r="E22" s="2"/>
      <c r="F22" s="2"/>
      <c r="G22" s="2"/>
      <c r="H22" s="2"/>
      <c r="I22" s="2"/>
      <c r="J22" s="2"/>
      <c r="K22" s="2"/>
    </row>
    <row r="23" spans="1:11" ht="30" customHeight="1">
      <c r="A23" s="19" t="s">
        <v>16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</row>
    <row r="24" spans="1:11" ht="30" customHeight="1" thickBot="1">
      <c r="A24" s="19" t="s">
        <v>219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</row>
    <row r="25" spans="1:11" ht="30" customHeight="1" thickBot="1">
      <c r="A25" s="22" t="s">
        <v>20</v>
      </c>
      <c r="B25" s="23">
        <f>SUM(B21:B24)</f>
        <v>0</v>
      </c>
      <c r="C25" s="23">
        <f>SUM(C21:C24)</f>
        <v>0</v>
      </c>
      <c r="D25" s="31" t="e">
        <f>SUM(B25/C25)</f>
        <v>#DIV/0!</v>
      </c>
      <c r="E25" s="23">
        <f t="shared" ref="E25:J25" si="0">SUM(E21:E24)</f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  <c r="I25" s="23">
        <f t="shared" si="0"/>
        <v>0</v>
      </c>
      <c r="J25" s="23">
        <f t="shared" si="0"/>
        <v>0</v>
      </c>
      <c r="K25" s="32" t="e">
        <f>SUM(G25/J25)</f>
        <v>#DIV/0!</v>
      </c>
    </row>
    <row r="27" spans="1:11">
      <c r="A27" s="10" t="s">
        <v>12</v>
      </c>
    </row>
    <row r="28" spans="1:11" ht="30" customHeight="1">
      <c r="A28" s="18" t="s">
        <v>19</v>
      </c>
      <c r="B28" s="12" t="s">
        <v>3</v>
      </c>
      <c r="C28" s="12" t="s">
        <v>11</v>
      </c>
      <c r="D28" s="12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24" t="s">
        <v>21</v>
      </c>
    </row>
    <row r="29" spans="1:11" ht="30" customHeight="1">
      <c r="A29" s="18" t="s">
        <v>15</v>
      </c>
      <c r="B29" s="11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>
      <c r="A30" s="18" t="s">
        <v>17</v>
      </c>
      <c r="B30" s="11"/>
      <c r="C30" s="2"/>
      <c r="D30" s="2"/>
      <c r="E30" s="2"/>
      <c r="F30" s="2"/>
      <c r="G30" s="2"/>
      <c r="H30" s="2"/>
      <c r="I30" s="2"/>
      <c r="J30" s="2"/>
      <c r="K30" s="2"/>
    </row>
    <row r="31" spans="1:11" ht="30" customHeight="1">
      <c r="A31" s="19" t="s">
        <v>16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</row>
    <row r="32" spans="1:11" ht="30" customHeight="1" thickBot="1">
      <c r="A32" s="19" t="s">
        <v>219</v>
      </c>
      <c r="B32" s="20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30" customHeight="1" thickBot="1">
      <c r="A33" s="22" t="s">
        <v>20</v>
      </c>
      <c r="B33" s="23">
        <f>SUM(B29:B32)</f>
        <v>0</v>
      </c>
      <c r="C33" s="23">
        <f>SUM(C29:C32)</f>
        <v>0</v>
      </c>
      <c r="D33" s="31" t="e">
        <f>SUM(B33/C33)</f>
        <v>#DIV/0!</v>
      </c>
      <c r="E33" s="23">
        <f t="shared" ref="E33:J33" si="1">SUM(E29:E32)</f>
        <v>0</v>
      </c>
      <c r="F33" s="23">
        <f t="shared" si="1"/>
        <v>0</v>
      </c>
      <c r="G33" s="23">
        <f t="shared" si="1"/>
        <v>0</v>
      </c>
      <c r="H33" s="23">
        <f t="shared" si="1"/>
        <v>0</v>
      </c>
      <c r="I33" s="23">
        <f t="shared" si="1"/>
        <v>0</v>
      </c>
      <c r="J33" s="23">
        <f t="shared" si="1"/>
        <v>0</v>
      </c>
      <c r="K33" s="32" t="e">
        <f>SUM(G33/J33)</f>
        <v>#DIV/0!</v>
      </c>
    </row>
  </sheetData>
  <pageMargins left="0.7" right="0.7" top="0.75" bottom="0.75" header="0.3" footer="0.3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>
      <selection activeCell="N18" sqref="N18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200</v>
      </c>
      <c r="B1" s="13"/>
      <c r="C1" s="14"/>
      <c r="D1" s="15"/>
    </row>
    <row r="4" spans="1:11">
      <c r="A4" s="10" t="s">
        <v>12</v>
      </c>
    </row>
    <row r="5" spans="1:11" ht="30" customHeight="1">
      <c r="A5" s="132" t="s">
        <v>201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133" t="s">
        <v>24</v>
      </c>
      <c r="B6" s="33">
        <v>3</v>
      </c>
      <c r="C6" s="35">
        <v>8</v>
      </c>
      <c r="D6" s="67">
        <f>SUM(B6/C6)</f>
        <v>0.375</v>
      </c>
      <c r="E6" s="35">
        <v>0</v>
      </c>
      <c r="F6" s="35">
        <v>5</v>
      </c>
      <c r="G6" s="35">
        <v>2</v>
      </c>
      <c r="H6" s="35">
        <v>0</v>
      </c>
      <c r="I6" s="35">
        <v>0</v>
      </c>
      <c r="J6" s="35">
        <v>1</v>
      </c>
      <c r="K6" s="68">
        <f>SUM(G6/J6)</f>
        <v>2</v>
      </c>
    </row>
    <row r="7" spans="1:11" ht="30" customHeight="1">
      <c r="A7" s="133" t="s">
        <v>26</v>
      </c>
      <c r="B7" s="33">
        <v>2</v>
      </c>
      <c r="C7" s="35">
        <v>8</v>
      </c>
      <c r="D7" s="67">
        <f>SUM(B7/C7)</f>
        <v>0.25</v>
      </c>
      <c r="E7" s="35">
        <v>0</v>
      </c>
      <c r="F7" s="35">
        <v>2</v>
      </c>
      <c r="G7" s="35">
        <v>1</v>
      </c>
      <c r="H7" s="35">
        <v>1</v>
      </c>
      <c r="I7" s="35">
        <v>0</v>
      </c>
      <c r="J7" s="35">
        <v>1</v>
      </c>
      <c r="K7" s="68">
        <f>SUM(G7/J7)</f>
        <v>1</v>
      </c>
    </row>
    <row r="8" spans="1:11" ht="30" customHeight="1" thickBot="1">
      <c r="A8" s="133" t="s">
        <v>25</v>
      </c>
      <c r="B8" s="38">
        <v>1</v>
      </c>
      <c r="C8" s="64">
        <v>2</v>
      </c>
      <c r="D8" s="65">
        <f>SUM(B8/C8)</f>
        <v>0.5</v>
      </c>
      <c r="E8" s="64">
        <v>0</v>
      </c>
      <c r="F8" s="64">
        <v>3</v>
      </c>
      <c r="G8" s="64">
        <v>2</v>
      </c>
      <c r="H8" s="64">
        <v>1</v>
      </c>
      <c r="I8" s="64">
        <v>0</v>
      </c>
      <c r="J8" s="64">
        <v>1</v>
      </c>
      <c r="K8" s="66">
        <f>SUM(G8/J8)</f>
        <v>2</v>
      </c>
    </row>
    <row r="9" spans="1:11" ht="30" customHeight="1" thickBot="1">
      <c r="A9" s="22" t="s">
        <v>20</v>
      </c>
      <c r="B9" s="40">
        <f>SUM(B6:B8)</f>
        <v>6</v>
      </c>
      <c r="C9" s="40">
        <f>SUM(C6:C8)</f>
        <v>18</v>
      </c>
      <c r="D9" s="41">
        <f>SUM(B9/C9)</f>
        <v>0.33333333333333331</v>
      </c>
      <c r="E9" s="40">
        <f t="shared" ref="E9:J9" si="0">SUM(E6:E8)</f>
        <v>0</v>
      </c>
      <c r="F9" s="40">
        <f t="shared" si="0"/>
        <v>10</v>
      </c>
      <c r="G9" s="40">
        <f t="shared" si="0"/>
        <v>5</v>
      </c>
      <c r="H9" s="40">
        <f t="shared" si="0"/>
        <v>2</v>
      </c>
      <c r="I9" s="40">
        <f t="shared" si="0"/>
        <v>0</v>
      </c>
      <c r="J9" s="40">
        <f t="shared" si="0"/>
        <v>3</v>
      </c>
      <c r="K9" s="42">
        <f>SUM(G9/J9)</f>
        <v>1.6666666666666667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54" t="s">
        <v>47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>
      <c r="A13" s="55" t="s">
        <v>81</v>
      </c>
      <c r="B13" s="33">
        <v>7</v>
      </c>
      <c r="C13" s="35">
        <v>11</v>
      </c>
      <c r="D13" s="67">
        <f>SUM(B13/C13)</f>
        <v>0.63636363636363635</v>
      </c>
      <c r="E13" s="35">
        <v>0</v>
      </c>
      <c r="F13" s="35">
        <v>3</v>
      </c>
      <c r="G13" s="35">
        <v>0</v>
      </c>
      <c r="H13" s="35">
        <v>1</v>
      </c>
      <c r="I13" s="35">
        <v>0</v>
      </c>
      <c r="J13" s="35">
        <v>0</v>
      </c>
      <c r="K13" s="68" t="e">
        <f>SUM(G13/J13)</f>
        <v>#DIV/0!</v>
      </c>
    </row>
    <row r="14" spans="1:11" ht="30" customHeight="1">
      <c r="A14" s="55" t="s">
        <v>45</v>
      </c>
      <c r="B14" s="33">
        <v>0</v>
      </c>
      <c r="C14" s="35">
        <v>5</v>
      </c>
      <c r="D14" s="67">
        <f>SUM(B14/C14)</f>
        <v>0</v>
      </c>
      <c r="E14" s="35">
        <v>0</v>
      </c>
      <c r="F14" s="35">
        <v>4</v>
      </c>
      <c r="G14" s="35">
        <v>0</v>
      </c>
      <c r="H14" s="35">
        <v>1</v>
      </c>
      <c r="I14" s="35">
        <v>0</v>
      </c>
      <c r="J14" s="35">
        <v>1</v>
      </c>
      <c r="K14" s="68">
        <f>SUM(G14/J14)</f>
        <v>0</v>
      </c>
    </row>
    <row r="15" spans="1:11" ht="30" customHeight="1" thickBot="1">
      <c r="A15" s="55" t="s">
        <v>101</v>
      </c>
      <c r="B15" s="38">
        <v>1</v>
      </c>
      <c r="C15" s="64">
        <v>3</v>
      </c>
      <c r="D15" s="65">
        <f>SUM(B15/C15)</f>
        <v>0.33333333333333331</v>
      </c>
      <c r="E15" s="64">
        <v>0</v>
      </c>
      <c r="F15" s="64">
        <v>6</v>
      </c>
      <c r="G15" s="64">
        <v>1</v>
      </c>
      <c r="H15" s="64">
        <v>1</v>
      </c>
      <c r="I15" s="64">
        <v>0</v>
      </c>
      <c r="J15" s="64">
        <v>2</v>
      </c>
      <c r="K15" s="66">
        <f>SUM(G15/J15)</f>
        <v>0.5</v>
      </c>
    </row>
    <row r="16" spans="1:11" ht="30" customHeight="1" thickBot="1">
      <c r="A16" s="22" t="s">
        <v>20</v>
      </c>
      <c r="B16" s="40">
        <f>SUM(B13:B15)</f>
        <v>8</v>
      </c>
      <c r="C16" s="40">
        <f>SUM(C13:C15)</f>
        <v>19</v>
      </c>
      <c r="D16" s="41">
        <f>SUM(B16/C16)</f>
        <v>0.42105263157894735</v>
      </c>
      <c r="E16" s="40">
        <f t="shared" ref="E16:J16" si="1">SUM(E13:E15)</f>
        <v>0</v>
      </c>
      <c r="F16" s="40">
        <f t="shared" si="1"/>
        <v>13</v>
      </c>
      <c r="G16" s="40">
        <f t="shared" si="1"/>
        <v>1</v>
      </c>
      <c r="H16" s="40">
        <f t="shared" si="1"/>
        <v>3</v>
      </c>
      <c r="I16" s="40">
        <f t="shared" si="1"/>
        <v>0</v>
      </c>
      <c r="J16" s="40">
        <f t="shared" si="1"/>
        <v>3</v>
      </c>
      <c r="K16" s="42">
        <f>SUM(G16/J16)</f>
        <v>0.33333333333333331</v>
      </c>
    </row>
  </sheetData>
  <pageMargins left="0.7" right="0.7" top="0.75" bottom="0.75" header="0.3" footer="0.3"/>
  <pageSetup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7"/>
  <sheetViews>
    <sheetView showGridLines="0" workbookViewId="0">
      <selection activeCell="C26" sqref="C26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202</v>
      </c>
      <c r="B1" s="13"/>
      <c r="C1" s="14"/>
      <c r="D1" s="13"/>
      <c r="E1" s="13"/>
      <c r="F1" s="15"/>
    </row>
    <row r="4" spans="1:11">
      <c r="A4" s="10" t="s">
        <v>12</v>
      </c>
    </row>
    <row r="5" spans="1:11" ht="30" customHeight="1">
      <c r="A5" s="52" t="s">
        <v>195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3" t="s">
        <v>22</v>
      </c>
      <c r="B6" s="33">
        <v>4</v>
      </c>
      <c r="C6" s="35">
        <v>7</v>
      </c>
      <c r="D6" s="67">
        <f>SUM(B6/C6)</f>
        <v>0.5714285714285714</v>
      </c>
      <c r="E6" s="35">
        <v>2</v>
      </c>
      <c r="F6" s="35">
        <v>5</v>
      </c>
      <c r="G6" s="35">
        <v>1</v>
      </c>
      <c r="H6" s="35">
        <v>1</v>
      </c>
      <c r="I6" s="35">
        <v>0</v>
      </c>
      <c r="J6" s="35">
        <v>0</v>
      </c>
      <c r="K6" s="68" t="e">
        <f>SUM(G6/J6)</f>
        <v>#DIV/0!</v>
      </c>
    </row>
    <row r="7" spans="1:11" ht="30" customHeight="1">
      <c r="A7" s="53" t="s">
        <v>42</v>
      </c>
      <c r="B7" s="33">
        <v>0</v>
      </c>
      <c r="C7" s="35">
        <v>2</v>
      </c>
      <c r="D7" s="67">
        <f>SUM(B7/C7)</f>
        <v>0</v>
      </c>
      <c r="E7" s="35">
        <v>0</v>
      </c>
      <c r="F7" s="35">
        <v>2</v>
      </c>
      <c r="G7" s="35">
        <v>1</v>
      </c>
      <c r="H7" s="35">
        <v>0</v>
      </c>
      <c r="I7" s="35">
        <v>0</v>
      </c>
      <c r="J7" s="35">
        <v>1</v>
      </c>
      <c r="K7" s="68">
        <f>SUM(G7/J7)</f>
        <v>1</v>
      </c>
    </row>
    <row r="8" spans="1:11" ht="30" customHeight="1">
      <c r="A8" s="53" t="s">
        <v>176</v>
      </c>
      <c r="B8" s="33">
        <v>0</v>
      </c>
      <c r="C8" s="35">
        <v>4</v>
      </c>
      <c r="D8" s="67">
        <f>SUM(B8/C8)</f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1</v>
      </c>
      <c r="K8" s="68">
        <f>SUM(G8/J8)</f>
        <v>0</v>
      </c>
    </row>
    <row r="9" spans="1:11" ht="30" customHeight="1" thickBot="1">
      <c r="A9" s="53" t="s">
        <v>28</v>
      </c>
      <c r="B9" s="38">
        <v>2</v>
      </c>
      <c r="C9" s="64">
        <v>3</v>
      </c>
      <c r="D9" s="65">
        <f>SUM(B9/C9)</f>
        <v>0.66666666666666663</v>
      </c>
      <c r="E9" s="64">
        <v>2</v>
      </c>
      <c r="F9" s="64">
        <v>2</v>
      </c>
      <c r="G9" s="64">
        <v>0</v>
      </c>
      <c r="H9" s="64">
        <v>0</v>
      </c>
      <c r="I9" s="64">
        <v>0</v>
      </c>
      <c r="J9" s="64">
        <v>0</v>
      </c>
      <c r="K9" s="66" t="e">
        <f>SUM(G9/J9)</f>
        <v>#DIV/0!</v>
      </c>
    </row>
    <row r="10" spans="1:11" ht="30" customHeight="1" thickBot="1">
      <c r="A10" s="22" t="s">
        <v>20</v>
      </c>
      <c r="B10" s="40">
        <f>SUM(B6:B9)</f>
        <v>6</v>
      </c>
      <c r="C10" s="40">
        <f>SUM(C6:C9)</f>
        <v>16</v>
      </c>
      <c r="D10" s="41">
        <f>SUM(B10/C10)</f>
        <v>0.375</v>
      </c>
      <c r="E10" s="40">
        <f t="shared" ref="E10:J10" si="0">SUM(E6:E9)</f>
        <v>4</v>
      </c>
      <c r="F10" s="40">
        <f t="shared" si="0"/>
        <v>9</v>
      </c>
      <c r="G10" s="40">
        <f t="shared" si="0"/>
        <v>2</v>
      </c>
      <c r="H10" s="40">
        <f t="shared" si="0"/>
        <v>1</v>
      </c>
      <c r="I10" s="40">
        <f t="shared" si="0"/>
        <v>0</v>
      </c>
      <c r="J10" s="40">
        <f t="shared" si="0"/>
        <v>2</v>
      </c>
      <c r="K10" s="42">
        <f>SUM(G10/J10)</f>
        <v>1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48" t="s">
        <v>203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27" t="s">
        <v>27</v>
      </c>
      <c r="B14" s="33">
        <v>1</v>
      </c>
      <c r="C14" s="35">
        <v>2</v>
      </c>
      <c r="D14" s="67">
        <f>SUM(B14/C14)</f>
        <v>0.5</v>
      </c>
      <c r="E14" s="35">
        <v>0</v>
      </c>
      <c r="F14" s="35">
        <v>5</v>
      </c>
      <c r="G14" s="35">
        <v>3</v>
      </c>
      <c r="H14" s="35">
        <v>1</v>
      </c>
      <c r="I14" s="35">
        <v>2</v>
      </c>
      <c r="J14" s="35">
        <v>1</v>
      </c>
      <c r="K14" s="68">
        <f>SUM(G14/J14)</f>
        <v>3</v>
      </c>
    </row>
    <row r="15" spans="1:11" ht="30" customHeight="1">
      <c r="A15" s="27" t="s">
        <v>23</v>
      </c>
      <c r="B15" s="33">
        <v>0</v>
      </c>
      <c r="C15" s="35">
        <v>3</v>
      </c>
      <c r="D15" s="67">
        <f>SUM(B15/C15)</f>
        <v>0</v>
      </c>
      <c r="E15" s="35">
        <v>0</v>
      </c>
      <c r="F15" s="35">
        <v>2</v>
      </c>
      <c r="G15" s="35">
        <v>1</v>
      </c>
      <c r="H15" s="35">
        <v>0</v>
      </c>
      <c r="I15" s="35">
        <v>0</v>
      </c>
      <c r="J15" s="35">
        <v>0</v>
      </c>
      <c r="K15" s="68" t="e">
        <f>SUM(G15/J15)</f>
        <v>#DIV/0!</v>
      </c>
    </row>
    <row r="16" spans="1:11" ht="30" customHeight="1" thickBot="1">
      <c r="A16" s="27" t="s">
        <v>173</v>
      </c>
      <c r="B16" s="38">
        <v>6</v>
      </c>
      <c r="C16" s="64">
        <v>9</v>
      </c>
      <c r="D16" s="65">
        <f>SUM(B16/C16)</f>
        <v>0.66666666666666663</v>
      </c>
      <c r="E16" s="64">
        <v>2</v>
      </c>
      <c r="F16" s="64">
        <v>1</v>
      </c>
      <c r="G16" s="64">
        <v>0</v>
      </c>
      <c r="H16" s="64">
        <v>0</v>
      </c>
      <c r="I16" s="64">
        <v>1</v>
      </c>
      <c r="J16" s="64">
        <v>0</v>
      </c>
      <c r="K16" s="66" t="e">
        <f>SUM(G16/J16)</f>
        <v>#DIV/0!</v>
      </c>
    </row>
    <row r="17" spans="1:11" ht="30" customHeight="1" thickBot="1">
      <c r="A17" s="22" t="s">
        <v>20</v>
      </c>
      <c r="B17" s="40">
        <f>SUM(B14:B16)</f>
        <v>7</v>
      </c>
      <c r="C17" s="40">
        <f>SUM(C14:C16)</f>
        <v>14</v>
      </c>
      <c r="D17" s="41">
        <f>SUM(B17/C17)</f>
        <v>0.5</v>
      </c>
      <c r="E17" s="40">
        <f t="shared" ref="E17:J17" si="1">SUM(E14:E16)</f>
        <v>2</v>
      </c>
      <c r="F17" s="40">
        <f t="shared" si="1"/>
        <v>8</v>
      </c>
      <c r="G17" s="40">
        <f t="shared" si="1"/>
        <v>4</v>
      </c>
      <c r="H17" s="40">
        <f t="shared" si="1"/>
        <v>1</v>
      </c>
      <c r="I17" s="40">
        <f t="shared" si="1"/>
        <v>3</v>
      </c>
      <c r="J17" s="40">
        <f t="shared" si="1"/>
        <v>1</v>
      </c>
      <c r="K17" s="42">
        <f>SUM(G17/J17)</f>
        <v>4</v>
      </c>
    </row>
  </sheetData>
  <pageMargins left="0.7" right="0.7" top="0.75" bottom="0.75" header="0.3" footer="0.3"/>
  <pageSetup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O26" sqref="O26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204</v>
      </c>
      <c r="B1" s="13"/>
      <c r="C1" s="14"/>
      <c r="D1" s="15"/>
    </row>
    <row r="4" spans="1:11">
      <c r="A4" s="10" t="s">
        <v>12</v>
      </c>
    </row>
    <row r="5" spans="1:11" ht="30" customHeight="1">
      <c r="A5" s="54" t="s">
        <v>48</v>
      </c>
      <c r="B5" s="12" t="s">
        <v>3</v>
      </c>
      <c r="C5" s="12" t="s">
        <v>11</v>
      </c>
      <c r="D5" s="69" t="s">
        <v>9</v>
      </c>
      <c r="E5" s="69" t="s">
        <v>10</v>
      </c>
      <c r="F5" s="69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70" t="s">
        <v>21</v>
      </c>
    </row>
    <row r="6" spans="1:11" ht="30" customHeight="1">
      <c r="A6" s="55" t="s">
        <v>81</v>
      </c>
      <c r="B6" s="33">
        <v>3</v>
      </c>
      <c r="C6" s="35">
        <v>7</v>
      </c>
      <c r="D6" s="67">
        <f>SUM(B6/C6)</f>
        <v>0.42857142857142855</v>
      </c>
      <c r="E6" s="35">
        <v>1</v>
      </c>
      <c r="F6" s="35">
        <v>2</v>
      </c>
      <c r="G6" s="35">
        <v>1</v>
      </c>
      <c r="H6" s="35">
        <v>2</v>
      </c>
      <c r="I6" s="35">
        <v>1</v>
      </c>
      <c r="J6" s="35">
        <v>1</v>
      </c>
      <c r="K6" s="68">
        <f>SUM(G6/J6)</f>
        <v>1</v>
      </c>
    </row>
    <row r="7" spans="1:11" ht="30" customHeight="1">
      <c r="A7" s="55" t="s">
        <v>45</v>
      </c>
      <c r="B7" s="33">
        <v>3</v>
      </c>
      <c r="C7" s="35">
        <v>4</v>
      </c>
      <c r="D7" s="67">
        <f>SUM(B7/C7)</f>
        <v>0.75</v>
      </c>
      <c r="E7" s="35">
        <v>0</v>
      </c>
      <c r="F7" s="35">
        <v>2</v>
      </c>
      <c r="G7" s="35">
        <v>0</v>
      </c>
      <c r="H7" s="35">
        <v>1</v>
      </c>
      <c r="I7" s="35">
        <v>0</v>
      </c>
      <c r="J7" s="35">
        <v>1</v>
      </c>
      <c r="K7" s="68">
        <f>SUM(G7/J7)</f>
        <v>0</v>
      </c>
    </row>
    <row r="8" spans="1:11" ht="30" customHeight="1" thickBot="1">
      <c r="A8" s="55" t="s">
        <v>101</v>
      </c>
      <c r="B8" s="38">
        <v>0</v>
      </c>
      <c r="C8" s="39">
        <v>4</v>
      </c>
      <c r="D8" s="65">
        <f>SUM(B8/C8)</f>
        <v>0</v>
      </c>
      <c r="E8" s="64">
        <v>0</v>
      </c>
      <c r="F8" s="64">
        <v>2</v>
      </c>
      <c r="G8" s="64">
        <v>2</v>
      </c>
      <c r="H8" s="64">
        <v>0</v>
      </c>
      <c r="I8" s="64">
        <v>0</v>
      </c>
      <c r="J8" s="64">
        <v>1</v>
      </c>
      <c r="K8" s="66">
        <f>SUM(G8/J8)</f>
        <v>2</v>
      </c>
    </row>
    <row r="9" spans="1:11" ht="30" customHeight="1" thickBot="1">
      <c r="A9" s="22" t="s">
        <v>20</v>
      </c>
      <c r="B9" s="40">
        <f>SUM(B6:B8)</f>
        <v>6</v>
      </c>
      <c r="C9" s="40">
        <f>SUM(C6:C8)</f>
        <v>15</v>
      </c>
      <c r="D9" s="41">
        <f>SUM(B9/C9)</f>
        <v>0.4</v>
      </c>
      <c r="E9" s="40">
        <f t="shared" ref="E9:J9" si="0">SUM(E6:E8)</f>
        <v>1</v>
      </c>
      <c r="F9" s="40">
        <f t="shared" si="0"/>
        <v>6</v>
      </c>
      <c r="G9" s="40">
        <f t="shared" si="0"/>
        <v>3</v>
      </c>
      <c r="H9" s="40">
        <f t="shared" si="0"/>
        <v>3</v>
      </c>
      <c r="I9" s="40">
        <f t="shared" si="0"/>
        <v>1</v>
      </c>
      <c r="J9" s="40">
        <f t="shared" si="0"/>
        <v>3</v>
      </c>
      <c r="K9" s="42">
        <f>SUM(G9/J9)</f>
        <v>1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49" t="s">
        <v>206</v>
      </c>
      <c r="B12" s="12" t="s">
        <v>3</v>
      </c>
      <c r="C12" s="12" t="s">
        <v>11</v>
      </c>
      <c r="D12" s="69" t="s">
        <v>9</v>
      </c>
      <c r="E12" s="69" t="s">
        <v>10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21</v>
      </c>
    </row>
    <row r="13" spans="1:11" ht="30" customHeight="1">
      <c r="A13" s="50" t="s">
        <v>29</v>
      </c>
      <c r="B13" s="33">
        <v>2</v>
      </c>
      <c r="C13" s="35">
        <v>8</v>
      </c>
      <c r="D13" s="67">
        <f>SUM(B13/C13)</f>
        <v>0.25</v>
      </c>
      <c r="E13" s="35">
        <v>0</v>
      </c>
      <c r="F13" s="35">
        <v>0</v>
      </c>
      <c r="G13" s="35">
        <v>0</v>
      </c>
      <c r="H13" s="35">
        <v>1</v>
      </c>
      <c r="I13" s="35">
        <v>0</v>
      </c>
      <c r="J13" s="35">
        <v>0</v>
      </c>
      <c r="K13" s="68" t="e">
        <f>SUM(G13/J13)</f>
        <v>#DIV/0!</v>
      </c>
    </row>
    <row r="14" spans="1:11" ht="30" customHeight="1">
      <c r="A14" s="50" t="s">
        <v>167</v>
      </c>
      <c r="B14" s="33">
        <v>0</v>
      </c>
      <c r="C14" s="35">
        <v>2</v>
      </c>
      <c r="D14" s="67">
        <f>SUM(B14/C14)</f>
        <v>0</v>
      </c>
      <c r="E14" s="35">
        <v>0</v>
      </c>
      <c r="F14" s="35">
        <v>3</v>
      </c>
      <c r="G14" s="35">
        <v>1</v>
      </c>
      <c r="H14" s="35">
        <v>1</v>
      </c>
      <c r="I14" s="35">
        <v>0</v>
      </c>
      <c r="J14" s="35">
        <v>1</v>
      </c>
      <c r="K14" s="68">
        <f>SUM(G14/J14)</f>
        <v>1</v>
      </c>
    </row>
    <row r="15" spans="1:11" ht="30" customHeight="1">
      <c r="A15" s="50" t="s">
        <v>171</v>
      </c>
      <c r="B15" s="33">
        <v>0</v>
      </c>
      <c r="C15" s="35">
        <v>2</v>
      </c>
      <c r="D15" s="67">
        <f>SUM(B15/C15)</f>
        <v>0</v>
      </c>
      <c r="E15" s="35">
        <v>0</v>
      </c>
      <c r="F15" s="35">
        <v>3</v>
      </c>
      <c r="G15" s="35">
        <v>0</v>
      </c>
      <c r="H15" s="35">
        <v>0</v>
      </c>
      <c r="I15" s="35">
        <v>2</v>
      </c>
      <c r="J15" s="35">
        <v>1</v>
      </c>
      <c r="K15" s="68">
        <f>SUM(G15/J15)</f>
        <v>0</v>
      </c>
    </row>
    <row r="16" spans="1:11" ht="30" customHeight="1" thickBot="1">
      <c r="A16" s="50" t="s">
        <v>169</v>
      </c>
      <c r="B16" s="38">
        <v>2</v>
      </c>
      <c r="C16" s="39">
        <v>7</v>
      </c>
      <c r="D16" s="65">
        <f>SUM(B16/C16)</f>
        <v>0.2857142857142857</v>
      </c>
      <c r="E16" s="64">
        <v>1</v>
      </c>
      <c r="F16" s="64">
        <v>4</v>
      </c>
      <c r="G16" s="64">
        <v>1</v>
      </c>
      <c r="H16" s="64">
        <v>0</v>
      </c>
      <c r="I16" s="64">
        <v>0</v>
      </c>
      <c r="J16" s="64">
        <v>1</v>
      </c>
      <c r="K16" s="66">
        <f>SUM(G16/J16)</f>
        <v>1</v>
      </c>
    </row>
    <row r="17" spans="1:11" ht="30" customHeight="1" thickBot="1">
      <c r="A17" s="22" t="s">
        <v>20</v>
      </c>
      <c r="B17" s="40">
        <f>SUM(B13:B16)</f>
        <v>4</v>
      </c>
      <c r="C17" s="40">
        <f>SUM(C13:C16)</f>
        <v>19</v>
      </c>
      <c r="D17" s="41">
        <f>SUM(B17/C17)</f>
        <v>0.21052631578947367</v>
      </c>
      <c r="E17" s="40">
        <f t="shared" ref="E17:J17" si="1">SUM(E13:E16)</f>
        <v>1</v>
      </c>
      <c r="F17" s="40">
        <f t="shared" si="1"/>
        <v>10</v>
      </c>
      <c r="G17" s="40">
        <f t="shared" si="1"/>
        <v>2</v>
      </c>
      <c r="H17" s="40">
        <f t="shared" si="1"/>
        <v>2</v>
      </c>
      <c r="I17" s="40">
        <f t="shared" si="1"/>
        <v>2</v>
      </c>
      <c r="J17" s="40">
        <f t="shared" si="1"/>
        <v>3</v>
      </c>
      <c r="K17" s="42">
        <f>SUM(G17/J17)</f>
        <v>0.66666666666666663</v>
      </c>
    </row>
    <row r="21" spans="1:11">
      <c r="A21" t="s">
        <v>241</v>
      </c>
    </row>
  </sheetData>
  <pageMargins left="0.7" right="0.7" top="0.75" bottom="0.75" header="0.3" footer="0.3"/>
  <pageSetup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8"/>
  <sheetViews>
    <sheetView showGridLines="0" workbookViewId="0">
      <selection activeCell="A21" sqref="A21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209</v>
      </c>
      <c r="B1" s="13"/>
      <c r="C1" s="14"/>
      <c r="D1" s="13"/>
      <c r="E1" s="15"/>
    </row>
    <row r="4" spans="1:11">
      <c r="A4" s="10" t="s">
        <v>12</v>
      </c>
    </row>
    <row r="5" spans="1:11" ht="30" customHeight="1">
      <c r="A5" s="144" t="s">
        <v>193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1" t="s">
        <v>43</v>
      </c>
      <c r="B6" s="33">
        <v>2</v>
      </c>
      <c r="C6" s="35">
        <v>6</v>
      </c>
      <c r="D6" s="67">
        <f>SUM(B6/C6)</f>
        <v>0.33333333333333331</v>
      </c>
      <c r="E6" s="35">
        <v>1</v>
      </c>
      <c r="F6" s="35">
        <v>5</v>
      </c>
      <c r="G6" s="35">
        <v>0</v>
      </c>
      <c r="H6" s="35">
        <v>1</v>
      </c>
      <c r="I6" s="35">
        <v>1</v>
      </c>
      <c r="J6" s="35">
        <v>2</v>
      </c>
      <c r="K6" s="68">
        <f>SUM(G6/J6)</f>
        <v>0</v>
      </c>
    </row>
    <row r="7" spans="1:11" ht="30" customHeight="1">
      <c r="A7" s="51" t="s">
        <v>46</v>
      </c>
      <c r="B7" s="33">
        <v>1</v>
      </c>
      <c r="C7" s="35">
        <v>7</v>
      </c>
      <c r="D7" s="67">
        <f>SUM(B7/C7)</f>
        <v>0.14285714285714285</v>
      </c>
      <c r="E7" s="35">
        <v>0</v>
      </c>
      <c r="F7" s="35">
        <v>4</v>
      </c>
      <c r="G7" s="35">
        <v>0</v>
      </c>
      <c r="H7" s="35">
        <v>1</v>
      </c>
      <c r="I7" s="35">
        <v>0</v>
      </c>
      <c r="J7" s="35">
        <v>0</v>
      </c>
      <c r="K7" s="68" t="e">
        <f>SUM(G7/J7)</f>
        <v>#DIV/0!</v>
      </c>
    </row>
    <row r="8" spans="1:11" ht="30" customHeight="1">
      <c r="A8" s="51" t="s">
        <v>30</v>
      </c>
      <c r="B8" s="33">
        <v>0</v>
      </c>
      <c r="C8" s="35">
        <v>0</v>
      </c>
      <c r="D8" s="67" t="e">
        <f>SUM(B8/C8)</f>
        <v>#DIV/0!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68" t="e">
        <f>SUM(G8/J8)</f>
        <v>#DIV/0!</v>
      </c>
    </row>
    <row r="9" spans="1:11" ht="30" customHeight="1" thickBot="1">
      <c r="A9" s="51" t="s">
        <v>174</v>
      </c>
      <c r="B9" s="38">
        <v>0</v>
      </c>
      <c r="C9" s="64">
        <v>3</v>
      </c>
      <c r="D9" s="65">
        <f>SUM(B9/C9)</f>
        <v>0</v>
      </c>
      <c r="E9" s="64">
        <v>0</v>
      </c>
      <c r="F9" s="64">
        <v>0</v>
      </c>
      <c r="G9" s="64">
        <v>1</v>
      </c>
      <c r="H9" s="64">
        <v>1</v>
      </c>
      <c r="I9" s="64">
        <v>0</v>
      </c>
      <c r="J9" s="64">
        <v>1</v>
      </c>
      <c r="K9" s="66">
        <f>SUM(G9/J9)</f>
        <v>1</v>
      </c>
    </row>
    <row r="10" spans="1:11" ht="30" customHeight="1" thickBot="1">
      <c r="A10" s="22" t="s">
        <v>20</v>
      </c>
      <c r="B10" s="40">
        <f>SUM(B6:B9)</f>
        <v>3</v>
      </c>
      <c r="C10" s="40">
        <f>SUM(C6:C9)</f>
        <v>16</v>
      </c>
      <c r="D10" s="41">
        <f>SUM(B10/C10)</f>
        <v>0.1875</v>
      </c>
      <c r="E10" s="40">
        <f t="shared" ref="E10:J10" si="0">SUM(E6:E9)</f>
        <v>1</v>
      </c>
      <c r="F10" s="40">
        <f t="shared" si="0"/>
        <v>9</v>
      </c>
      <c r="G10" s="40">
        <f t="shared" si="0"/>
        <v>1</v>
      </c>
      <c r="H10" s="40">
        <f t="shared" si="0"/>
        <v>3</v>
      </c>
      <c r="I10" s="40">
        <f t="shared" si="0"/>
        <v>1</v>
      </c>
      <c r="J10" s="40">
        <f t="shared" si="0"/>
        <v>3</v>
      </c>
      <c r="K10" s="42">
        <f>SUM(G10/J10)</f>
        <v>0.33333333333333331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52" t="s">
        <v>210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53" t="s">
        <v>22</v>
      </c>
      <c r="B14" s="33">
        <v>1</v>
      </c>
      <c r="C14" s="35">
        <v>2</v>
      </c>
      <c r="D14" s="67">
        <f>SUM(B14/C14)</f>
        <v>0.5</v>
      </c>
      <c r="E14" s="35">
        <v>0</v>
      </c>
      <c r="F14" s="35">
        <v>6</v>
      </c>
      <c r="G14" s="35">
        <v>3</v>
      </c>
      <c r="H14" s="35">
        <v>1</v>
      </c>
      <c r="I14" s="35">
        <v>1</v>
      </c>
      <c r="J14" s="35">
        <v>1</v>
      </c>
      <c r="K14" s="68">
        <f>SUM(G14/J14)</f>
        <v>3</v>
      </c>
    </row>
    <row r="15" spans="1:11" ht="30" customHeight="1">
      <c r="A15" s="53" t="s">
        <v>42</v>
      </c>
      <c r="B15" s="33">
        <v>2</v>
      </c>
      <c r="C15" s="35">
        <v>5</v>
      </c>
      <c r="D15" s="67">
        <f>SUM(B15/C15)</f>
        <v>0.4</v>
      </c>
      <c r="E15" s="35">
        <v>0</v>
      </c>
      <c r="F15" s="35">
        <v>3</v>
      </c>
      <c r="G15" s="35">
        <v>0</v>
      </c>
      <c r="H15" s="35">
        <v>1</v>
      </c>
      <c r="I15" s="35">
        <v>0</v>
      </c>
      <c r="J15" s="35">
        <v>1</v>
      </c>
      <c r="K15" s="68">
        <f>SUM(G15/J15)</f>
        <v>0</v>
      </c>
    </row>
    <row r="16" spans="1:11" ht="30" customHeight="1">
      <c r="A16" s="53" t="s">
        <v>176</v>
      </c>
      <c r="B16" s="33">
        <v>1</v>
      </c>
      <c r="C16" s="35">
        <v>3</v>
      </c>
      <c r="D16" s="67">
        <f>SUM(B16/C16)</f>
        <v>0.33333333333333331</v>
      </c>
      <c r="E16" s="35">
        <v>0</v>
      </c>
      <c r="F16" s="35">
        <v>1</v>
      </c>
      <c r="G16" s="35">
        <v>0</v>
      </c>
      <c r="H16" s="35">
        <v>1</v>
      </c>
      <c r="I16" s="35">
        <v>0</v>
      </c>
      <c r="J16" s="35">
        <v>0</v>
      </c>
      <c r="K16" s="68" t="e">
        <f>SUM(G16/J16)</f>
        <v>#DIV/0!</v>
      </c>
    </row>
    <row r="17" spans="1:11" ht="30" customHeight="1" thickBot="1">
      <c r="A17" s="53" t="s">
        <v>28</v>
      </c>
      <c r="B17" s="38">
        <v>1</v>
      </c>
      <c r="C17" s="64">
        <v>3</v>
      </c>
      <c r="D17" s="65">
        <f>SUM(B17/C17)</f>
        <v>0.33333333333333331</v>
      </c>
      <c r="E17" s="64">
        <v>1</v>
      </c>
      <c r="F17" s="64">
        <v>1</v>
      </c>
      <c r="G17" s="64">
        <v>0</v>
      </c>
      <c r="H17" s="64">
        <v>0</v>
      </c>
      <c r="I17" s="64">
        <v>1</v>
      </c>
      <c r="J17" s="64">
        <v>2</v>
      </c>
      <c r="K17" s="66">
        <f>SUM(G17/J17)</f>
        <v>0</v>
      </c>
    </row>
    <row r="18" spans="1:11" ht="30" customHeight="1" thickBot="1">
      <c r="A18" s="22" t="s">
        <v>20</v>
      </c>
      <c r="B18" s="40">
        <f>SUM(B14:B17)</f>
        <v>5</v>
      </c>
      <c r="C18" s="40">
        <f>SUM(C14:C17)</f>
        <v>13</v>
      </c>
      <c r="D18" s="41">
        <f>SUM(B18/C18)</f>
        <v>0.38461538461538464</v>
      </c>
      <c r="E18" s="40">
        <f t="shared" ref="E18:J18" si="1">SUM(E14:E17)</f>
        <v>1</v>
      </c>
      <c r="F18" s="40">
        <f t="shared" si="1"/>
        <v>11</v>
      </c>
      <c r="G18" s="40">
        <f t="shared" si="1"/>
        <v>3</v>
      </c>
      <c r="H18" s="40">
        <f t="shared" si="1"/>
        <v>3</v>
      </c>
      <c r="I18" s="40">
        <f t="shared" si="1"/>
        <v>2</v>
      </c>
      <c r="J18" s="40">
        <f t="shared" si="1"/>
        <v>4</v>
      </c>
      <c r="K18" s="42">
        <f>SUM(G18/J18)</f>
        <v>0.75</v>
      </c>
    </row>
  </sheetData>
  <pageMargins left="0.7" right="0.7" top="0.75" bottom="0.75" header="0.3" footer="0.3"/>
  <pageSetup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>
      <selection activeCell="J16" sqref="J16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211</v>
      </c>
      <c r="B1" s="13"/>
      <c r="C1" s="14"/>
      <c r="D1" s="13"/>
      <c r="E1" s="15"/>
      <c r="G1" s="43"/>
    </row>
    <row r="4" spans="1:11">
      <c r="A4" s="10" t="s">
        <v>12</v>
      </c>
    </row>
    <row r="5" spans="1:11" ht="30" customHeight="1">
      <c r="A5" s="132" t="s">
        <v>201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133" t="s">
        <v>24</v>
      </c>
      <c r="B6" s="33">
        <v>2</v>
      </c>
      <c r="C6" s="35">
        <v>7</v>
      </c>
      <c r="D6" s="67">
        <f>SUM(B6/C6)</f>
        <v>0.2857142857142857</v>
      </c>
      <c r="E6" s="35">
        <v>0</v>
      </c>
      <c r="F6" s="35">
        <v>1</v>
      </c>
      <c r="G6" s="35">
        <v>0</v>
      </c>
      <c r="H6" s="35">
        <v>1</v>
      </c>
      <c r="I6" s="35">
        <v>0</v>
      </c>
      <c r="J6" s="35">
        <v>0</v>
      </c>
      <c r="K6" s="68" t="e">
        <f>SUM(G6/J6)</f>
        <v>#DIV/0!</v>
      </c>
    </row>
    <row r="7" spans="1:11" ht="30" customHeight="1">
      <c r="A7" s="133" t="s">
        <v>26</v>
      </c>
      <c r="B7" s="33">
        <v>1</v>
      </c>
      <c r="C7" s="35">
        <v>6</v>
      </c>
      <c r="D7" s="67">
        <f>SUM(B7/C7)</f>
        <v>0.16666666666666666</v>
      </c>
      <c r="E7" s="35">
        <v>0</v>
      </c>
      <c r="F7" s="35">
        <v>2</v>
      </c>
      <c r="G7" s="35">
        <v>1</v>
      </c>
      <c r="H7" s="35">
        <v>2</v>
      </c>
      <c r="I7" s="35">
        <v>0</v>
      </c>
      <c r="J7" s="35">
        <v>0</v>
      </c>
      <c r="K7" s="68" t="e">
        <f>SUM(G7/J7)</f>
        <v>#DIV/0!</v>
      </c>
    </row>
    <row r="8" spans="1:11" ht="30" customHeight="1" thickBot="1">
      <c r="A8" s="133" t="s">
        <v>25</v>
      </c>
      <c r="B8" s="38">
        <v>3</v>
      </c>
      <c r="C8" s="64">
        <v>6</v>
      </c>
      <c r="D8" s="65">
        <f>SUM(B8/C8)</f>
        <v>0.5</v>
      </c>
      <c r="E8" s="64">
        <v>0</v>
      </c>
      <c r="F8" s="64">
        <v>5</v>
      </c>
      <c r="G8" s="64">
        <v>0</v>
      </c>
      <c r="H8" s="64">
        <v>2</v>
      </c>
      <c r="I8" s="64">
        <v>0</v>
      </c>
      <c r="J8" s="64">
        <v>1</v>
      </c>
      <c r="K8" s="66">
        <f>SUM(G8/J8)</f>
        <v>0</v>
      </c>
    </row>
    <row r="9" spans="1:11" ht="30" customHeight="1" thickBot="1">
      <c r="A9" s="22" t="s">
        <v>20</v>
      </c>
      <c r="B9" s="40">
        <f>SUM(B6:B8)</f>
        <v>6</v>
      </c>
      <c r="C9" s="40">
        <f>SUM(C6:C8)</f>
        <v>19</v>
      </c>
      <c r="D9" s="41">
        <f>SUM(B9/C9)</f>
        <v>0.31578947368421051</v>
      </c>
      <c r="E9" s="40">
        <f t="shared" ref="E9:J9" si="0">SUM(E6:E8)</f>
        <v>0</v>
      </c>
      <c r="F9" s="40">
        <f t="shared" si="0"/>
        <v>8</v>
      </c>
      <c r="G9" s="40">
        <f t="shared" si="0"/>
        <v>1</v>
      </c>
      <c r="H9" s="40">
        <f t="shared" si="0"/>
        <v>5</v>
      </c>
      <c r="I9" s="40">
        <f t="shared" si="0"/>
        <v>0</v>
      </c>
      <c r="J9" s="40">
        <f t="shared" si="0"/>
        <v>1</v>
      </c>
      <c r="K9" s="42">
        <f>SUM(G9/J9)</f>
        <v>1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48" t="s">
        <v>203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>
      <c r="A13" s="27" t="s">
        <v>27</v>
      </c>
      <c r="B13" s="33">
        <v>3</v>
      </c>
      <c r="C13" s="35">
        <v>7</v>
      </c>
      <c r="D13" s="67">
        <f>SUM(B13/C13)</f>
        <v>0.42857142857142855</v>
      </c>
      <c r="E13" s="35">
        <v>0</v>
      </c>
      <c r="F13" s="35">
        <v>8</v>
      </c>
      <c r="G13" s="35">
        <v>2</v>
      </c>
      <c r="H13" s="35">
        <v>0</v>
      </c>
      <c r="I13" s="35">
        <v>0</v>
      </c>
      <c r="J13" s="35">
        <v>2</v>
      </c>
      <c r="K13" s="68">
        <f>SUM(G13/J13)</f>
        <v>1</v>
      </c>
    </row>
    <row r="14" spans="1:11" ht="30" customHeight="1">
      <c r="A14" s="27" t="s">
        <v>23</v>
      </c>
      <c r="B14" s="33">
        <v>3</v>
      </c>
      <c r="C14" s="35">
        <v>5</v>
      </c>
      <c r="D14" s="67">
        <f>SUM(B14/C14)</f>
        <v>0.6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</v>
      </c>
      <c r="K14" s="68">
        <f>SUM(G14/J14)</f>
        <v>0</v>
      </c>
    </row>
    <row r="15" spans="1:11" ht="30" customHeight="1" thickBot="1">
      <c r="A15" s="27" t="s">
        <v>173</v>
      </c>
      <c r="B15" s="38">
        <v>1</v>
      </c>
      <c r="C15" s="64">
        <v>2</v>
      </c>
      <c r="D15" s="65">
        <f>SUM(B15/C15)</f>
        <v>0.5</v>
      </c>
      <c r="E15" s="64">
        <v>1</v>
      </c>
      <c r="F15" s="64">
        <v>4</v>
      </c>
      <c r="G15" s="64">
        <v>0</v>
      </c>
      <c r="H15" s="64">
        <v>0</v>
      </c>
      <c r="I15" s="64">
        <v>1</v>
      </c>
      <c r="J15" s="64">
        <v>2</v>
      </c>
      <c r="K15" s="66">
        <f>SUM(G15/J15)</f>
        <v>0</v>
      </c>
    </row>
    <row r="16" spans="1:11" ht="30" customHeight="1" thickBot="1">
      <c r="A16" s="22" t="s">
        <v>20</v>
      </c>
      <c r="B16" s="40">
        <f>SUM(B13:B15)</f>
        <v>7</v>
      </c>
      <c r="C16" s="40">
        <f>SUM(C13:C15)</f>
        <v>14</v>
      </c>
      <c r="D16" s="41">
        <f>SUM(B16/C16)</f>
        <v>0.5</v>
      </c>
      <c r="E16" s="40">
        <f t="shared" ref="E16:J16" si="1">SUM(E13:E15)</f>
        <v>1</v>
      </c>
      <c r="F16" s="40">
        <f t="shared" si="1"/>
        <v>12</v>
      </c>
      <c r="G16" s="40">
        <f t="shared" si="1"/>
        <v>2</v>
      </c>
      <c r="H16" s="40">
        <f t="shared" si="1"/>
        <v>0</v>
      </c>
      <c r="I16" s="40">
        <f t="shared" si="1"/>
        <v>1</v>
      </c>
      <c r="J16" s="40">
        <f t="shared" si="1"/>
        <v>5</v>
      </c>
      <c r="K16" s="42">
        <f>SUM(G16/J16)</f>
        <v>0.4</v>
      </c>
    </row>
  </sheetData>
  <pageMargins left="0.7" right="0.7" top="0.75" bottom="0.75" header="0.3" footer="0.3"/>
  <pageSetup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O17" sqref="O17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212</v>
      </c>
      <c r="B1" s="13"/>
      <c r="C1" s="14"/>
      <c r="D1" s="15"/>
    </row>
    <row r="4" spans="1:11">
      <c r="A4" s="10" t="s">
        <v>12</v>
      </c>
    </row>
    <row r="5" spans="1:11" ht="30" customHeight="1">
      <c r="A5" s="54" t="s">
        <v>48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5" t="s">
        <v>81</v>
      </c>
      <c r="B6" s="33">
        <v>3</v>
      </c>
      <c r="C6" s="35">
        <v>8</v>
      </c>
      <c r="D6" s="67">
        <f>SUM(B6/C6)</f>
        <v>0.375</v>
      </c>
      <c r="E6" s="35">
        <v>0</v>
      </c>
      <c r="F6" s="35">
        <v>1</v>
      </c>
      <c r="G6" s="35">
        <v>0</v>
      </c>
      <c r="H6" s="35">
        <v>1</v>
      </c>
      <c r="I6" s="35">
        <v>0</v>
      </c>
      <c r="J6" s="35">
        <v>0</v>
      </c>
      <c r="K6" s="68" t="e">
        <f>SUM(G6/J6)</f>
        <v>#DIV/0!</v>
      </c>
    </row>
    <row r="7" spans="1:11" ht="30" customHeight="1">
      <c r="A7" s="55" t="s">
        <v>45</v>
      </c>
      <c r="B7" s="33">
        <v>0</v>
      </c>
      <c r="C7" s="35">
        <v>5</v>
      </c>
      <c r="D7" s="67">
        <f>SUM(B7/C7)</f>
        <v>0</v>
      </c>
      <c r="E7" s="35">
        <v>0</v>
      </c>
      <c r="F7" s="35">
        <v>2</v>
      </c>
      <c r="G7" s="35">
        <v>1</v>
      </c>
      <c r="H7" s="35">
        <v>0</v>
      </c>
      <c r="I7" s="35">
        <v>0</v>
      </c>
      <c r="J7" s="35">
        <v>0</v>
      </c>
      <c r="K7" s="68" t="e">
        <f>SUM(G7/J7)</f>
        <v>#DIV/0!</v>
      </c>
    </row>
    <row r="8" spans="1:11" ht="30" customHeight="1" thickBot="1">
      <c r="A8" s="55" t="s">
        <v>101</v>
      </c>
      <c r="B8" s="38">
        <v>1</v>
      </c>
      <c r="C8" s="64">
        <v>3</v>
      </c>
      <c r="D8" s="65">
        <f>SUM(B8/C8)</f>
        <v>0.33333333333333331</v>
      </c>
      <c r="E8" s="64">
        <v>0</v>
      </c>
      <c r="F8" s="64">
        <v>3</v>
      </c>
      <c r="G8" s="64">
        <v>1</v>
      </c>
      <c r="H8" s="64">
        <v>1</v>
      </c>
      <c r="I8" s="64">
        <v>0</v>
      </c>
      <c r="J8" s="64">
        <v>2</v>
      </c>
      <c r="K8" s="66">
        <f>SUM(G8/J8)</f>
        <v>0.5</v>
      </c>
    </row>
    <row r="9" spans="1:11" ht="30" customHeight="1" thickBot="1">
      <c r="A9" s="22" t="s">
        <v>20</v>
      </c>
      <c r="B9" s="40">
        <f>SUM(B6:B8)</f>
        <v>4</v>
      </c>
      <c r="C9" s="40">
        <f>SUM(C6:C8)</f>
        <v>16</v>
      </c>
      <c r="D9" s="41">
        <f>SUM(B9/C9)</f>
        <v>0.25</v>
      </c>
      <c r="E9" s="40">
        <f t="shared" ref="E9:J9" si="0">SUM(E6:E8)</f>
        <v>0</v>
      </c>
      <c r="F9" s="40">
        <f t="shared" si="0"/>
        <v>6</v>
      </c>
      <c r="G9" s="40">
        <f t="shared" si="0"/>
        <v>2</v>
      </c>
      <c r="H9" s="40">
        <f t="shared" si="0"/>
        <v>2</v>
      </c>
      <c r="I9" s="40">
        <f t="shared" si="0"/>
        <v>0</v>
      </c>
      <c r="J9" s="40">
        <f t="shared" si="0"/>
        <v>2</v>
      </c>
      <c r="K9" s="42">
        <f>SUM(G9/J9)</f>
        <v>1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144" t="s">
        <v>199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>
      <c r="A13" s="51" t="s">
        <v>43</v>
      </c>
      <c r="B13" s="33">
        <v>4</v>
      </c>
      <c r="C13" s="35">
        <v>10</v>
      </c>
      <c r="D13" s="67">
        <f>SUM(B13/C13)</f>
        <v>0.4</v>
      </c>
      <c r="E13" s="35">
        <v>3</v>
      </c>
      <c r="F13" s="35">
        <v>7</v>
      </c>
      <c r="G13" s="35">
        <v>1</v>
      </c>
      <c r="H13" s="35">
        <v>1</v>
      </c>
      <c r="I13" s="35">
        <v>1</v>
      </c>
      <c r="J13" s="35">
        <v>3</v>
      </c>
      <c r="K13" s="68">
        <f>SUM(G13/J13)</f>
        <v>0.33333333333333331</v>
      </c>
    </row>
    <row r="14" spans="1:11" ht="30" customHeight="1">
      <c r="A14" s="51" t="s">
        <v>46</v>
      </c>
      <c r="B14" s="33">
        <v>1</v>
      </c>
      <c r="C14" s="35">
        <v>3</v>
      </c>
      <c r="D14" s="67">
        <f>SUM(B14/C14)</f>
        <v>0.33333333333333331</v>
      </c>
      <c r="E14" s="35">
        <v>0</v>
      </c>
      <c r="F14" s="35">
        <v>4</v>
      </c>
      <c r="G14" s="35">
        <v>1</v>
      </c>
      <c r="H14" s="35">
        <v>0</v>
      </c>
      <c r="I14" s="35">
        <v>1</v>
      </c>
      <c r="J14" s="35">
        <v>1</v>
      </c>
      <c r="K14" s="68">
        <f>SUM(G14/J14)</f>
        <v>1</v>
      </c>
    </row>
    <row r="15" spans="1:11" ht="30" customHeight="1">
      <c r="A15" s="51" t="s">
        <v>30</v>
      </c>
      <c r="B15" s="33">
        <v>0</v>
      </c>
      <c r="C15" s="35">
        <v>0</v>
      </c>
      <c r="D15" s="67" t="e">
        <f>SUM(B15/C15)</f>
        <v>#DIV/0!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68" t="e">
        <f>SUM(G15/J15)</f>
        <v>#DIV/0!</v>
      </c>
    </row>
    <row r="16" spans="1:11" ht="30" customHeight="1" thickBot="1">
      <c r="A16" s="51" t="s">
        <v>174</v>
      </c>
      <c r="B16" s="38">
        <v>1</v>
      </c>
      <c r="C16" s="64">
        <v>2</v>
      </c>
      <c r="D16" s="65">
        <f>SUM(B16/C16)</f>
        <v>0.5</v>
      </c>
      <c r="E16" s="64">
        <v>1</v>
      </c>
      <c r="F16" s="64">
        <v>2</v>
      </c>
      <c r="G16" s="64">
        <v>2</v>
      </c>
      <c r="H16" s="64">
        <v>1</v>
      </c>
      <c r="I16" s="64">
        <v>0</v>
      </c>
      <c r="J16" s="64">
        <v>0</v>
      </c>
      <c r="K16" s="66" t="e">
        <f>SUM(G16/J16)</f>
        <v>#DIV/0!</v>
      </c>
    </row>
    <row r="17" spans="1:11" ht="30" customHeight="1" thickBot="1">
      <c r="A17" s="22" t="s">
        <v>20</v>
      </c>
      <c r="B17" s="40">
        <f>SUM(B13:B16)</f>
        <v>6</v>
      </c>
      <c r="C17" s="40">
        <f>SUM(C13:C16)</f>
        <v>15</v>
      </c>
      <c r="D17" s="41">
        <f>SUM(B17/C17)</f>
        <v>0.4</v>
      </c>
      <c r="E17" s="40">
        <f t="shared" ref="E17:J17" si="1">SUM(E13:E16)</f>
        <v>4</v>
      </c>
      <c r="F17" s="40">
        <f t="shared" si="1"/>
        <v>13</v>
      </c>
      <c r="G17" s="40">
        <f t="shared" si="1"/>
        <v>4</v>
      </c>
      <c r="H17" s="40">
        <f t="shared" si="1"/>
        <v>2</v>
      </c>
      <c r="I17" s="40">
        <f t="shared" si="1"/>
        <v>2</v>
      </c>
      <c r="J17" s="40">
        <f t="shared" si="1"/>
        <v>4</v>
      </c>
      <c r="K17" s="42">
        <f>SUM(G17/J17)</f>
        <v>1</v>
      </c>
    </row>
    <row r="21" spans="1:11">
      <c r="A21" t="s">
        <v>242</v>
      </c>
    </row>
  </sheetData>
  <pageMargins left="0.7" right="0.7" top="0.75" bottom="0.75" header="0.3" footer="0.3"/>
  <pageSetup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18"/>
  <sheetViews>
    <sheetView showGridLines="0" workbookViewId="0">
      <selection activeCell="I7" sqref="I7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213</v>
      </c>
      <c r="B1" s="13"/>
      <c r="C1" s="14"/>
      <c r="D1" s="15"/>
    </row>
    <row r="4" spans="1:11">
      <c r="A4" s="10" t="s">
        <v>12</v>
      </c>
    </row>
    <row r="5" spans="1:11" ht="30" customHeight="1">
      <c r="A5" s="52" t="s">
        <v>195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3" t="s">
        <v>22</v>
      </c>
      <c r="B6" s="33">
        <v>3</v>
      </c>
      <c r="C6" s="35">
        <v>4</v>
      </c>
      <c r="D6" s="67">
        <f>SUM(B6/C6)</f>
        <v>0.75</v>
      </c>
      <c r="E6" s="35">
        <v>0</v>
      </c>
      <c r="F6" s="35">
        <v>7</v>
      </c>
      <c r="G6" s="35">
        <v>1</v>
      </c>
      <c r="H6" s="35">
        <v>2</v>
      </c>
      <c r="I6" s="35">
        <v>2</v>
      </c>
      <c r="J6" s="35">
        <v>0</v>
      </c>
      <c r="K6" s="68" t="e">
        <f>SUM(G6/J6)</f>
        <v>#DIV/0!</v>
      </c>
    </row>
    <row r="7" spans="1:11" ht="30" customHeight="1">
      <c r="A7" s="53" t="s">
        <v>42</v>
      </c>
      <c r="B7" s="33">
        <v>0</v>
      </c>
      <c r="C7" s="35">
        <v>2</v>
      </c>
      <c r="D7" s="67">
        <f>SUM(B7/C7)</f>
        <v>0</v>
      </c>
      <c r="E7" s="35">
        <v>0</v>
      </c>
      <c r="F7" s="35">
        <v>2</v>
      </c>
      <c r="G7" s="35">
        <v>1</v>
      </c>
      <c r="H7" s="35">
        <v>0</v>
      </c>
      <c r="I7" s="35">
        <v>1</v>
      </c>
      <c r="J7" s="35">
        <v>0</v>
      </c>
      <c r="K7" s="68" t="e">
        <f>SUM(G7/J7)</f>
        <v>#DIV/0!</v>
      </c>
    </row>
    <row r="8" spans="1:11" ht="30" customHeight="1">
      <c r="A8" s="53" t="s">
        <v>176</v>
      </c>
      <c r="B8" s="33">
        <v>1</v>
      </c>
      <c r="C8" s="35">
        <v>5</v>
      </c>
      <c r="D8" s="67">
        <f>SUM(B8/C8)</f>
        <v>0.2</v>
      </c>
      <c r="E8" s="35">
        <v>0</v>
      </c>
      <c r="F8" s="35">
        <v>2</v>
      </c>
      <c r="G8" s="35">
        <v>0</v>
      </c>
      <c r="H8" s="35">
        <v>0</v>
      </c>
      <c r="I8" s="35">
        <v>0</v>
      </c>
      <c r="J8" s="35">
        <v>0</v>
      </c>
      <c r="K8" s="68" t="e">
        <f>SUM(G8/J8)</f>
        <v>#DIV/0!</v>
      </c>
    </row>
    <row r="9" spans="1:11" ht="30" customHeight="1" thickBot="1">
      <c r="A9" s="53" t="s">
        <v>28</v>
      </c>
      <c r="B9" s="63">
        <v>0</v>
      </c>
      <c r="C9" s="64">
        <v>2</v>
      </c>
      <c r="D9" s="65">
        <f>SUM(B9/C9)</f>
        <v>0</v>
      </c>
      <c r="E9" s="64">
        <v>0</v>
      </c>
      <c r="F9" s="64">
        <v>1</v>
      </c>
      <c r="G9" s="64">
        <v>0</v>
      </c>
      <c r="H9" s="64">
        <v>0</v>
      </c>
      <c r="I9" s="64">
        <v>1</v>
      </c>
      <c r="J9" s="64">
        <v>1</v>
      </c>
      <c r="K9" s="66">
        <f>SUM(G9/J9)</f>
        <v>0</v>
      </c>
    </row>
    <row r="10" spans="1:11" ht="30" customHeight="1" thickBot="1">
      <c r="A10" s="22" t="s">
        <v>20</v>
      </c>
      <c r="B10" s="40">
        <f>SUM(B6:B9)</f>
        <v>4</v>
      </c>
      <c r="C10" s="40">
        <f>SUM(C6:C9)</f>
        <v>13</v>
      </c>
      <c r="D10" s="41">
        <f>SUM(B10/C10)</f>
        <v>0.30769230769230771</v>
      </c>
      <c r="E10" s="40">
        <f t="shared" ref="E10:J10" si="0">SUM(E6:E9)</f>
        <v>0</v>
      </c>
      <c r="F10" s="40">
        <f t="shared" si="0"/>
        <v>12</v>
      </c>
      <c r="G10" s="40">
        <f t="shared" si="0"/>
        <v>2</v>
      </c>
      <c r="H10" s="40">
        <f t="shared" si="0"/>
        <v>2</v>
      </c>
      <c r="I10" s="40">
        <f t="shared" si="0"/>
        <v>4</v>
      </c>
      <c r="J10" s="40">
        <f t="shared" si="0"/>
        <v>1</v>
      </c>
      <c r="K10" s="42">
        <f>SUM(G10/J10)</f>
        <v>2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49" t="s">
        <v>206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50" t="s">
        <v>29</v>
      </c>
      <c r="B14" s="33">
        <v>0</v>
      </c>
      <c r="C14" s="35">
        <v>4</v>
      </c>
      <c r="D14" s="67">
        <f>SUM(B14/C14)</f>
        <v>0</v>
      </c>
      <c r="E14" s="35">
        <v>0</v>
      </c>
      <c r="F14" s="35">
        <v>1</v>
      </c>
      <c r="G14" s="35">
        <v>1</v>
      </c>
      <c r="H14" s="35">
        <v>1</v>
      </c>
      <c r="I14" s="35">
        <v>1</v>
      </c>
      <c r="J14" s="35">
        <v>0</v>
      </c>
      <c r="K14" s="68" t="e">
        <f>SUM(G14/J14)</f>
        <v>#DIV/0!</v>
      </c>
    </row>
    <row r="15" spans="1:11" ht="30" customHeight="1">
      <c r="A15" s="50" t="s">
        <v>167</v>
      </c>
      <c r="B15" s="33">
        <v>1</v>
      </c>
      <c r="C15" s="35">
        <v>2</v>
      </c>
      <c r="D15" s="67">
        <f>SUM(B15/C15)</f>
        <v>0.5</v>
      </c>
      <c r="E15" s="35">
        <v>0</v>
      </c>
      <c r="F15" s="35">
        <v>2</v>
      </c>
      <c r="G15" s="35">
        <v>0</v>
      </c>
      <c r="H15" s="35">
        <v>0</v>
      </c>
      <c r="I15" s="35">
        <v>0</v>
      </c>
      <c r="J15" s="35">
        <v>1</v>
      </c>
      <c r="K15" s="68">
        <f>SUM(G15/J15)</f>
        <v>0</v>
      </c>
    </row>
    <row r="16" spans="1:11" ht="30" customHeight="1">
      <c r="A16" s="50" t="s">
        <v>171</v>
      </c>
      <c r="B16" s="33">
        <v>0</v>
      </c>
      <c r="C16" s="35">
        <v>3</v>
      </c>
      <c r="D16" s="67">
        <f>SUM(B16/C16)</f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68" t="e">
        <f>SUM(G16/J16)</f>
        <v>#DIV/0!</v>
      </c>
    </row>
    <row r="17" spans="1:11" ht="30" customHeight="1" thickBot="1">
      <c r="A17" s="50" t="s">
        <v>169</v>
      </c>
      <c r="B17" s="63">
        <v>0</v>
      </c>
      <c r="C17" s="64">
        <v>5</v>
      </c>
      <c r="D17" s="65">
        <f>SUM(B17/C17)</f>
        <v>0</v>
      </c>
      <c r="E17" s="64">
        <v>0</v>
      </c>
      <c r="F17" s="64">
        <v>4</v>
      </c>
      <c r="G17" s="64">
        <v>0</v>
      </c>
      <c r="H17" s="64">
        <v>0</v>
      </c>
      <c r="I17" s="64">
        <v>0</v>
      </c>
      <c r="J17" s="64">
        <v>1</v>
      </c>
      <c r="K17" s="66">
        <f>SUM(G17/J17)</f>
        <v>0</v>
      </c>
    </row>
    <row r="18" spans="1:11" ht="30" customHeight="1" thickBot="1">
      <c r="A18" s="22" t="s">
        <v>20</v>
      </c>
      <c r="B18" s="40">
        <f>SUM(B14:B17)</f>
        <v>1</v>
      </c>
      <c r="C18" s="40">
        <f>SUM(C14:C17)</f>
        <v>14</v>
      </c>
      <c r="D18" s="41">
        <f>SUM(B18/C18)</f>
        <v>7.1428571428571425E-2</v>
      </c>
      <c r="E18" s="40">
        <f t="shared" ref="E18:J18" si="1">SUM(E14:E17)</f>
        <v>0</v>
      </c>
      <c r="F18" s="40">
        <f t="shared" si="1"/>
        <v>7</v>
      </c>
      <c r="G18" s="40">
        <f t="shared" si="1"/>
        <v>1</v>
      </c>
      <c r="H18" s="40">
        <f t="shared" si="1"/>
        <v>1</v>
      </c>
      <c r="I18" s="40">
        <f t="shared" si="1"/>
        <v>1</v>
      </c>
      <c r="J18" s="40">
        <f t="shared" si="1"/>
        <v>2</v>
      </c>
      <c r="K18" s="42">
        <f>SUM(G18/J18)</f>
        <v>0.5</v>
      </c>
    </row>
  </sheetData>
  <pageMargins left="0.7" right="0.7" top="0.75" bottom="0.75" header="0.3" footer="0.3"/>
  <pageSetup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D25" sqref="D25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214</v>
      </c>
      <c r="B1" s="13"/>
      <c r="C1" s="14"/>
      <c r="D1" s="13"/>
      <c r="E1" s="15"/>
    </row>
    <row r="4" spans="1:11">
      <c r="A4" s="10" t="s">
        <v>12</v>
      </c>
    </row>
    <row r="5" spans="1:11" ht="30" customHeight="1">
      <c r="A5" s="48" t="s">
        <v>198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27" t="s">
        <v>27</v>
      </c>
      <c r="B6" s="33">
        <v>3</v>
      </c>
      <c r="C6" s="35">
        <v>3</v>
      </c>
      <c r="D6" s="67">
        <f>SUM(B6/C6)</f>
        <v>1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1</v>
      </c>
      <c r="K6" s="68">
        <f>SUM(G6/J6)</f>
        <v>0</v>
      </c>
    </row>
    <row r="7" spans="1:11" ht="30" customHeight="1">
      <c r="A7" s="27" t="s">
        <v>23</v>
      </c>
      <c r="B7" s="33">
        <v>1</v>
      </c>
      <c r="C7" s="35">
        <v>3</v>
      </c>
      <c r="D7" s="67">
        <v>0</v>
      </c>
      <c r="E7" s="35">
        <v>0</v>
      </c>
      <c r="F7" s="35">
        <v>3</v>
      </c>
      <c r="G7" s="35">
        <v>3</v>
      </c>
      <c r="H7" s="35">
        <v>0</v>
      </c>
      <c r="I7" s="35">
        <v>0</v>
      </c>
      <c r="J7" s="35">
        <v>2</v>
      </c>
      <c r="K7" s="68">
        <f>SUM(G7/J7)</f>
        <v>1.5</v>
      </c>
    </row>
    <row r="8" spans="1:11" ht="30" customHeight="1" thickBot="1">
      <c r="A8" s="27" t="s">
        <v>173</v>
      </c>
      <c r="B8" s="38">
        <v>2</v>
      </c>
      <c r="C8" s="64">
        <v>6</v>
      </c>
      <c r="D8" s="65">
        <f>SUM(B8/C8)</f>
        <v>0.33333333333333331</v>
      </c>
      <c r="E8" s="64">
        <v>1</v>
      </c>
      <c r="F8" s="64">
        <v>5</v>
      </c>
      <c r="G8" s="64">
        <v>2</v>
      </c>
      <c r="H8" s="64">
        <v>0</v>
      </c>
      <c r="I8" s="64">
        <v>2</v>
      </c>
      <c r="J8" s="64">
        <v>2</v>
      </c>
      <c r="K8" s="66">
        <f>SUM(G8/J8)</f>
        <v>1</v>
      </c>
    </row>
    <row r="9" spans="1:11" ht="30" customHeight="1" thickBot="1">
      <c r="A9" s="22" t="s">
        <v>20</v>
      </c>
      <c r="B9" s="40">
        <f>SUM(B6:B8)</f>
        <v>6</v>
      </c>
      <c r="C9" s="40">
        <f>SUM(C6:C8)</f>
        <v>12</v>
      </c>
      <c r="D9" s="41">
        <f>SUM(B9/C9)</f>
        <v>0.5</v>
      </c>
      <c r="E9" s="40">
        <f t="shared" ref="E9:J9" si="0">SUM(E6:E8)</f>
        <v>1</v>
      </c>
      <c r="F9" s="40">
        <f t="shared" si="0"/>
        <v>8</v>
      </c>
      <c r="G9" s="40">
        <f t="shared" si="0"/>
        <v>5</v>
      </c>
      <c r="H9" s="40">
        <f t="shared" si="0"/>
        <v>0</v>
      </c>
      <c r="I9" s="40">
        <f t="shared" si="0"/>
        <v>2</v>
      </c>
      <c r="J9" s="40">
        <f t="shared" si="0"/>
        <v>5</v>
      </c>
      <c r="K9" s="42">
        <f>SUM(G9/J9)</f>
        <v>1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54" t="s">
        <v>47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>
      <c r="A13" s="55" t="s">
        <v>81</v>
      </c>
      <c r="B13" s="33">
        <v>6</v>
      </c>
      <c r="C13" s="35">
        <v>8</v>
      </c>
      <c r="D13" s="67">
        <f>SUM(B13/C13)</f>
        <v>0.75</v>
      </c>
      <c r="E13" s="35">
        <v>0</v>
      </c>
      <c r="F13" s="35">
        <v>3</v>
      </c>
      <c r="G13" s="35">
        <v>1</v>
      </c>
      <c r="H13" s="35">
        <v>0</v>
      </c>
      <c r="I13" s="35">
        <v>0</v>
      </c>
      <c r="J13" s="35">
        <v>0</v>
      </c>
      <c r="K13" s="68" t="e">
        <f>SUM(G13/J13)</f>
        <v>#DIV/0!</v>
      </c>
    </row>
    <row r="14" spans="1:11" ht="30" customHeight="1">
      <c r="A14" s="55" t="s">
        <v>45</v>
      </c>
      <c r="B14" s="33">
        <v>1</v>
      </c>
      <c r="C14" s="35">
        <v>5</v>
      </c>
      <c r="D14" s="67">
        <f>SUM(B14/C14)</f>
        <v>0.2</v>
      </c>
      <c r="E14" s="35">
        <v>1</v>
      </c>
      <c r="F14" s="35">
        <v>0</v>
      </c>
      <c r="G14" s="35">
        <v>2</v>
      </c>
      <c r="H14" s="35">
        <v>0</v>
      </c>
      <c r="I14" s="35">
        <v>0</v>
      </c>
      <c r="J14" s="35">
        <v>0</v>
      </c>
      <c r="K14" s="68" t="e">
        <f>SUM(G14/J14)</f>
        <v>#DIV/0!</v>
      </c>
    </row>
    <row r="15" spans="1:11" ht="30" customHeight="1" thickBot="1">
      <c r="A15" s="55" t="s">
        <v>101</v>
      </c>
      <c r="B15" s="38">
        <v>0</v>
      </c>
      <c r="C15" s="64">
        <v>5</v>
      </c>
      <c r="D15" s="65">
        <f>SUM(B15/C15)</f>
        <v>0</v>
      </c>
      <c r="E15" s="64">
        <v>0</v>
      </c>
      <c r="F15" s="64">
        <v>1</v>
      </c>
      <c r="G15" s="64">
        <v>3</v>
      </c>
      <c r="H15" s="64">
        <v>3</v>
      </c>
      <c r="I15" s="64">
        <v>0</v>
      </c>
      <c r="J15" s="64">
        <v>1</v>
      </c>
      <c r="K15" s="66">
        <f>SUM(G15/J15)</f>
        <v>3</v>
      </c>
    </row>
    <row r="16" spans="1:11" ht="30" customHeight="1" thickBot="1">
      <c r="A16" s="22" t="s">
        <v>20</v>
      </c>
      <c r="B16" s="40">
        <f>SUM(B13:B15)</f>
        <v>7</v>
      </c>
      <c r="C16" s="40">
        <f>SUM(C13:C15)</f>
        <v>18</v>
      </c>
      <c r="D16" s="41">
        <f>SUM(B16/C16)</f>
        <v>0.3888888888888889</v>
      </c>
      <c r="E16" s="40">
        <f t="shared" ref="E16:J16" si="1">SUM(E13:E15)</f>
        <v>1</v>
      </c>
      <c r="F16" s="40">
        <f t="shared" si="1"/>
        <v>4</v>
      </c>
      <c r="G16" s="40">
        <f t="shared" si="1"/>
        <v>6</v>
      </c>
      <c r="H16" s="40">
        <f t="shared" si="1"/>
        <v>3</v>
      </c>
      <c r="I16" s="40">
        <f t="shared" si="1"/>
        <v>0</v>
      </c>
      <c r="J16" s="40">
        <f t="shared" si="1"/>
        <v>1</v>
      </c>
      <c r="K16" s="42">
        <f>SUM(G16/J16)</f>
        <v>6</v>
      </c>
    </row>
    <row r="21" spans="1:1">
      <c r="A21" t="s">
        <v>244</v>
      </c>
    </row>
  </sheetData>
  <pageMargins left="0.7" right="0.7" top="0.75" bottom="0.75" header="0.3" footer="0.3"/>
  <pageSetup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20"/>
  <sheetViews>
    <sheetView showGridLines="0" workbookViewId="0">
      <selection activeCell="A21" sqref="A21"/>
    </sheetView>
  </sheetViews>
  <sheetFormatPr defaultRowHeight="15"/>
  <cols>
    <col min="1" max="1" width="22.28515625" bestFit="1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215</v>
      </c>
      <c r="B1" s="13"/>
      <c r="C1" s="14"/>
      <c r="D1" s="15"/>
    </row>
    <row r="4" spans="1:11">
      <c r="A4" s="10" t="s">
        <v>12</v>
      </c>
    </row>
    <row r="5" spans="1:11" ht="30" customHeight="1">
      <c r="A5" s="144" t="s">
        <v>193</v>
      </c>
      <c r="B5" s="12" t="s">
        <v>3</v>
      </c>
      <c r="C5" s="12" t="s">
        <v>11</v>
      </c>
      <c r="D5" s="69" t="s">
        <v>9</v>
      </c>
      <c r="E5" s="69" t="s">
        <v>10</v>
      </c>
      <c r="F5" s="69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70" t="s">
        <v>21</v>
      </c>
    </row>
    <row r="6" spans="1:11" ht="30" customHeight="1">
      <c r="A6" s="51" t="s">
        <v>43</v>
      </c>
      <c r="B6" s="33">
        <v>4</v>
      </c>
      <c r="C6" s="35">
        <v>8</v>
      </c>
      <c r="D6" s="67">
        <f>SUM(B6/C6)</f>
        <v>0.5</v>
      </c>
      <c r="E6" s="35">
        <v>1</v>
      </c>
      <c r="F6" s="35">
        <v>6</v>
      </c>
      <c r="G6" s="35">
        <v>4</v>
      </c>
      <c r="H6" s="35">
        <v>2</v>
      </c>
      <c r="I6" s="35">
        <v>0</v>
      </c>
      <c r="J6" s="35">
        <v>0</v>
      </c>
      <c r="K6" s="68" t="e">
        <f>SUM(G6/J6)</f>
        <v>#DIV/0!</v>
      </c>
    </row>
    <row r="7" spans="1:11" ht="30" customHeight="1">
      <c r="A7" s="51" t="s">
        <v>46</v>
      </c>
      <c r="B7" s="33">
        <v>4</v>
      </c>
      <c r="C7" s="35">
        <v>7</v>
      </c>
      <c r="D7" s="67">
        <f>SUM(B7/C7)</f>
        <v>0.5714285714285714</v>
      </c>
      <c r="E7" s="35">
        <v>0</v>
      </c>
      <c r="F7" s="35">
        <v>3</v>
      </c>
      <c r="G7" s="35">
        <v>0</v>
      </c>
      <c r="H7" s="35">
        <v>0</v>
      </c>
      <c r="I7" s="35">
        <v>0</v>
      </c>
      <c r="J7" s="35">
        <v>2</v>
      </c>
      <c r="K7" s="68">
        <f>SUM(G7/J7)</f>
        <v>0</v>
      </c>
    </row>
    <row r="8" spans="1:11" ht="30" customHeight="1">
      <c r="A8" s="51" t="s">
        <v>30</v>
      </c>
      <c r="B8" s="33">
        <v>0</v>
      </c>
      <c r="C8" s="35">
        <v>0</v>
      </c>
      <c r="D8" s="67" t="e">
        <f>SUM(B8/C8)</f>
        <v>#DIV/0!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68" t="e">
        <f>SUM(G8/J8)</f>
        <v>#DIV/0!</v>
      </c>
    </row>
    <row r="9" spans="1:11" ht="30" customHeight="1" thickBot="1">
      <c r="A9" s="51" t="s">
        <v>174</v>
      </c>
      <c r="B9" s="38">
        <v>2</v>
      </c>
      <c r="C9" s="39">
        <v>3</v>
      </c>
      <c r="D9" s="65">
        <f>SUM(B9/C9)</f>
        <v>0.66666666666666663</v>
      </c>
      <c r="E9" s="64">
        <v>1</v>
      </c>
      <c r="F9" s="64">
        <v>1</v>
      </c>
      <c r="G9" s="64">
        <v>0</v>
      </c>
      <c r="H9" s="64">
        <v>1</v>
      </c>
      <c r="I9" s="64">
        <v>0</v>
      </c>
      <c r="J9" s="64">
        <v>1</v>
      </c>
      <c r="K9" s="66">
        <f>SUM(G9/J9)</f>
        <v>0</v>
      </c>
    </row>
    <row r="10" spans="1:11" ht="30" customHeight="1" thickBot="1">
      <c r="A10" s="22" t="s">
        <v>20</v>
      </c>
      <c r="B10" s="40">
        <f>SUM(B6:B9)</f>
        <v>10</v>
      </c>
      <c r="C10" s="40">
        <f>SUM(C6:C9)</f>
        <v>18</v>
      </c>
      <c r="D10" s="41">
        <f>SUM(B10/C10)</f>
        <v>0.55555555555555558</v>
      </c>
      <c r="E10" s="40">
        <f t="shared" ref="E10:J10" si="0">SUM(E6:E9)</f>
        <v>2</v>
      </c>
      <c r="F10" s="40">
        <f t="shared" si="0"/>
        <v>10</v>
      </c>
      <c r="G10" s="40">
        <f t="shared" si="0"/>
        <v>4</v>
      </c>
      <c r="H10" s="40">
        <f t="shared" si="0"/>
        <v>3</v>
      </c>
      <c r="I10" s="40">
        <f t="shared" si="0"/>
        <v>0</v>
      </c>
      <c r="J10" s="40">
        <f t="shared" si="0"/>
        <v>3</v>
      </c>
      <c r="K10" s="42">
        <f>SUM(G10/J10)</f>
        <v>1.3333333333333333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132" t="s">
        <v>196</v>
      </c>
      <c r="B13" s="12" t="s">
        <v>3</v>
      </c>
      <c r="C13" s="12" t="s">
        <v>11</v>
      </c>
      <c r="D13" s="69" t="s">
        <v>9</v>
      </c>
      <c r="E13" s="69" t="s">
        <v>10</v>
      </c>
      <c r="F13" s="69" t="s">
        <v>4</v>
      </c>
      <c r="G13" s="69" t="s">
        <v>5</v>
      </c>
      <c r="H13" s="69" t="s">
        <v>6</v>
      </c>
      <c r="I13" s="69" t="s">
        <v>7</v>
      </c>
      <c r="J13" s="69" t="s">
        <v>8</v>
      </c>
      <c r="K13" s="70" t="s">
        <v>21</v>
      </c>
    </row>
    <row r="14" spans="1:11" ht="30" customHeight="1">
      <c r="A14" s="133" t="s">
        <v>24</v>
      </c>
      <c r="B14" s="33">
        <v>6</v>
      </c>
      <c r="C14" s="35">
        <v>10</v>
      </c>
      <c r="D14" s="67">
        <f>SUM(B14/C14)</f>
        <v>0.6</v>
      </c>
      <c r="E14" s="35">
        <v>1</v>
      </c>
      <c r="F14" s="35">
        <v>1</v>
      </c>
      <c r="G14" s="35">
        <v>0</v>
      </c>
      <c r="H14" s="35">
        <v>1</v>
      </c>
      <c r="I14" s="35">
        <v>0</v>
      </c>
      <c r="J14" s="35">
        <v>1</v>
      </c>
      <c r="K14" s="68">
        <f>SUM(G14/J14)</f>
        <v>0</v>
      </c>
    </row>
    <row r="15" spans="1:11" ht="30" customHeight="1">
      <c r="A15" s="133" t="s">
        <v>26</v>
      </c>
      <c r="B15" s="33">
        <v>1</v>
      </c>
      <c r="C15" s="35">
        <v>2</v>
      </c>
      <c r="D15" s="67">
        <f>SUM(B15/C15)</f>
        <v>0.5</v>
      </c>
      <c r="E15" s="35">
        <v>0</v>
      </c>
      <c r="F15" s="35">
        <v>1</v>
      </c>
      <c r="G15" s="35">
        <v>1</v>
      </c>
      <c r="H15" s="35">
        <v>0</v>
      </c>
      <c r="I15" s="35">
        <v>0</v>
      </c>
      <c r="J15" s="35">
        <v>1</v>
      </c>
      <c r="K15" s="68">
        <f>SUM(G15/J15)</f>
        <v>1</v>
      </c>
    </row>
    <row r="16" spans="1:11" ht="30" customHeight="1" thickBot="1">
      <c r="A16" s="133" t="s">
        <v>25</v>
      </c>
      <c r="B16" s="38">
        <v>1</v>
      </c>
      <c r="C16" s="39">
        <v>4</v>
      </c>
      <c r="D16" s="65">
        <f>SUM(B16/C16)</f>
        <v>0.25</v>
      </c>
      <c r="E16" s="64">
        <v>0</v>
      </c>
      <c r="F16" s="64">
        <v>3</v>
      </c>
      <c r="G16" s="64">
        <v>2</v>
      </c>
      <c r="H16" s="64">
        <v>1</v>
      </c>
      <c r="I16" s="64">
        <v>0</v>
      </c>
      <c r="J16" s="64">
        <v>2</v>
      </c>
      <c r="K16" s="66">
        <f>SUM(G16/J16)</f>
        <v>1</v>
      </c>
    </row>
    <row r="17" spans="1:11" ht="30" customHeight="1" thickBot="1">
      <c r="A17" s="22" t="s">
        <v>20</v>
      </c>
      <c r="B17" s="40">
        <f>SUM(B14:B16)</f>
        <v>8</v>
      </c>
      <c r="C17" s="40">
        <f>SUM(C14:C16)</f>
        <v>16</v>
      </c>
      <c r="D17" s="41">
        <f>SUM(B17/C17)</f>
        <v>0.5</v>
      </c>
      <c r="E17" s="40">
        <f t="shared" ref="E17:J17" si="1">SUM(E14:E16)</f>
        <v>1</v>
      </c>
      <c r="F17" s="40">
        <f t="shared" si="1"/>
        <v>5</v>
      </c>
      <c r="G17" s="40">
        <f t="shared" si="1"/>
        <v>3</v>
      </c>
      <c r="H17" s="40">
        <f t="shared" si="1"/>
        <v>2</v>
      </c>
      <c r="I17" s="40">
        <f t="shared" si="1"/>
        <v>0</v>
      </c>
      <c r="J17" s="40">
        <f t="shared" si="1"/>
        <v>4</v>
      </c>
      <c r="K17" s="42">
        <f>SUM(G17/J17)</f>
        <v>0.75</v>
      </c>
    </row>
    <row r="20" spans="1:11">
      <c r="A20" t="s">
        <v>245</v>
      </c>
    </row>
  </sheetData>
  <pageMargins left="0.7" right="0.7" top="0.75" bottom="0.75" header="0.3" footer="0.3"/>
  <pageSetup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O27" sqref="O27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216</v>
      </c>
      <c r="B1" s="13"/>
      <c r="C1" s="14"/>
      <c r="D1" s="13"/>
      <c r="E1" s="15"/>
      <c r="G1" s="43"/>
    </row>
    <row r="4" spans="1:11">
      <c r="A4" s="10" t="s">
        <v>12</v>
      </c>
    </row>
    <row r="5" spans="1:11" ht="30" customHeight="1">
      <c r="A5" s="49" t="s">
        <v>205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0" t="s">
        <v>29</v>
      </c>
      <c r="B6" s="33">
        <v>3</v>
      </c>
      <c r="C6" s="35">
        <v>10</v>
      </c>
      <c r="D6" s="67">
        <f>SUM(B6/C6)</f>
        <v>0.3</v>
      </c>
      <c r="E6" s="35">
        <v>0</v>
      </c>
      <c r="F6" s="35">
        <v>4</v>
      </c>
      <c r="G6" s="35">
        <v>0</v>
      </c>
      <c r="H6" s="35">
        <v>3</v>
      </c>
      <c r="I6" s="35">
        <v>0</v>
      </c>
      <c r="J6" s="35">
        <v>0</v>
      </c>
      <c r="K6" s="68" t="e">
        <f>SUM(G6/J6)</f>
        <v>#DIV/0!</v>
      </c>
    </row>
    <row r="7" spans="1:11" ht="30" customHeight="1">
      <c r="A7" s="50" t="s">
        <v>167</v>
      </c>
      <c r="B7" s="33">
        <v>0</v>
      </c>
      <c r="C7" s="35">
        <v>3</v>
      </c>
      <c r="D7" s="67">
        <f>SUM(B7/C7)</f>
        <v>0</v>
      </c>
      <c r="E7" s="35">
        <v>0</v>
      </c>
      <c r="F7" s="35">
        <v>2</v>
      </c>
      <c r="G7" s="35">
        <v>0</v>
      </c>
      <c r="H7" s="35">
        <v>0</v>
      </c>
      <c r="I7" s="35">
        <v>0</v>
      </c>
      <c r="J7" s="35">
        <v>0</v>
      </c>
      <c r="K7" s="68" t="e">
        <f>SUM(G7/J7)</f>
        <v>#DIV/0!</v>
      </c>
    </row>
    <row r="8" spans="1:11" ht="30" customHeight="1">
      <c r="A8" s="50" t="s">
        <v>171</v>
      </c>
      <c r="B8" s="33">
        <v>1</v>
      </c>
      <c r="C8" s="35">
        <v>4</v>
      </c>
      <c r="D8" s="67">
        <f>SUM(B8/C8)</f>
        <v>0.25</v>
      </c>
      <c r="E8" s="35">
        <v>0</v>
      </c>
      <c r="F8" s="35">
        <v>3</v>
      </c>
      <c r="G8" s="35">
        <v>0</v>
      </c>
      <c r="H8" s="35">
        <v>0</v>
      </c>
      <c r="I8" s="35">
        <v>1</v>
      </c>
      <c r="J8" s="35">
        <v>0</v>
      </c>
      <c r="K8" s="68" t="e">
        <f>SUM(G8/J8)</f>
        <v>#DIV/0!</v>
      </c>
    </row>
    <row r="9" spans="1:11" ht="30" customHeight="1" thickBot="1">
      <c r="A9" s="50" t="s">
        <v>169</v>
      </c>
      <c r="B9" s="38">
        <v>1</v>
      </c>
      <c r="C9" s="64">
        <v>4</v>
      </c>
      <c r="D9" s="65">
        <f>SUM(B9/C9)</f>
        <v>0.25</v>
      </c>
      <c r="E9" s="64">
        <v>0</v>
      </c>
      <c r="F9" s="64">
        <v>2</v>
      </c>
      <c r="G9" s="64">
        <v>1</v>
      </c>
      <c r="H9" s="64">
        <v>0</v>
      </c>
      <c r="I9" s="64">
        <v>1</v>
      </c>
      <c r="J9" s="64">
        <v>1</v>
      </c>
      <c r="K9" s="66">
        <f>SUM(G9/J9)</f>
        <v>1</v>
      </c>
    </row>
    <row r="10" spans="1:11" ht="30" customHeight="1" thickBot="1">
      <c r="A10" s="22" t="s">
        <v>20</v>
      </c>
      <c r="B10" s="40">
        <f>SUM(B6:B9)</f>
        <v>5</v>
      </c>
      <c r="C10" s="40">
        <f>SUM(C6:C9)</f>
        <v>21</v>
      </c>
      <c r="D10" s="41">
        <f>SUM(B10/C10)</f>
        <v>0.23809523809523808</v>
      </c>
      <c r="E10" s="40">
        <f t="shared" ref="E10:J10" si="0">SUM(E6:E9)</f>
        <v>0</v>
      </c>
      <c r="F10" s="40">
        <f t="shared" si="0"/>
        <v>11</v>
      </c>
      <c r="G10" s="40">
        <f t="shared" si="0"/>
        <v>1</v>
      </c>
      <c r="H10" s="40">
        <f t="shared" si="0"/>
        <v>3</v>
      </c>
      <c r="I10" s="40">
        <f t="shared" si="0"/>
        <v>2</v>
      </c>
      <c r="J10" s="40">
        <f t="shared" si="0"/>
        <v>1</v>
      </c>
      <c r="K10" s="42">
        <f>SUM(G10/J10)</f>
        <v>1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48" t="s">
        <v>203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27" t="s">
        <v>27</v>
      </c>
      <c r="B14" s="33">
        <v>1</v>
      </c>
      <c r="C14" s="35">
        <v>4</v>
      </c>
      <c r="D14" s="67">
        <f>SUM(B14/C14)</f>
        <v>0.25</v>
      </c>
      <c r="E14" s="35">
        <v>0</v>
      </c>
      <c r="F14" s="35">
        <v>7</v>
      </c>
      <c r="G14" s="35">
        <v>0</v>
      </c>
      <c r="H14" s="35">
        <v>0</v>
      </c>
      <c r="I14" s="35">
        <v>0</v>
      </c>
      <c r="J14" s="35">
        <v>1</v>
      </c>
      <c r="K14" s="68">
        <f>SUM(G14/J14)</f>
        <v>0</v>
      </c>
    </row>
    <row r="15" spans="1:11" ht="30" customHeight="1">
      <c r="A15" s="27" t="s">
        <v>23</v>
      </c>
      <c r="B15" s="33">
        <v>4</v>
      </c>
      <c r="C15" s="35">
        <v>7</v>
      </c>
      <c r="D15" s="67">
        <f>SUM(B15/C15)</f>
        <v>0.5714285714285714</v>
      </c>
      <c r="E15" s="35">
        <v>0</v>
      </c>
      <c r="F15" s="35">
        <v>3</v>
      </c>
      <c r="G15" s="35">
        <v>1</v>
      </c>
      <c r="H15" s="35">
        <v>0</v>
      </c>
      <c r="I15" s="35">
        <v>0</v>
      </c>
      <c r="J15" s="35">
        <v>1</v>
      </c>
      <c r="K15" s="68">
        <f>SUM(G15/J15)</f>
        <v>1</v>
      </c>
    </row>
    <row r="16" spans="1:11" ht="30" customHeight="1" thickBot="1">
      <c r="A16" s="27" t="s">
        <v>173</v>
      </c>
      <c r="B16" s="38">
        <v>1</v>
      </c>
      <c r="C16" s="64">
        <v>3</v>
      </c>
      <c r="D16" s="65">
        <f>SUM(B16/C16)</f>
        <v>0.33333333333333331</v>
      </c>
      <c r="E16" s="64">
        <v>0</v>
      </c>
      <c r="F16" s="64">
        <v>1</v>
      </c>
      <c r="G16" s="64">
        <v>1</v>
      </c>
      <c r="H16" s="64">
        <v>0</v>
      </c>
      <c r="I16" s="64">
        <v>2</v>
      </c>
      <c r="J16" s="64">
        <v>2</v>
      </c>
      <c r="K16" s="66">
        <f>SUM(G16/J16)</f>
        <v>0.5</v>
      </c>
    </row>
    <row r="17" spans="1:11" ht="30" customHeight="1" thickBot="1">
      <c r="A17" s="22" t="s">
        <v>20</v>
      </c>
      <c r="B17" s="40">
        <f>SUM(B14:B16)</f>
        <v>6</v>
      </c>
      <c r="C17" s="40">
        <f>SUM(C14:C16)</f>
        <v>14</v>
      </c>
      <c r="D17" s="41">
        <f>SUM(B17/C17)</f>
        <v>0.42857142857142855</v>
      </c>
      <c r="E17" s="40">
        <f t="shared" ref="E17:J17" si="1">SUM(E14:E16)</f>
        <v>0</v>
      </c>
      <c r="F17" s="40">
        <f t="shared" si="1"/>
        <v>11</v>
      </c>
      <c r="G17" s="40">
        <f t="shared" si="1"/>
        <v>2</v>
      </c>
      <c r="H17" s="40">
        <f t="shared" si="1"/>
        <v>0</v>
      </c>
      <c r="I17" s="40">
        <f t="shared" si="1"/>
        <v>2</v>
      </c>
      <c r="J17" s="40">
        <f t="shared" si="1"/>
        <v>4</v>
      </c>
      <c r="K17" s="42">
        <f>SUM(G17/J17)</f>
        <v>0.5</v>
      </c>
    </row>
    <row r="21" spans="1:11">
      <c r="A21" t="s">
        <v>250</v>
      </c>
    </row>
  </sheetData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9"/>
  <sheetViews>
    <sheetView showGridLines="0" workbookViewId="0">
      <selection activeCell="L32" sqref="L32"/>
    </sheetView>
  </sheetViews>
  <sheetFormatPr defaultRowHeight="15"/>
  <cols>
    <col min="1" max="1" width="10.85546875" customWidth="1"/>
    <col min="2" max="2" width="9.42578125" customWidth="1"/>
    <col min="5" max="5" width="12" customWidth="1"/>
    <col min="8" max="8" width="15.140625" customWidth="1"/>
  </cols>
  <sheetData>
    <row r="1" spans="1:11" ht="18.75">
      <c r="A1" s="91" t="s">
        <v>143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1">
      <c r="A3" s="219" t="s">
        <v>86</v>
      </c>
      <c r="B3" s="220"/>
      <c r="D3" s="223" t="s">
        <v>87</v>
      </c>
      <c r="E3" s="224"/>
      <c r="G3" s="219" t="s">
        <v>88</v>
      </c>
      <c r="H3" s="220"/>
      <c r="J3" s="219" t="s">
        <v>89</v>
      </c>
      <c r="K3" s="220"/>
    </row>
    <row r="4" spans="1:11">
      <c r="A4" s="210" t="s">
        <v>82</v>
      </c>
      <c r="B4" s="211"/>
      <c r="C4" s="1"/>
      <c r="D4" s="210" t="s">
        <v>82</v>
      </c>
      <c r="E4" s="211"/>
      <c r="F4" s="1"/>
      <c r="G4" s="212" t="s">
        <v>232</v>
      </c>
      <c r="H4" s="218"/>
      <c r="I4" s="1"/>
      <c r="J4" s="208" t="s">
        <v>94</v>
      </c>
      <c r="K4" s="209"/>
    </row>
    <row r="5" spans="1:11">
      <c r="A5" s="219" t="s">
        <v>92</v>
      </c>
      <c r="B5" s="220"/>
      <c r="D5" s="208" t="s">
        <v>80</v>
      </c>
      <c r="E5" s="209"/>
      <c r="F5" s="1"/>
      <c r="G5" s="214" t="s">
        <v>24</v>
      </c>
      <c r="H5" s="215"/>
      <c r="I5" s="1"/>
      <c r="J5" s="206" t="s">
        <v>168</v>
      </c>
      <c r="K5" s="207"/>
    </row>
    <row r="6" spans="1:11">
      <c r="A6" s="210" t="s">
        <v>82</v>
      </c>
      <c r="B6" s="211"/>
      <c r="D6" s="221" t="s">
        <v>231</v>
      </c>
      <c r="E6" s="222"/>
      <c r="F6" s="1"/>
      <c r="G6" s="212" t="s">
        <v>90</v>
      </c>
      <c r="H6" s="213"/>
      <c r="I6" s="1"/>
      <c r="J6" s="214" t="s">
        <v>85</v>
      </c>
      <c r="K6" s="215"/>
    </row>
    <row r="8" spans="1:11">
      <c r="A8" s="219" t="s">
        <v>96</v>
      </c>
      <c r="B8" s="220"/>
      <c r="D8" s="219" t="s">
        <v>97</v>
      </c>
      <c r="E8" s="220"/>
      <c r="G8" s="219" t="s">
        <v>98</v>
      </c>
      <c r="H8" s="220"/>
    </row>
    <row r="9" spans="1:11">
      <c r="A9" s="212" t="s">
        <v>90</v>
      </c>
      <c r="B9" s="213"/>
      <c r="C9" s="1"/>
      <c r="D9" s="210" t="s">
        <v>82</v>
      </c>
      <c r="E9" s="211"/>
      <c r="F9" s="1"/>
      <c r="G9" s="212" t="s">
        <v>232</v>
      </c>
      <c r="H9" s="218"/>
    </row>
    <row r="10" spans="1:11">
      <c r="A10" s="219" t="s">
        <v>99</v>
      </c>
      <c r="B10" s="220"/>
      <c r="D10" s="208" t="s">
        <v>80</v>
      </c>
      <c r="E10" s="209"/>
      <c r="F10" s="1"/>
      <c r="G10" s="216" t="s">
        <v>231</v>
      </c>
      <c r="H10" s="217"/>
    </row>
    <row r="11" spans="1:11">
      <c r="A11" s="212" t="s">
        <v>90</v>
      </c>
      <c r="B11" s="213"/>
      <c r="C11" s="1"/>
      <c r="D11" s="212" t="s">
        <v>90</v>
      </c>
      <c r="E11" s="213"/>
      <c r="F11" s="1"/>
      <c r="G11" s="208" t="s">
        <v>95</v>
      </c>
      <c r="H11" s="209"/>
    </row>
    <row r="13" spans="1:11">
      <c r="A13" s="25" t="s">
        <v>246</v>
      </c>
      <c r="B13" s="16"/>
      <c r="C13" s="16"/>
      <c r="D13" s="16"/>
      <c r="E13" s="16"/>
      <c r="F13" s="16"/>
      <c r="G13" s="16"/>
    </row>
    <row r="14" spans="1:11">
      <c r="A14" t="s">
        <v>243</v>
      </c>
    </row>
    <row r="15" spans="1:11">
      <c r="B15" t="s">
        <v>166</v>
      </c>
    </row>
    <row r="16" spans="1:11">
      <c r="A16" t="s">
        <v>247</v>
      </c>
    </row>
    <row r="17" spans="1:7">
      <c r="B17" t="s">
        <v>248</v>
      </c>
    </row>
    <row r="19" spans="1:7">
      <c r="A19" s="25" t="s">
        <v>255</v>
      </c>
      <c r="B19" s="16"/>
      <c r="C19" s="16"/>
      <c r="D19" s="16"/>
      <c r="E19" s="16"/>
      <c r="F19" s="16"/>
      <c r="G19" s="16"/>
    </row>
    <row r="20" spans="1:7">
      <c r="A20" t="s">
        <v>257</v>
      </c>
    </row>
    <row r="21" spans="1:7">
      <c r="B21" t="s">
        <v>256</v>
      </c>
    </row>
    <row r="22" spans="1:7">
      <c r="B22" s="192" t="s">
        <v>262</v>
      </c>
    </row>
    <row r="24" spans="1:7">
      <c r="A24" s="25" t="s">
        <v>266</v>
      </c>
      <c r="B24" s="16"/>
      <c r="C24" s="16"/>
      <c r="D24" s="16"/>
      <c r="E24" s="16"/>
      <c r="F24" s="16"/>
      <c r="G24" s="16"/>
    </row>
    <row r="25" spans="1:7">
      <c r="A25" t="s">
        <v>233</v>
      </c>
    </row>
    <row r="26" spans="1:7">
      <c r="B26" t="s">
        <v>234</v>
      </c>
    </row>
    <row r="27" spans="1:7">
      <c r="B27" s="192" t="s">
        <v>260</v>
      </c>
      <c r="C27" s="192"/>
      <c r="D27" s="192"/>
      <c r="E27" s="192"/>
    </row>
    <row r="28" spans="1:7">
      <c r="A28" t="s">
        <v>259</v>
      </c>
    </row>
    <row r="29" spans="1:7">
      <c r="B29" t="s">
        <v>258</v>
      </c>
    </row>
    <row r="30" spans="1:7">
      <c r="B30" s="192" t="s">
        <v>261</v>
      </c>
      <c r="C30" s="192"/>
      <c r="D30" s="192"/>
      <c r="E30" s="192"/>
    </row>
    <row r="31" spans="1:7">
      <c r="A31" t="s">
        <v>263</v>
      </c>
      <c r="B31" s="192"/>
      <c r="C31" s="192"/>
      <c r="D31" s="192"/>
      <c r="E31" s="192"/>
    </row>
    <row r="32" spans="1:7">
      <c r="B32" s="195" t="s">
        <v>264</v>
      </c>
      <c r="C32" s="192"/>
      <c r="D32" s="192"/>
      <c r="E32" s="192"/>
    </row>
    <row r="33" spans="1:7">
      <c r="B33" s="192" t="s">
        <v>265</v>
      </c>
      <c r="C33" s="192"/>
      <c r="D33" s="192"/>
      <c r="E33" s="192"/>
    </row>
    <row r="34" spans="1:7">
      <c r="A34" t="s">
        <v>249</v>
      </c>
      <c r="B34" s="192"/>
      <c r="C34" s="192"/>
      <c r="D34" s="192"/>
      <c r="E34" s="192"/>
    </row>
    <row r="35" spans="1:7">
      <c r="B35" s="192"/>
      <c r="C35" s="192"/>
      <c r="D35" s="192"/>
      <c r="E35" s="192"/>
    </row>
    <row r="36" spans="1:7">
      <c r="A36" s="25" t="s">
        <v>270</v>
      </c>
      <c r="B36" s="16"/>
      <c r="C36" s="16"/>
      <c r="D36" s="16"/>
      <c r="E36" s="16"/>
      <c r="F36" s="16"/>
      <c r="G36" s="16"/>
    </row>
    <row r="37" spans="1:7">
      <c r="A37" t="s">
        <v>267</v>
      </c>
    </row>
    <row r="38" spans="1:7">
      <c r="B38" t="s">
        <v>268</v>
      </c>
    </row>
    <row r="39" spans="1:7">
      <c r="B39" s="192" t="s">
        <v>269</v>
      </c>
    </row>
  </sheetData>
  <mergeCells count="28">
    <mergeCell ref="A3:B3"/>
    <mergeCell ref="D3:E3"/>
    <mergeCell ref="G3:H3"/>
    <mergeCell ref="J3:K3"/>
    <mergeCell ref="A4:B4"/>
    <mergeCell ref="G4:H4"/>
    <mergeCell ref="A9:B9"/>
    <mergeCell ref="A10:B10"/>
    <mergeCell ref="A11:B11"/>
    <mergeCell ref="D4:E4"/>
    <mergeCell ref="D5:E5"/>
    <mergeCell ref="A5:B5"/>
    <mergeCell ref="A6:B6"/>
    <mergeCell ref="D6:E6"/>
    <mergeCell ref="A8:B8"/>
    <mergeCell ref="D8:E8"/>
    <mergeCell ref="D11:E11"/>
    <mergeCell ref="G11:H11"/>
    <mergeCell ref="G10:H10"/>
    <mergeCell ref="G9:H9"/>
    <mergeCell ref="G8:H8"/>
    <mergeCell ref="J6:K6"/>
    <mergeCell ref="J5:K5"/>
    <mergeCell ref="J4:K4"/>
    <mergeCell ref="D9:E9"/>
    <mergeCell ref="D10:E10"/>
    <mergeCell ref="G6:H6"/>
    <mergeCell ref="G5:H5"/>
  </mergeCells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I14" sqref="I14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217</v>
      </c>
      <c r="B1" s="13"/>
      <c r="C1" s="14"/>
      <c r="D1" s="15"/>
    </row>
    <row r="4" spans="1:11">
      <c r="A4" s="10" t="s">
        <v>12</v>
      </c>
    </row>
    <row r="5" spans="1:11" ht="30" customHeight="1">
      <c r="A5" s="132" t="s">
        <v>201</v>
      </c>
      <c r="B5" s="12" t="s">
        <v>3</v>
      </c>
      <c r="C5" s="69" t="s">
        <v>11</v>
      </c>
      <c r="D5" s="69" t="s">
        <v>9</v>
      </c>
      <c r="E5" s="69" t="s">
        <v>10</v>
      </c>
      <c r="F5" s="69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70" t="s">
        <v>21</v>
      </c>
    </row>
    <row r="6" spans="1:11" ht="30" customHeight="1">
      <c r="A6" s="133" t="s">
        <v>24</v>
      </c>
      <c r="B6" s="33">
        <v>2</v>
      </c>
      <c r="C6" s="35">
        <v>5</v>
      </c>
      <c r="D6" s="67">
        <f>SUM(B6/C6)</f>
        <v>0.4</v>
      </c>
      <c r="E6" s="35">
        <v>0</v>
      </c>
      <c r="F6" s="35">
        <v>3</v>
      </c>
      <c r="G6" s="35">
        <v>1</v>
      </c>
      <c r="H6" s="35">
        <v>0</v>
      </c>
      <c r="I6" s="35">
        <v>0</v>
      </c>
      <c r="J6" s="35">
        <v>1</v>
      </c>
      <c r="K6" s="68">
        <f>SUM(G6/J6)</f>
        <v>1</v>
      </c>
    </row>
    <row r="7" spans="1:11" ht="30" customHeight="1">
      <c r="A7" s="133" t="s">
        <v>26</v>
      </c>
      <c r="B7" s="33">
        <v>0</v>
      </c>
      <c r="C7" s="35">
        <v>8</v>
      </c>
      <c r="D7" s="67">
        <f>SUM(B7/C7)</f>
        <v>0</v>
      </c>
      <c r="E7" s="35">
        <v>0</v>
      </c>
      <c r="F7" s="35">
        <v>3</v>
      </c>
      <c r="G7" s="35">
        <v>2</v>
      </c>
      <c r="H7" s="35">
        <v>0</v>
      </c>
      <c r="I7" s="35">
        <v>0</v>
      </c>
      <c r="J7" s="35">
        <v>1</v>
      </c>
      <c r="K7" s="68">
        <f>SUM(G7/J7)</f>
        <v>2</v>
      </c>
    </row>
    <row r="8" spans="1:11" ht="30" customHeight="1" thickBot="1">
      <c r="A8" s="133" t="s">
        <v>25</v>
      </c>
      <c r="B8" s="38">
        <v>4</v>
      </c>
      <c r="C8" s="64">
        <v>4</v>
      </c>
      <c r="D8" s="65">
        <f>SUM(B8/C8)</f>
        <v>1</v>
      </c>
      <c r="E8" s="64">
        <v>0</v>
      </c>
      <c r="F8" s="64">
        <v>4</v>
      </c>
      <c r="G8" s="64">
        <v>0</v>
      </c>
      <c r="H8" s="64">
        <v>0</v>
      </c>
      <c r="I8" s="64">
        <v>0</v>
      </c>
      <c r="J8" s="64">
        <v>1</v>
      </c>
      <c r="K8" s="66">
        <f>SUM(G8/J8)</f>
        <v>0</v>
      </c>
    </row>
    <row r="9" spans="1:11" ht="30" customHeight="1" thickBot="1">
      <c r="A9" s="22" t="s">
        <v>20</v>
      </c>
      <c r="B9" s="40">
        <f>SUM(B6:B8)</f>
        <v>6</v>
      </c>
      <c r="C9" s="40">
        <f>SUM(C6:C8)</f>
        <v>17</v>
      </c>
      <c r="D9" s="41">
        <f>SUM(B9/C9)</f>
        <v>0.35294117647058826</v>
      </c>
      <c r="E9" s="40">
        <f t="shared" ref="E9:J9" si="0">SUM(E6:E8)</f>
        <v>0</v>
      </c>
      <c r="F9" s="40">
        <f t="shared" si="0"/>
        <v>10</v>
      </c>
      <c r="G9" s="40">
        <f t="shared" si="0"/>
        <v>3</v>
      </c>
      <c r="H9" s="40">
        <f t="shared" si="0"/>
        <v>0</v>
      </c>
      <c r="I9" s="40">
        <f t="shared" si="0"/>
        <v>0</v>
      </c>
      <c r="J9" s="40">
        <f t="shared" si="0"/>
        <v>3</v>
      </c>
      <c r="K9" s="42">
        <f>SUM(G9/J9)</f>
        <v>1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52" t="s">
        <v>210</v>
      </c>
      <c r="B12" s="12" t="s">
        <v>3</v>
      </c>
      <c r="C12" s="69" t="s">
        <v>11</v>
      </c>
      <c r="D12" s="69" t="s">
        <v>9</v>
      </c>
      <c r="E12" s="69" t="s">
        <v>10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21</v>
      </c>
    </row>
    <row r="13" spans="1:11" ht="30" customHeight="1">
      <c r="A13" s="53" t="s">
        <v>22</v>
      </c>
      <c r="B13" s="33">
        <v>5</v>
      </c>
      <c r="C13" s="35">
        <v>9</v>
      </c>
      <c r="D13" s="67">
        <f>SUM(B13/C13)</f>
        <v>0.55555555555555558</v>
      </c>
      <c r="E13" s="35">
        <v>1</v>
      </c>
      <c r="F13" s="35">
        <v>6</v>
      </c>
      <c r="G13" s="35">
        <v>1</v>
      </c>
      <c r="H13" s="35">
        <v>0</v>
      </c>
      <c r="I13" s="35">
        <v>3</v>
      </c>
      <c r="J13" s="35">
        <v>0</v>
      </c>
      <c r="K13" s="68" t="e">
        <f>SUM(G13/J13)</f>
        <v>#DIV/0!</v>
      </c>
    </row>
    <row r="14" spans="1:11" ht="30" customHeight="1">
      <c r="A14" s="53" t="s">
        <v>42</v>
      </c>
      <c r="B14" s="33">
        <v>0</v>
      </c>
      <c r="C14" s="35">
        <v>3</v>
      </c>
      <c r="D14" s="67">
        <f>SUM(B14/C14)</f>
        <v>0</v>
      </c>
      <c r="E14" s="35">
        <v>0</v>
      </c>
      <c r="F14" s="35">
        <v>2</v>
      </c>
      <c r="G14" s="35">
        <v>1</v>
      </c>
      <c r="H14" s="35">
        <v>1</v>
      </c>
      <c r="I14" s="35">
        <v>0</v>
      </c>
      <c r="J14" s="35">
        <v>0</v>
      </c>
      <c r="K14" s="68" t="e">
        <f>SUM(G14/J14)</f>
        <v>#DIV/0!</v>
      </c>
    </row>
    <row r="15" spans="1:11" ht="30" customHeight="1">
      <c r="A15" s="53" t="s">
        <v>176</v>
      </c>
      <c r="B15" s="33">
        <v>1</v>
      </c>
      <c r="C15" s="35">
        <v>2</v>
      </c>
      <c r="D15" s="67">
        <f>SUM(B15/C15)</f>
        <v>0.5</v>
      </c>
      <c r="E15" s="35">
        <v>0</v>
      </c>
      <c r="F15" s="35">
        <v>1</v>
      </c>
      <c r="G15" s="35">
        <v>0</v>
      </c>
      <c r="H15" s="35">
        <v>1</v>
      </c>
      <c r="I15" s="35">
        <v>0</v>
      </c>
      <c r="J15" s="35">
        <v>1</v>
      </c>
      <c r="K15" s="68">
        <f>SUM(G15/J15)</f>
        <v>0</v>
      </c>
    </row>
    <row r="16" spans="1:11" ht="30" customHeight="1" thickBot="1">
      <c r="A16" s="53" t="s">
        <v>28</v>
      </c>
      <c r="B16" s="38">
        <v>1</v>
      </c>
      <c r="C16" s="64">
        <v>2</v>
      </c>
      <c r="D16" s="65">
        <f>SUM(B16/C16)</f>
        <v>0.5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6" t="e">
        <f>SUM(G16/J16)</f>
        <v>#DIV/0!</v>
      </c>
    </row>
    <row r="17" spans="1:11" ht="30" customHeight="1" thickBot="1">
      <c r="A17" s="22" t="s">
        <v>20</v>
      </c>
      <c r="B17" s="40">
        <f>SUM(B13:B16)</f>
        <v>7</v>
      </c>
      <c r="C17" s="40">
        <f>SUM(C13:C16)</f>
        <v>16</v>
      </c>
      <c r="D17" s="41">
        <f>SUM(B17/C17)</f>
        <v>0.4375</v>
      </c>
      <c r="E17" s="40">
        <f t="shared" ref="E17:J17" si="1">SUM(E13:E16)</f>
        <v>1</v>
      </c>
      <c r="F17" s="40">
        <f t="shared" si="1"/>
        <v>9</v>
      </c>
      <c r="G17" s="40">
        <f t="shared" si="1"/>
        <v>2</v>
      </c>
      <c r="H17" s="40">
        <f t="shared" si="1"/>
        <v>2</v>
      </c>
      <c r="I17" s="40">
        <f t="shared" si="1"/>
        <v>3</v>
      </c>
      <c r="J17" s="40">
        <f t="shared" si="1"/>
        <v>1</v>
      </c>
      <c r="K17" s="42">
        <f>SUM(G17/J17)</f>
        <v>2</v>
      </c>
    </row>
    <row r="20" spans="1:11">
      <c r="A20" t="s">
        <v>240</v>
      </c>
    </row>
    <row r="21" spans="1:11">
      <c r="A21" t="s">
        <v>251</v>
      </c>
    </row>
  </sheetData>
  <pageMargins left="0.7" right="0.7" top="0.75" bottom="0.75" header="0.3" footer="0.3"/>
  <pageSetup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R20" sqref="R20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225</v>
      </c>
      <c r="B1" s="13"/>
      <c r="C1" s="14"/>
      <c r="D1" s="13"/>
      <c r="E1" s="15"/>
    </row>
    <row r="4" spans="1:11">
      <c r="A4" s="10" t="s">
        <v>12</v>
      </c>
    </row>
    <row r="5" spans="1:11" ht="30" customHeight="1">
      <c r="A5" s="49" t="s">
        <v>205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0" t="s">
        <v>29</v>
      </c>
      <c r="B6" s="33">
        <v>0</v>
      </c>
      <c r="C6" s="35">
        <v>4</v>
      </c>
      <c r="D6" s="67">
        <f>SUM(B6/C6)</f>
        <v>0</v>
      </c>
      <c r="E6" s="35">
        <v>0</v>
      </c>
      <c r="F6" s="35">
        <v>0</v>
      </c>
      <c r="G6" s="35">
        <v>1</v>
      </c>
      <c r="H6" s="35">
        <v>0</v>
      </c>
      <c r="I6" s="35">
        <v>0</v>
      </c>
      <c r="J6" s="35">
        <v>1</v>
      </c>
      <c r="K6" s="68">
        <f>SUM(G6/J6)</f>
        <v>1</v>
      </c>
    </row>
    <row r="7" spans="1:11" ht="30" customHeight="1">
      <c r="A7" s="50" t="s">
        <v>167</v>
      </c>
      <c r="B7" s="33">
        <v>0</v>
      </c>
      <c r="C7" s="35">
        <v>2</v>
      </c>
      <c r="D7" s="67">
        <f>SUM(B7/C7)</f>
        <v>0</v>
      </c>
      <c r="E7" s="35">
        <v>0</v>
      </c>
      <c r="F7" s="35">
        <v>3</v>
      </c>
      <c r="G7" s="35">
        <v>1</v>
      </c>
      <c r="H7" s="35">
        <v>0</v>
      </c>
      <c r="I7" s="35">
        <v>0</v>
      </c>
      <c r="J7" s="35">
        <v>0</v>
      </c>
      <c r="K7" s="68" t="e">
        <f>SUM(G7/J7)</f>
        <v>#DIV/0!</v>
      </c>
    </row>
    <row r="8" spans="1:11" ht="30" customHeight="1">
      <c r="A8" s="50" t="s">
        <v>171</v>
      </c>
      <c r="B8" s="33">
        <v>1</v>
      </c>
      <c r="C8" s="35">
        <v>2</v>
      </c>
      <c r="D8" s="67">
        <f>SUM(B8/C8)</f>
        <v>0.5</v>
      </c>
      <c r="E8" s="35">
        <v>0</v>
      </c>
      <c r="F8" s="35">
        <v>1</v>
      </c>
      <c r="G8" s="35">
        <v>0</v>
      </c>
      <c r="H8" s="35">
        <v>1</v>
      </c>
      <c r="I8" s="35">
        <v>1</v>
      </c>
      <c r="J8" s="35">
        <v>0</v>
      </c>
      <c r="K8" s="68" t="e">
        <f>SUM(G8/J8)</f>
        <v>#DIV/0!</v>
      </c>
    </row>
    <row r="9" spans="1:11" ht="30" customHeight="1" thickBot="1">
      <c r="A9" s="50" t="s">
        <v>169</v>
      </c>
      <c r="B9" s="38">
        <v>3</v>
      </c>
      <c r="C9" s="64">
        <v>8</v>
      </c>
      <c r="D9" s="65">
        <f>SUM(B9/C9)</f>
        <v>0.375</v>
      </c>
      <c r="E9" s="64">
        <v>2</v>
      </c>
      <c r="F9" s="64">
        <v>7</v>
      </c>
      <c r="G9" s="64">
        <v>0</v>
      </c>
      <c r="H9" s="64">
        <v>0</v>
      </c>
      <c r="I9" s="64">
        <v>1</v>
      </c>
      <c r="J9" s="64">
        <v>1</v>
      </c>
      <c r="K9" s="66">
        <f>SUM(G9/J9)</f>
        <v>0</v>
      </c>
    </row>
    <row r="10" spans="1:11" ht="30" customHeight="1" thickBot="1">
      <c r="A10" s="22" t="s">
        <v>20</v>
      </c>
      <c r="B10" s="40">
        <f>SUM(B6:B9)</f>
        <v>4</v>
      </c>
      <c r="C10" s="40">
        <f>SUM(C6:C9)</f>
        <v>16</v>
      </c>
      <c r="D10" s="41">
        <f>SUM(B10/C10)</f>
        <v>0.25</v>
      </c>
      <c r="E10" s="40">
        <f t="shared" ref="E10:J10" si="0">SUM(E6:E9)</f>
        <v>2</v>
      </c>
      <c r="F10" s="40">
        <f>SUM(F6:F9)</f>
        <v>11</v>
      </c>
      <c r="G10" s="40">
        <f t="shared" si="0"/>
        <v>2</v>
      </c>
      <c r="H10" s="40">
        <f t="shared" si="0"/>
        <v>1</v>
      </c>
      <c r="I10" s="40">
        <f t="shared" si="0"/>
        <v>2</v>
      </c>
      <c r="J10" s="40">
        <f t="shared" si="0"/>
        <v>2</v>
      </c>
      <c r="K10" s="42">
        <f>SUM(G10/J10)</f>
        <v>1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132" t="s">
        <v>196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133" t="s">
        <v>24</v>
      </c>
      <c r="B14" s="33">
        <v>3</v>
      </c>
      <c r="C14" s="35">
        <v>9</v>
      </c>
      <c r="D14" s="67">
        <f>SUM(B14/C14)</f>
        <v>0.33333333333333331</v>
      </c>
      <c r="E14" s="35">
        <v>0</v>
      </c>
      <c r="F14" s="35">
        <v>5</v>
      </c>
      <c r="G14" s="35">
        <v>0</v>
      </c>
      <c r="H14" s="35">
        <v>0</v>
      </c>
      <c r="I14" s="35">
        <v>1</v>
      </c>
      <c r="J14" s="35">
        <v>0</v>
      </c>
      <c r="K14" s="68" t="e">
        <f>SUM(G14/J14)</f>
        <v>#DIV/0!</v>
      </c>
    </row>
    <row r="15" spans="1:11" ht="30" customHeight="1">
      <c r="A15" s="133" t="s">
        <v>26</v>
      </c>
      <c r="B15" s="33">
        <v>2</v>
      </c>
      <c r="C15" s="35">
        <v>4</v>
      </c>
      <c r="D15" s="67">
        <f>SUM(B15/C15)</f>
        <v>0.5</v>
      </c>
      <c r="E15" s="35">
        <v>1</v>
      </c>
      <c r="F15" s="35">
        <v>2</v>
      </c>
      <c r="G15" s="35">
        <v>0</v>
      </c>
      <c r="H15" s="35">
        <v>1</v>
      </c>
      <c r="I15" s="35">
        <v>2</v>
      </c>
      <c r="J15" s="35">
        <v>1</v>
      </c>
      <c r="K15" s="68">
        <f>SUM(G15/J15)</f>
        <v>0</v>
      </c>
    </row>
    <row r="16" spans="1:11" ht="30" customHeight="1" thickBot="1">
      <c r="A16" s="133" t="s">
        <v>25</v>
      </c>
      <c r="B16" s="38">
        <v>0</v>
      </c>
      <c r="C16" s="64">
        <v>3</v>
      </c>
      <c r="D16" s="65">
        <f>SUM(B16/C16)</f>
        <v>0</v>
      </c>
      <c r="E16" s="64">
        <v>0</v>
      </c>
      <c r="F16" s="64">
        <v>6</v>
      </c>
      <c r="G16" s="64">
        <v>1</v>
      </c>
      <c r="H16" s="64">
        <v>0</v>
      </c>
      <c r="I16" s="64">
        <v>0</v>
      </c>
      <c r="J16" s="64">
        <v>2</v>
      </c>
      <c r="K16" s="66">
        <f>SUM(G16/J16)</f>
        <v>0.5</v>
      </c>
    </row>
    <row r="17" spans="1:11" ht="30" customHeight="1" thickBot="1">
      <c r="A17" s="22" t="s">
        <v>20</v>
      </c>
      <c r="B17" s="40">
        <f>SUM(B14:B16)</f>
        <v>5</v>
      </c>
      <c r="C17" s="40">
        <f>SUM(C14:C16)</f>
        <v>16</v>
      </c>
      <c r="D17" s="41">
        <f>SUM(B17/C17)</f>
        <v>0.3125</v>
      </c>
      <c r="E17" s="40">
        <f t="shared" ref="E17:J17" si="1">SUM(E14:E16)</f>
        <v>1</v>
      </c>
      <c r="F17" s="40">
        <f t="shared" si="1"/>
        <v>13</v>
      </c>
      <c r="G17" s="40">
        <f t="shared" si="1"/>
        <v>1</v>
      </c>
      <c r="H17" s="40">
        <f t="shared" si="1"/>
        <v>1</v>
      </c>
      <c r="I17" s="40">
        <f t="shared" si="1"/>
        <v>3</v>
      </c>
      <c r="J17" s="40">
        <f t="shared" si="1"/>
        <v>3</v>
      </c>
      <c r="K17" s="42">
        <f>SUM(G17/J17)</f>
        <v>0.33333333333333331</v>
      </c>
    </row>
    <row r="21" spans="1:11">
      <c r="A21" t="s">
        <v>252</v>
      </c>
    </row>
  </sheetData>
  <pageMargins left="0.7" right="0.7" top="0.75" bottom="0.75" header="0.3" footer="0.3"/>
  <pageSetup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K17"/>
  <sheetViews>
    <sheetView showGridLines="0" workbookViewId="0">
      <selection activeCell="J25" sqref="J25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226</v>
      </c>
      <c r="B1" s="13"/>
      <c r="C1" s="14"/>
      <c r="D1" s="15"/>
    </row>
    <row r="4" spans="1:11">
      <c r="A4" s="10" t="s">
        <v>12</v>
      </c>
    </row>
    <row r="5" spans="1:11" ht="30" customHeight="1">
      <c r="A5" s="132" t="s">
        <v>201</v>
      </c>
      <c r="B5" s="12" t="s">
        <v>3</v>
      </c>
      <c r="C5" s="69" t="s">
        <v>11</v>
      </c>
      <c r="D5" s="69" t="s">
        <v>9</v>
      </c>
      <c r="E5" s="69" t="s">
        <v>10</v>
      </c>
      <c r="F5" s="69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70" t="s">
        <v>21</v>
      </c>
    </row>
    <row r="6" spans="1:11" ht="30" customHeight="1">
      <c r="A6" s="133" t="s">
        <v>24</v>
      </c>
      <c r="B6" s="33">
        <v>2</v>
      </c>
      <c r="C6" s="35">
        <v>7</v>
      </c>
      <c r="D6" s="67">
        <f>SUM(B6/C6)</f>
        <v>0.2857142857142857</v>
      </c>
      <c r="E6" s="35">
        <v>0</v>
      </c>
      <c r="F6" s="35">
        <v>3</v>
      </c>
      <c r="G6" s="35">
        <v>0</v>
      </c>
      <c r="H6" s="35">
        <v>0</v>
      </c>
      <c r="I6" s="35">
        <v>0</v>
      </c>
      <c r="J6" s="35">
        <v>0</v>
      </c>
      <c r="K6" s="68" t="e">
        <f>SUM(G6/J6)</f>
        <v>#DIV/0!</v>
      </c>
    </row>
    <row r="7" spans="1:11" ht="30" customHeight="1">
      <c r="A7" s="133" t="s">
        <v>26</v>
      </c>
      <c r="B7" s="33">
        <v>1</v>
      </c>
      <c r="C7" s="35">
        <v>8</v>
      </c>
      <c r="D7" s="67">
        <f>SUM(B7/C7)</f>
        <v>0.125</v>
      </c>
      <c r="E7" s="35">
        <v>0</v>
      </c>
      <c r="F7" s="35">
        <v>2</v>
      </c>
      <c r="G7" s="35">
        <v>0</v>
      </c>
      <c r="H7" s="35">
        <v>1</v>
      </c>
      <c r="I7" s="35">
        <v>0</v>
      </c>
      <c r="J7" s="35">
        <v>1</v>
      </c>
      <c r="K7" s="68">
        <f>SUM(G7/J7)</f>
        <v>0</v>
      </c>
    </row>
    <row r="8" spans="1:11" ht="30" customHeight="1" thickBot="1">
      <c r="A8" s="133" t="s">
        <v>25</v>
      </c>
      <c r="B8" s="38">
        <v>0</v>
      </c>
      <c r="C8" s="64">
        <v>4</v>
      </c>
      <c r="D8" s="65">
        <f>SUM(B8/C8)</f>
        <v>0</v>
      </c>
      <c r="E8" s="64">
        <v>0</v>
      </c>
      <c r="F8" s="64">
        <v>3</v>
      </c>
      <c r="G8" s="64">
        <v>0</v>
      </c>
      <c r="H8" s="64">
        <v>1</v>
      </c>
      <c r="I8" s="64">
        <v>0</v>
      </c>
      <c r="J8" s="64">
        <v>1</v>
      </c>
      <c r="K8" s="66">
        <f>SUM(G8/J8)</f>
        <v>0</v>
      </c>
    </row>
    <row r="9" spans="1:11" ht="30" customHeight="1" thickBot="1">
      <c r="A9" s="22" t="s">
        <v>20</v>
      </c>
      <c r="B9" s="40">
        <f>SUM(B6:B8)</f>
        <v>3</v>
      </c>
      <c r="C9" s="40">
        <f>SUM(C6:C8)</f>
        <v>19</v>
      </c>
      <c r="D9" s="41">
        <f>SUM(B9/C9)</f>
        <v>0.15789473684210525</v>
      </c>
      <c r="E9" s="40">
        <f t="shared" ref="E9:J9" si="0">SUM(E6:E8)</f>
        <v>0</v>
      </c>
      <c r="F9" s="40">
        <f t="shared" si="0"/>
        <v>8</v>
      </c>
      <c r="G9" s="40">
        <f t="shared" si="0"/>
        <v>0</v>
      </c>
      <c r="H9" s="40">
        <f t="shared" si="0"/>
        <v>2</v>
      </c>
      <c r="I9" s="40">
        <f t="shared" si="0"/>
        <v>0</v>
      </c>
      <c r="J9" s="40">
        <f t="shared" si="0"/>
        <v>2</v>
      </c>
      <c r="K9" s="42">
        <f>SUM(G9/J9)</f>
        <v>0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52" t="s">
        <v>210</v>
      </c>
      <c r="B12" s="12" t="s">
        <v>3</v>
      </c>
      <c r="C12" s="69" t="s">
        <v>11</v>
      </c>
      <c r="D12" s="69" t="s">
        <v>9</v>
      </c>
      <c r="E12" s="69" t="s">
        <v>10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21</v>
      </c>
    </row>
    <row r="13" spans="1:11" ht="30" customHeight="1">
      <c r="A13" s="53" t="s">
        <v>22</v>
      </c>
      <c r="B13" s="33">
        <v>4</v>
      </c>
      <c r="C13" s="35">
        <v>4</v>
      </c>
      <c r="D13" s="67">
        <f>SUM(B13/C13)</f>
        <v>1</v>
      </c>
      <c r="E13" s="35">
        <v>1</v>
      </c>
      <c r="F13" s="35">
        <v>7</v>
      </c>
      <c r="G13" s="35">
        <v>1</v>
      </c>
      <c r="H13" s="35">
        <v>0</v>
      </c>
      <c r="I13" s="35">
        <v>2</v>
      </c>
      <c r="J13" s="35">
        <v>0</v>
      </c>
      <c r="K13" s="68" t="e">
        <f>SUM(G13/J13)</f>
        <v>#DIV/0!</v>
      </c>
    </row>
    <row r="14" spans="1:11" ht="30" customHeight="1">
      <c r="A14" s="53" t="s">
        <v>42</v>
      </c>
      <c r="B14" s="33">
        <v>2</v>
      </c>
      <c r="C14" s="35">
        <v>5</v>
      </c>
      <c r="D14" s="67">
        <f>SUM(B14/C14)</f>
        <v>0.4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</v>
      </c>
      <c r="K14" s="68">
        <f>SUM(G14/J14)</f>
        <v>0</v>
      </c>
    </row>
    <row r="15" spans="1:11" ht="30" customHeight="1">
      <c r="A15" s="53" t="s">
        <v>176</v>
      </c>
      <c r="B15" s="33">
        <v>3</v>
      </c>
      <c r="C15" s="35">
        <v>6</v>
      </c>
      <c r="D15" s="67">
        <f>SUM(B15/C15)</f>
        <v>0.5</v>
      </c>
      <c r="E15" s="35">
        <v>0</v>
      </c>
      <c r="F15" s="35">
        <v>3</v>
      </c>
      <c r="G15" s="35">
        <v>0</v>
      </c>
      <c r="H15" s="35">
        <v>0</v>
      </c>
      <c r="I15" s="35">
        <v>0</v>
      </c>
      <c r="J15" s="35">
        <v>1</v>
      </c>
      <c r="K15" s="68">
        <f>SUM(G15/J15)</f>
        <v>0</v>
      </c>
    </row>
    <row r="16" spans="1:11" ht="30" customHeight="1" thickBot="1">
      <c r="A16" s="53" t="s">
        <v>28</v>
      </c>
      <c r="B16" s="38">
        <v>1</v>
      </c>
      <c r="C16" s="64">
        <v>1</v>
      </c>
      <c r="D16" s="65">
        <f>SUM(B16/C16)</f>
        <v>1</v>
      </c>
      <c r="E16" s="64">
        <v>1</v>
      </c>
      <c r="F16" s="64">
        <v>2</v>
      </c>
      <c r="G16" s="64">
        <v>1</v>
      </c>
      <c r="H16" s="64">
        <v>2</v>
      </c>
      <c r="I16" s="64">
        <v>0</v>
      </c>
      <c r="J16" s="64">
        <v>0</v>
      </c>
      <c r="K16" s="66" t="e">
        <f>SUM(G16/J16)</f>
        <v>#DIV/0!</v>
      </c>
    </row>
    <row r="17" spans="1:11" ht="30" customHeight="1" thickBot="1">
      <c r="A17" s="22" t="s">
        <v>20</v>
      </c>
      <c r="B17" s="40">
        <f>SUM(B13:B16)</f>
        <v>10</v>
      </c>
      <c r="C17" s="40">
        <f>SUM(C13:C16)</f>
        <v>16</v>
      </c>
      <c r="D17" s="41">
        <f>SUM(B17/C17)</f>
        <v>0.625</v>
      </c>
      <c r="E17" s="40">
        <f t="shared" ref="E17:J17" si="1">SUM(E13:E16)</f>
        <v>2</v>
      </c>
      <c r="F17" s="40">
        <f t="shared" si="1"/>
        <v>12</v>
      </c>
      <c r="G17" s="40">
        <f t="shared" si="1"/>
        <v>2</v>
      </c>
      <c r="H17" s="40">
        <f t="shared" si="1"/>
        <v>2</v>
      </c>
      <c r="I17" s="40">
        <f t="shared" si="1"/>
        <v>2</v>
      </c>
      <c r="J17" s="40">
        <f t="shared" si="1"/>
        <v>2</v>
      </c>
      <c r="K17" s="42">
        <f>SUM(G17/J17)</f>
        <v>1</v>
      </c>
    </row>
  </sheetData>
  <pageMargins left="0.7" right="0.7" top="0.75" bottom="0.75" header="0.3" footer="0.3"/>
  <pageSetup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>
      <selection activeCell="D21" sqref="D21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227</v>
      </c>
      <c r="B1" s="13"/>
      <c r="C1" s="14"/>
      <c r="D1" s="13"/>
      <c r="E1" s="15"/>
    </row>
    <row r="4" spans="1:11">
      <c r="A4" s="10" t="s">
        <v>12</v>
      </c>
    </row>
    <row r="5" spans="1:11" ht="30" customHeight="1">
      <c r="A5" s="48" t="s">
        <v>198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27" t="s">
        <v>27</v>
      </c>
      <c r="B6" s="33">
        <v>1</v>
      </c>
      <c r="C6" s="35">
        <v>2</v>
      </c>
      <c r="D6" s="67">
        <f>SUM(B6/C6)</f>
        <v>0.5</v>
      </c>
      <c r="E6" s="35">
        <v>0</v>
      </c>
      <c r="F6" s="35">
        <v>5</v>
      </c>
      <c r="G6" s="35">
        <v>3</v>
      </c>
      <c r="H6" s="35">
        <v>1</v>
      </c>
      <c r="I6" s="35">
        <v>2</v>
      </c>
      <c r="J6" s="35">
        <v>0</v>
      </c>
      <c r="K6" s="68" t="e">
        <f>SUM(G6/J6)</f>
        <v>#DIV/0!</v>
      </c>
    </row>
    <row r="7" spans="1:11" ht="30" customHeight="1">
      <c r="A7" s="27" t="s">
        <v>23</v>
      </c>
      <c r="B7" s="33">
        <v>3</v>
      </c>
      <c r="C7" s="35">
        <v>9</v>
      </c>
      <c r="D7" s="67">
        <f>SUM(B7/C7)</f>
        <v>0.33333333333333331</v>
      </c>
      <c r="E7" s="35">
        <v>0</v>
      </c>
      <c r="F7" s="35">
        <v>4</v>
      </c>
      <c r="G7" s="35">
        <v>0</v>
      </c>
      <c r="H7" s="35">
        <v>1</v>
      </c>
      <c r="I7" s="35">
        <v>0</v>
      </c>
      <c r="J7" s="35">
        <v>0</v>
      </c>
      <c r="K7" s="68" t="e">
        <f>SUM(G7/J7)</f>
        <v>#DIV/0!</v>
      </c>
    </row>
    <row r="8" spans="1:11" ht="30" customHeight="1" thickBot="1">
      <c r="A8" s="27" t="s">
        <v>173</v>
      </c>
      <c r="B8" s="38">
        <v>1</v>
      </c>
      <c r="C8" s="64">
        <v>5</v>
      </c>
      <c r="D8" s="65">
        <f>SUM(B8/C8)</f>
        <v>0.2</v>
      </c>
      <c r="E8" s="64">
        <v>1</v>
      </c>
      <c r="F8" s="64">
        <v>3</v>
      </c>
      <c r="G8" s="64">
        <v>0</v>
      </c>
      <c r="H8" s="64">
        <v>1</v>
      </c>
      <c r="I8" s="64">
        <v>1</v>
      </c>
      <c r="J8" s="64">
        <v>2</v>
      </c>
      <c r="K8" s="66">
        <f>SUM(G8/J8)</f>
        <v>0</v>
      </c>
    </row>
    <row r="9" spans="1:11" ht="30" customHeight="1" thickBot="1">
      <c r="A9" s="22" t="s">
        <v>20</v>
      </c>
      <c r="B9" s="40">
        <f>SUM(B6:B8)</f>
        <v>5</v>
      </c>
      <c r="C9" s="40">
        <f>SUM(C6:C8)</f>
        <v>16</v>
      </c>
      <c r="D9" s="41">
        <f>SUM(B9/C9)</f>
        <v>0.3125</v>
      </c>
      <c r="E9" s="40">
        <f t="shared" ref="E9:J9" si="0">SUM(E6:E8)</f>
        <v>1</v>
      </c>
      <c r="F9" s="40">
        <f t="shared" si="0"/>
        <v>12</v>
      </c>
      <c r="G9" s="40">
        <f t="shared" si="0"/>
        <v>3</v>
      </c>
      <c r="H9" s="40">
        <f t="shared" si="0"/>
        <v>3</v>
      </c>
      <c r="I9" s="40">
        <f t="shared" si="0"/>
        <v>3</v>
      </c>
      <c r="J9" s="40">
        <f t="shared" si="0"/>
        <v>2</v>
      </c>
      <c r="K9" s="42">
        <f>SUM(G9/J9)</f>
        <v>1.5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54" t="s">
        <v>47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>
      <c r="A13" s="55" t="s">
        <v>81</v>
      </c>
      <c r="B13" s="33">
        <v>1</v>
      </c>
      <c r="C13" s="35">
        <v>8</v>
      </c>
      <c r="D13" s="67">
        <f>SUM(B13/C13)</f>
        <v>0.125</v>
      </c>
      <c r="E13" s="35">
        <v>0</v>
      </c>
      <c r="F13" s="35">
        <v>6</v>
      </c>
      <c r="G13" s="35">
        <v>1</v>
      </c>
      <c r="H13" s="35">
        <v>1</v>
      </c>
      <c r="I13" s="35">
        <v>0</v>
      </c>
      <c r="J13" s="35">
        <v>0</v>
      </c>
      <c r="K13" s="68" t="e">
        <f>SUM(G13/J13)</f>
        <v>#DIV/0!</v>
      </c>
    </row>
    <row r="14" spans="1:11" ht="30" customHeight="1">
      <c r="A14" s="55" t="s">
        <v>45</v>
      </c>
      <c r="B14" s="33">
        <v>1</v>
      </c>
      <c r="C14" s="35">
        <v>5</v>
      </c>
      <c r="D14" s="67">
        <f>SUM(B14/C14)</f>
        <v>0.2</v>
      </c>
      <c r="E14" s="35">
        <v>1</v>
      </c>
      <c r="F14" s="35">
        <v>3</v>
      </c>
      <c r="G14" s="35">
        <v>0</v>
      </c>
      <c r="H14" s="35">
        <v>0</v>
      </c>
      <c r="I14" s="35">
        <v>1</v>
      </c>
      <c r="J14" s="35">
        <v>1</v>
      </c>
      <c r="K14" s="68">
        <f>SUM(G14/J14)</f>
        <v>0</v>
      </c>
    </row>
    <row r="15" spans="1:11" ht="30" customHeight="1" thickBot="1">
      <c r="A15" s="55" t="s">
        <v>101</v>
      </c>
      <c r="B15" s="38">
        <v>1</v>
      </c>
      <c r="C15" s="64">
        <v>5</v>
      </c>
      <c r="D15" s="65">
        <f>SUM(B15/C15)</f>
        <v>0.2</v>
      </c>
      <c r="E15" s="64">
        <v>0</v>
      </c>
      <c r="F15" s="64">
        <v>3</v>
      </c>
      <c r="G15" s="64">
        <v>0</v>
      </c>
      <c r="H15" s="64">
        <v>0</v>
      </c>
      <c r="I15" s="64">
        <v>0</v>
      </c>
      <c r="J15" s="64">
        <v>2</v>
      </c>
      <c r="K15" s="66">
        <f>SUM(G15/J15)</f>
        <v>0</v>
      </c>
    </row>
    <row r="16" spans="1:11" ht="30" customHeight="1" thickBot="1">
      <c r="A16" s="22" t="s">
        <v>20</v>
      </c>
      <c r="B16" s="40">
        <f>SUM(B13:B15)</f>
        <v>3</v>
      </c>
      <c r="C16" s="40">
        <f>SUM(C13:C15)</f>
        <v>18</v>
      </c>
      <c r="D16" s="41">
        <f>SUM(B16/C16)</f>
        <v>0.16666666666666666</v>
      </c>
      <c r="E16" s="40">
        <f t="shared" ref="E16:J16" si="1">SUM(E13:E15)</f>
        <v>1</v>
      </c>
      <c r="F16" s="40">
        <f t="shared" si="1"/>
        <v>12</v>
      </c>
      <c r="G16" s="40">
        <f t="shared" si="1"/>
        <v>1</v>
      </c>
      <c r="H16" s="40">
        <f t="shared" si="1"/>
        <v>1</v>
      </c>
      <c r="I16" s="40">
        <f t="shared" si="1"/>
        <v>1</v>
      </c>
      <c r="J16" s="40">
        <f t="shared" si="1"/>
        <v>3</v>
      </c>
      <c r="K16" s="42">
        <f>SUM(G16/J16)</f>
        <v>0.33333333333333331</v>
      </c>
    </row>
  </sheetData>
  <pageMargins left="0.7" right="0.7" top="0.75" bottom="0.75" header="0.3" footer="0.3"/>
  <pageSetup scale="9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D23" sqref="D23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228</v>
      </c>
      <c r="B1" s="13"/>
      <c r="C1" s="14"/>
      <c r="D1" s="13"/>
      <c r="E1" s="13"/>
      <c r="F1" s="15"/>
    </row>
    <row r="4" spans="1:11">
      <c r="A4" s="10" t="s">
        <v>12</v>
      </c>
    </row>
    <row r="5" spans="1:11" ht="30" customHeight="1">
      <c r="A5" s="48" t="s">
        <v>198</v>
      </c>
      <c r="B5" s="12" t="s">
        <v>3</v>
      </c>
      <c r="C5" s="12" t="s">
        <v>11</v>
      </c>
      <c r="D5" s="69" t="s">
        <v>9</v>
      </c>
      <c r="E5" s="69" t="s">
        <v>10</v>
      </c>
      <c r="F5" s="69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70" t="s">
        <v>21</v>
      </c>
    </row>
    <row r="6" spans="1:11" ht="30" customHeight="1">
      <c r="A6" s="27" t="s">
        <v>27</v>
      </c>
      <c r="B6" s="33">
        <v>1</v>
      </c>
      <c r="C6" s="35">
        <v>4</v>
      </c>
      <c r="D6" s="67">
        <f>SUM(B6/C6)</f>
        <v>0.25</v>
      </c>
      <c r="E6" s="35">
        <v>0</v>
      </c>
      <c r="F6" s="35">
        <v>4</v>
      </c>
      <c r="G6" s="35">
        <v>0</v>
      </c>
      <c r="H6" s="35">
        <v>0</v>
      </c>
      <c r="I6" s="35">
        <v>0</v>
      </c>
      <c r="J6" s="35">
        <v>1</v>
      </c>
      <c r="K6" s="68">
        <f>SUM(G6/J6)</f>
        <v>0</v>
      </c>
    </row>
    <row r="7" spans="1:11" ht="30" customHeight="1">
      <c r="A7" s="27" t="s">
        <v>23</v>
      </c>
      <c r="B7" s="33">
        <v>2</v>
      </c>
      <c r="C7" s="35">
        <v>7</v>
      </c>
      <c r="D7" s="67">
        <f>SUM(B7/C7)</f>
        <v>0.2857142857142857</v>
      </c>
      <c r="E7" s="35">
        <v>0</v>
      </c>
      <c r="F7" s="35">
        <v>2</v>
      </c>
      <c r="G7" s="35">
        <v>0</v>
      </c>
      <c r="H7" s="35">
        <v>0</v>
      </c>
      <c r="I7" s="35">
        <v>0</v>
      </c>
      <c r="J7" s="35">
        <v>1</v>
      </c>
      <c r="K7" s="68">
        <f>SUM(G7/J7)</f>
        <v>0</v>
      </c>
    </row>
    <row r="8" spans="1:11" ht="30" customHeight="1" thickBot="1">
      <c r="A8" s="27" t="s">
        <v>173</v>
      </c>
      <c r="B8" s="38">
        <v>1</v>
      </c>
      <c r="C8" s="39">
        <v>7</v>
      </c>
      <c r="D8" s="65">
        <f>SUM(B8/C8)</f>
        <v>0.14285714285714285</v>
      </c>
      <c r="E8" s="64">
        <v>1</v>
      </c>
      <c r="F8" s="64">
        <v>5</v>
      </c>
      <c r="G8" s="64">
        <v>2</v>
      </c>
      <c r="H8" s="64">
        <v>1</v>
      </c>
      <c r="I8" s="64">
        <v>3</v>
      </c>
      <c r="J8" s="64">
        <v>1</v>
      </c>
      <c r="K8" s="66">
        <f>SUM(G8/J8)</f>
        <v>2</v>
      </c>
    </row>
    <row r="9" spans="1:11" ht="30" customHeight="1" thickBot="1">
      <c r="A9" s="22" t="s">
        <v>20</v>
      </c>
      <c r="B9" s="40">
        <f>SUM(B6:B8)</f>
        <v>4</v>
      </c>
      <c r="C9" s="40">
        <f>SUM(C6:C8)</f>
        <v>18</v>
      </c>
      <c r="D9" s="41">
        <f>SUM(B9/C9)</f>
        <v>0.22222222222222221</v>
      </c>
      <c r="E9" s="40">
        <f t="shared" ref="E9:J9" si="0">SUM(E6:E8)</f>
        <v>1</v>
      </c>
      <c r="F9" s="40">
        <f t="shared" si="0"/>
        <v>11</v>
      </c>
      <c r="G9" s="40">
        <f t="shared" si="0"/>
        <v>2</v>
      </c>
      <c r="H9" s="40">
        <f t="shared" si="0"/>
        <v>1</v>
      </c>
      <c r="I9" s="40">
        <f t="shared" si="0"/>
        <v>3</v>
      </c>
      <c r="J9" s="40">
        <f t="shared" si="0"/>
        <v>3</v>
      </c>
      <c r="K9" s="42">
        <f>SUM(G9/J9)</f>
        <v>0.66666666666666663</v>
      </c>
    </row>
    <row r="10" spans="1:11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0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>
      <c r="A12" s="144" t="s">
        <v>199</v>
      </c>
      <c r="B12" s="12" t="s">
        <v>3</v>
      </c>
      <c r="C12" s="12" t="s">
        <v>11</v>
      </c>
      <c r="D12" s="69" t="s">
        <v>9</v>
      </c>
      <c r="E12" s="69" t="s">
        <v>10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21</v>
      </c>
    </row>
    <row r="13" spans="1:11" ht="30" customHeight="1">
      <c r="A13" s="51" t="s">
        <v>43</v>
      </c>
      <c r="B13" s="33">
        <v>3</v>
      </c>
      <c r="C13" s="35">
        <v>4</v>
      </c>
      <c r="D13" s="67">
        <f>SUM(B13/C13)</f>
        <v>0.75</v>
      </c>
      <c r="E13" s="35">
        <v>1</v>
      </c>
      <c r="F13" s="35">
        <v>7</v>
      </c>
      <c r="G13" s="35">
        <v>1</v>
      </c>
      <c r="H13" s="35">
        <v>0</v>
      </c>
      <c r="I13" s="35">
        <v>2</v>
      </c>
      <c r="J13" s="35">
        <v>1</v>
      </c>
      <c r="K13" s="68">
        <f>SUM(G13/J13)</f>
        <v>1</v>
      </c>
    </row>
    <row r="14" spans="1:11" ht="30" customHeight="1">
      <c r="A14" s="51" t="s">
        <v>46</v>
      </c>
      <c r="B14" s="33">
        <v>2</v>
      </c>
      <c r="C14" s="35">
        <v>7</v>
      </c>
      <c r="D14" s="67">
        <f>SUM(B14/C14)</f>
        <v>0.2857142857142857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</v>
      </c>
      <c r="K14" s="68">
        <f>SUM(G14/J14)</f>
        <v>0</v>
      </c>
    </row>
    <row r="15" spans="1:11" ht="30" customHeight="1">
      <c r="A15" s="51" t="s">
        <v>30</v>
      </c>
      <c r="B15" s="33">
        <v>0</v>
      </c>
      <c r="C15" s="35">
        <v>0</v>
      </c>
      <c r="D15" s="67" t="e">
        <f>SUM(B15/C15)</f>
        <v>#DIV/0!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68" t="e">
        <f>SUM(G15/J15)</f>
        <v>#DIV/0!</v>
      </c>
    </row>
    <row r="16" spans="1:11" ht="30" customHeight="1" thickBot="1">
      <c r="A16" s="51" t="s">
        <v>174</v>
      </c>
      <c r="B16" s="38">
        <v>0</v>
      </c>
      <c r="C16" s="39">
        <v>5</v>
      </c>
      <c r="D16" s="65">
        <f>SUM(B16/C16)</f>
        <v>0</v>
      </c>
      <c r="E16" s="64">
        <v>0</v>
      </c>
      <c r="F16" s="64">
        <v>3</v>
      </c>
      <c r="G16" s="64">
        <v>1</v>
      </c>
      <c r="H16" s="64">
        <v>2</v>
      </c>
      <c r="I16" s="64">
        <v>0</v>
      </c>
      <c r="J16" s="64">
        <v>0</v>
      </c>
      <c r="K16" s="66" t="e">
        <f>SUM(G16/J16)</f>
        <v>#DIV/0!</v>
      </c>
    </row>
    <row r="17" spans="1:11" ht="30" customHeight="1" thickBot="1">
      <c r="A17" s="22" t="s">
        <v>20</v>
      </c>
      <c r="B17" s="40">
        <f>SUM(B13:B16)</f>
        <v>5</v>
      </c>
      <c r="C17" s="40">
        <f>SUM(C13:C16)</f>
        <v>16</v>
      </c>
      <c r="D17" s="41">
        <f>SUM(B17/C17)</f>
        <v>0.3125</v>
      </c>
      <c r="E17" s="40">
        <f t="shared" ref="E17:J17" si="1">SUM(E13:E16)</f>
        <v>1</v>
      </c>
      <c r="F17" s="40">
        <f t="shared" si="1"/>
        <v>10</v>
      </c>
      <c r="G17" s="40">
        <f t="shared" si="1"/>
        <v>2</v>
      </c>
      <c r="H17" s="40">
        <f t="shared" si="1"/>
        <v>2</v>
      </c>
      <c r="I17" s="40">
        <f t="shared" si="1"/>
        <v>2</v>
      </c>
      <c r="J17" s="40">
        <f t="shared" si="1"/>
        <v>2</v>
      </c>
      <c r="K17" s="42">
        <f>SUM(G17/J17)</f>
        <v>1</v>
      </c>
    </row>
    <row r="20" spans="1:11">
      <c r="A20" t="s">
        <v>240</v>
      </c>
    </row>
    <row r="21" spans="1:11">
      <c r="A21" t="s">
        <v>253</v>
      </c>
    </row>
  </sheetData>
  <pageMargins left="0.7" right="0.7" top="0.75" bottom="0.75" header="0.3" footer="0.3"/>
  <pageSetup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>
      <selection activeCell="Q21" sqref="Q21"/>
    </sheetView>
  </sheetViews>
  <sheetFormatPr defaultRowHeight="1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229</v>
      </c>
      <c r="B1" s="13"/>
      <c r="C1" s="14"/>
      <c r="D1" s="13"/>
      <c r="E1" s="13"/>
      <c r="F1" s="15"/>
    </row>
    <row r="4" spans="1:11">
      <c r="A4" s="10" t="s">
        <v>12</v>
      </c>
    </row>
    <row r="5" spans="1:11" ht="30" customHeight="1">
      <c r="A5" s="144" t="s">
        <v>193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>
      <c r="A6" s="51" t="s">
        <v>43</v>
      </c>
      <c r="B6" s="33">
        <v>3</v>
      </c>
      <c r="C6" s="35">
        <v>6</v>
      </c>
      <c r="D6" s="67">
        <f>SUM(B6/C6)</f>
        <v>0.5</v>
      </c>
      <c r="E6" s="35">
        <v>1</v>
      </c>
      <c r="F6" s="35">
        <v>2</v>
      </c>
      <c r="G6" s="35">
        <v>1</v>
      </c>
      <c r="H6" s="35">
        <v>3</v>
      </c>
      <c r="I6" s="35">
        <v>1</v>
      </c>
      <c r="J6" s="35">
        <v>0</v>
      </c>
      <c r="K6" s="68" t="e">
        <f>SUM(G6/J6)</f>
        <v>#DIV/0!</v>
      </c>
    </row>
    <row r="7" spans="1:11" ht="30" customHeight="1">
      <c r="A7" s="51" t="s">
        <v>46</v>
      </c>
      <c r="B7" s="33">
        <v>1</v>
      </c>
      <c r="C7" s="35">
        <v>5</v>
      </c>
      <c r="D7" s="67">
        <f>SUM(B7/C7)</f>
        <v>0.2</v>
      </c>
      <c r="E7" s="35">
        <v>0</v>
      </c>
      <c r="F7" s="35">
        <v>2</v>
      </c>
      <c r="G7" s="35">
        <v>0</v>
      </c>
      <c r="H7" s="35">
        <v>0</v>
      </c>
      <c r="I7" s="35">
        <v>0</v>
      </c>
      <c r="J7" s="35">
        <v>1</v>
      </c>
      <c r="K7" s="68">
        <f>SUM(G7/J7)</f>
        <v>0</v>
      </c>
    </row>
    <row r="8" spans="1:11" ht="30" customHeight="1">
      <c r="A8" s="51" t="s">
        <v>30</v>
      </c>
      <c r="B8" s="33">
        <v>0</v>
      </c>
      <c r="C8" s="35">
        <v>0</v>
      </c>
      <c r="D8" s="67" t="e">
        <f>SUM(B8/C8)</f>
        <v>#DIV/0!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68" t="e">
        <f>SUM(G8/J8)</f>
        <v>#DIV/0!</v>
      </c>
    </row>
    <row r="9" spans="1:11" ht="30" customHeight="1" thickBot="1">
      <c r="A9" s="51" t="s">
        <v>174</v>
      </c>
      <c r="B9" s="38">
        <v>0</v>
      </c>
      <c r="C9" s="64">
        <v>1</v>
      </c>
      <c r="D9" s="65">
        <f>SUM(B9/C9)</f>
        <v>0</v>
      </c>
      <c r="E9" s="64">
        <v>0</v>
      </c>
      <c r="F9" s="64">
        <v>1</v>
      </c>
      <c r="G9" s="64">
        <v>1</v>
      </c>
      <c r="H9" s="64">
        <v>0</v>
      </c>
      <c r="I9" s="64">
        <v>0</v>
      </c>
      <c r="J9" s="64">
        <v>0</v>
      </c>
      <c r="K9" s="66" t="e">
        <f>SUM(G9/J9)</f>
        <v>#DIV/0!</v>
      </c>
    </row>
    <row r="10" spans="1:11" ht="30" customHeight="1" thickBot="1">
      <c r="A10" s="22" t="s">
        <v>20</v>
      </c>
      <c r="B10" s="40">
        <f>SUM(B6:B9)</f>
        <v>4</v>
      </c>
      <c r="C10" s="40">
        <f>SUM(C6:C9)</f>
        <v>12</v>
      </c>
      <c r="D10" s="41">
        <f>SUM(B10/C10)</f>
        <v>0.33333333333333331</v>
      </c>
      <c r="E10" s="40">
        <f t="shared" ref="E10:J10" si="0">SUM(E6:E9)</f>
        <v>1</v>
      </c>
      <c r="F10" s="40">
        <f t="shared" si="0"/>
        <v>5</v>
      </c>
      <c r="G10" s="40">
        <f t="shared" si="0"/>
        <v>2</v>
      </c>
      <c r="H10" s="40">
        <f t="shared" si="0"/>
        <v>3</v>
      </c>
      <c r="I10" s="40">
        <f t="shared" si="0"/>
        <v>1</v>
      </c>
      <c r="J10" s="40">
        <f t="shared" si="0"/>
        <v>1</v>
      </c>
      <c r="K10" s="42">
        <f>SUM(G10/J10)</f>
        <v>2</v>
      </c>
    </row>
    <row r="11" spans="1:11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10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30" customHeight="1">
      <c r="A13" s="52" t="s">
        <v>210</v>
      </c>
      <c r="B13" s="12" t="s">
        <v>3</v>
      </c>
      <c r="C13" s="12" t="s">
        <v>11</v>
      </c>
      <c r="D13" s="12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4" t="s">
        <v>21</v>
      </c>
    </row>
    <row r="14" spans="1:11" ht="30" customHeight="1">
      <c r="A14" s="53" t="s">
        <v>22</v>
      </c>
      <c r="B14" s="33">
        <v>2</v>
      </c>
      <c r="C14" s="35">
        <v>3</v>
      </c>
      <c r="D14" s="67">
        <f>SUM(B14/C14)</f>
        <v>0.66666666666666663</v>
      </c>
      <c r="E14" s="35">
        <v>0</v>
      </c>
      <c r="F14" s="35">
        <v>4</v>
      </c>
      <c r="G14" s="35">
        <v>0</v>
      </c>
      <c r="H14" s="35">
        <v>1</v>
      </c>
      <c r="I14" s="35">
        <v>1</v>
      </c>
      <c r="J14" s="35">
        <v>0</v>
      </c>
      <c r="K14" s="68" t="e">
        <f>SUM(G14/J14)</f>
        <v>#DIV/0!</v>
      </c>
    </row>
    <row r="15" spans="1:11" ht="30" customHeight="1">
      <c r="A15" s="53" t="s">
        <v>42</v>
      </c>
      <c r="B15" s="33">
        <v>1</v>
      </c>
      <c r="C15" s="35">
        <v>4</v>
      </c>
      <c r="D15" s="67">
        <f>SUM(B15/C15)</f>
        <v>0.25</v>
      </c>
      <c r="E15" s="35">
        <v>0</v>
      </c>
      <c r="F15" s="35">
        <v>1</v>
      </c>
      <c r="G15" s="35">
        <v>0</v>
      </c>
      <c r="H15" s="35">
        <v>0</v>
      </c>
      <c r="I15" s="35">
        <v>0</v>
      </c>
      <c r="J15" s="35">
        <v>0</v>
      </c>
      <c r="K15" s="68" t="e">
        <f>SUM(G15/J15)</f>
        <v>#DIV/0!</v>
      </c>
    </row>
    <row r="16" spans="1:11" ht="30" customHeight="1">
      <c r="A16" s="53" t="s">
        <v>176</v>
      </c>
      <c r="B16" s="33">
        <v>1</v>
      </c>
      <c r="C16" s="35">
        <v>1</v>
      </c>
      <c r="D16" s="67">
        <f>SUM(B16/C16)</f>
        <v>1</v>
      </c>
      <c r="E16" s="35">
        <v>0</v>
      </c>
      <c r="F16" s="35">
        <v>1</v>
      </c>
      <c r="G16" s="35">
        <v>0</v>
      </c>
      <c r="H16" s="35">
        <v>0</v>
      </c>
      <c r="I16" s="35">
        <v>0</v>
      </c>
      <c r="J16" s="35">
        <v>3</v>
      </c>
      <c r="K16" s="68">
        <f>SUM(G16/J16)</f>
        <v>0</v>
      </c>
    </row>
    <row r="17" spans="1:11" ht="30" customHeight="1" thickBot="1">
      <c r="A17" s="53" t="s">
        <v>28</v>
      </c>
      <c r="B17" s="38">
        <v>1</v>
      </c>
      <c r="C17" s="64">
        <v>1</v>
      </c>
      <c r="D17" s="65">
        <f>SUM(B17/C17)</f>
        <v>1</v>
      </c>
      <c r="E17" s="64">
        <v>1</v>
      </c>
      <c r="F17" s="64">
        <v>1</v>
      </c>
      <c r="G17" s="64">
        <v>0</v>
      </c>
      <c r="H17" s="64">
        <v>0</v>
      </c>
      <c r="I17" s="64">
        <v>1</v>
      </c>
      <c r="J17" s="64">
        <v>0</v>
      </c>
      <c r="K17" s="66" t="e">
        <f>SUM(G17/J17)</f>
        <v>#DIV/0!</v>
      </c>
    </row>
    <row r="18" spans="1:11" ht="30" customHeight="1" thickBot="1">
      <c r="A18" s="22" t="s">
        <v>20</v>
      </c>
      <c r="B18" s="40">
        <f>SUM(B14:B17)</f>
        <v>5</v>
      </c>
      <c r="C18" s="40">
        <f>SUM(C14:C17)</f>
        <v>9</v>
      </c>
      <c r="D18" s="41">
        <f>SUM(B18/C18)</f>
        <v>0.55555555555555558</v>
      </c>
      <c r="E18" s="40">
        <f t="shared" ref="E18:J18" si="1">SUM(E14:E17)</f>
        <v>1</v>
      </c>
      <c r="F18" s="40">
        <f t="shared" si="1"/>
        <v>7</v>
      </c>
      <c r="G18" s="40">
        <f t="shared" si="1"/>
        <v>0</v>
      </c>
      <c r="H18" s="40">
        <f t="shared" si="1"/>
        <v>1</v>
      </c>
      <c r="I18" s="40">
        <f t="shared" si="1"/>
        <v>2</v>
      </c>
      <c r="J18" s="40">
        <f t="shared" si="1"/>
        <v>3</v>
      </c>
      <c r="K18" s="42">
        <f>SUM(G18/J18)</f>
        <v>0</v>
      </c>
    </row>
    <row r="21" spans="1:11">
      <c r="A21" t="s">
        <v>254</v>
      </c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4"/>
  <sheetViews>
    <sheetView showGridLines="0" workbookViewId="0">
      <selection activeCell="P28" sqref="P28"/>
    </sheetView>
  </sheetViews>
  <sheetFormatPr defaultRowHeight="15"/>
  <cols>
    <col min="1" max="1" width="14.5703125" customWidth="1"/>
    <col min="3" max="3" width="19.7109375" bestFit="1" customWidth="1"/>
  </cols>
  <sheetData>
    <row r="1" spans="1:5">
      <c r="A1" s="10" t="s">
        <v>107</v>
      </c>
    </row>
    <row r="2" spans="1:5">
      <c r="A2" s="100" t="s">
        <v>108</v>
      </c>
      <c r="B2" s="100" t="s">
        <v>109</v>
      </c>
      <c r="C2" s="100" t="s">
        <v>103</v>
      </c>
      <c r="D2" s="100" t="s">
        <v>110</v>
      </c>
    </row>
    <row r="3" spans="1:5">
      <c r="A3" s="2" t="s">
        <v>3</v>
      </c>
      <c r="B3" s="2">
        <v>13</v>
      </c>
      <c r="C3" s="2" t="s">
        <v>82</v>
      </c>
      <c r="D3" s="2">
        <v>2005</v>
      </c>
    </row>
    <row r="4" spans="1:5">
      <c r="A4" s="2" t="s">
        <v>111</v>
      </c>
      <c r="B4" s="96"/>
      <c r="C4" s="96"/>
      <c r="D4" s="96"/>
    </row>
    <row r="5" spans="1:5">
      <c r="A5" s="2" t="s">
        <v>112</v>
      </c>
      <c r="B5" s="96"/>
      <c r="C5" s="96"/>
      <c r="D5" s="96"/>
    </row>
    <row r="6" spans="1:5">
      <c r="A6" s="2" t="s">
        <v>4</v>
      </c>
      <c r="B6" s="2">
        <v>17</v>
      </c>
      <c r="C6" s="2" t="s">
        <v>82</v>
      </c>
      <c r="D6" s="2">
        <v>2005</v>
      </c>
    </row>
    <row r="7" spans="1:5">
      <c r="A7" s="2" t="s">
        <v>5</v>
      </c>
      <c r="B7" s="2">
        <v>7</v>
      </c>
      <c r="C7" s="2" t="s">
        <v>82</v>
      </c>
      <c r="D7" s="2">
        <v>2007</v>
      </c>
    </row>
    <row r="8" spans="1:5">
      <c r="A8" s="2" t="s">
        <v>6</v>
      </c>
      <c r="B8" s="2">
        <v>6</v>
      </c>
      <c r="C8" s="2" t="s">
        <v>82</v>
      </c>
      <c r="D8" s="2">
        <v>2005</v>
      </c>
    </row>
    <row r="9" spans="1:5">
      <c r="A9" s="2" t="s">
        <v>7</v>
      </c>
      <c r="B9" s="2">
        <v>5</v>
      </c>
      <c r="C9" s="2" t="s">
        <v>82</v>
      </c>
      <c r="D9" s="2">
        <v>2005</v>
      </c>
    </row>
    <row r="10" spans="1:5">
      <c r="A10" s="2" t="s">
        <v>21</v>
      </c>
      <c r="B10" s="96"/>
      <c r="C10" s="96"/>
      <c r="D10" s="96"/>
    </row>
    <row r="12" spans="1:5">
      <c r="A12" s="10" t="s">
        <v>113</v>
      </c>
    </row>
    <row r="13" spans="1:5">
      <c r="A13" s="100" t="s">
        <v>108</v>
      </c>
      <c r="B13" s="100" t="s">
        <v>109</v>
      </c>
      <c r="C13" s="100" t="s">
        <v>103</v>
      </c>
      <c r="D13" s="100" t="s">
        <v>110</v>
      </c>
    </row>
    <row r="14" spans="1:5">
      <c r="A14" s="2" t="s">
        <v>3</v>
      </c>
      <c r="B14" s="2">
        <v>31</v>
      </c>
      <c r="C14" s="2" t="s">
        <v>84</v>
      </c>
      <c r="D14" s="2">
        <v>2005</v>
      </c>
      <c r="E14" t="s">
        <v>114</v>
      </c>
    </row>
    <row r="15" spans="1:5">
      <c r="A15" s="2" t="s">
        <v>3</v>
      </c>
      <c r="B15" s="2">
        <v>39</v>
      </c>
      <c r="C15" s="2" t="s">
        <v>115</v>
      </c>
      <c r="D15" s="2">
        <v>2009</v>
      </c>
    </row>
    <row r="16" spans="1:5">
      <c r="A16" s="2" t="s">
        <v>111</v>
      </c>
      <c r="B16" s="2">
        <v>89</v>
      </c>
      <c r="C16" s="2" t="s">
        <v>24</v>
      </c>
      <c r="D16" s="2">
        <v>2010</v>
      </c>
    </row>
    <row r="17" spans="1:5">
      <c r="A17" s="2" t="s">
        <v>9</v>
      </c>
      <c r="B17" s="97">
        <v>0.7</v>
      </c>
      <c r="C17" s="2" t="s">
        <v>82</v>
      </c>
      <c r="D17" s="2">
        <v>2012</v>
      </c>
    </row>
    <row r="18" spans="1:5">
      <c r="A18" s="2" t="s">
        <v>4</v>
      </c>
      <c r="B18" s="2">
        <v>52</v>
      </c>
      <c r="C18" s="2" t="s">
        <v>82</v>
      </c>
      <c r="D18" s="2">
        <v>2006</v>
      </c>
    </row>
    <row r="19" spans="1:5">
      <c r="A19" s="2" t="s">
        <v>5</v>
      </c>
      <c r="B19" s="2">
        <v>22</v>
      </c>
      <c r="C19" s="2" t="s">
        <v>100</v>
      </c>
      <c r="D19" s="2">
        <v>2012</v>
      </c>
    </row>
    <row r="20" spans="1:5">
      <c r="A20" s="21" t="s">
        <v>6</v>
      </c>
      <c r="B20" s="21">
        <v>13</v>
      </c>
      <c r="C20" s="21" t="s">
        <v>82</v>
      </c>
      <c r="D20" s="21">
        <v>2005</v>
      </c>
    </row>
    <row r="21" spans="1:5">
      <c r="A21" s="183" t="s">
        <v>7</v>
      </c>
      <c r="B21" s="21">
        <v>11</v>
      </c>
      <c r="C21" s="21" t="s">
        <v>82</v>
      </c>
      <c r="D21" s="87">
        <v>2005</v>
      </c>
    </row>
    <row r="22" spans="1:5">
      <c r="A22" s="178"/>
      <c r="B22" s="181"/>
      <c r="C22" s="181" t="s">
        <v>82</v>
      </c>
      <c r="D22" s="85">
        <v>2013</v>
      </c>
    </row>
    <row r="23" spans="1:5">
      <c r="A23" s="86"/>
      <c r="B23" s="9"/>
      <c r="C23" s="9" t="s">
        <v>90</v>
      </c>
      <c r="D23" s="89">
        <v>2013</v>
      </c>
    </row>
    <row r="24" spans="1:5">
      <c r="A24" s="9" t="s">
        <v>21</v>
      </c>
      <c r="B24" s="182">
        <v>7</v>
      </c>
      <c r="C24" s="179" t="s">
        <v>85</v>
      </c>
      <c r="D24" s="179">
        <v>2010</v>
      </c>
      <c r="E24" t="s">
        <v>165</v>
      </c>
    </row>
    <row r="26" spans="1:5">
      <c r="A26" s="10" t="s">
        <v>116</v>
      </c>
    </row>
    <row r="27" spans="1:5">
      <c r="A27" s="100" t="s">
        <v>108</v>
      </c>
      <c r="B27" s="100" t="s">
        <v>109</v>
      </c>
      <c r="C27" s="100" t="s">
        <v>103</v>
      </c>
    </row>
    <row r="28" spans="1:5">
      <c r="A28" s="2" t="s">
        <v>3</v>
      </c>
      <c r="B28" s="2">
        <v>245</v>
      </c>
      <c r="C28" s="2" t="s">
        <v>82</v>
      </c>
    </row>
    <row r="29" spans="1:5">
      <c r="A29" s="2" t="s">
        <v>111</v>
      </c>
      <c r="B29" s="2">
        <v>361</v>
      </c>
      <c r="C29" s="2" t="s">
        <v>82</v>
      </c>
    </row>
    <row r="30" spans="1:5">
      <c r="A30" s="2" t="s">
        <v>10</v>
      </c>
      <c r="B30" s="2">
        <v>84</v>
      </c>
      <c r="C30" s="2" t="s">
        <v>82</v>
      </c>
    </row>
    <row r="31" spans="1:5">
      <c r="A31" s="2" t="s">
        <v>4</v>
      </c>
      <c r="B31" s="2">
        <v>358</v>
      </c>
      <c r="C31" s="2" t="s">
        <v>82</v>
      </c>
    </row>
    <row r="32" spans="1:5">
      <c r="A32" s="2" t="s">
        <v>5</v>
      </c>
      <c r="B32" s="2">
        <v>103</v>
      </c>
      <c r="C32" s="2" t="s">
        <v>82</v>
      </c>
    </row>
    <row r="33" spans="1:3">
      <c r="A33" s="2" t="s">
        <v>6</v>
      </c>
      <c r="B33" s="2">
        <v>72</v>
      </c>
      <c r="C33" s="2" t="s">
        <v>82</v>
      </c>
    </row>
    <row r="34" spans="1:3">
      <c r="A34" s="2" t="s">
        <v>7</v>
      </c>
      <c r="B34" s="2">
        <v>67</v>
      </c>
      <c r="C34" s="2" t="s">
        <v>82</v>
      </c>
    </row>
    <row r="35" spans="1:3">
      <c r="A35" s="2" t="s">
        <v>105</v>
      </c>
      <c r="B35" s="2">
        <v>49</v>
      </c>
      <c r="C35" s="2" t="s">
        <v>82</v>
      </c>
    </row>
    <row r="37" spans="1:3">
      <c r="A37" s="10" t="s">
        <v>142</v>
      </c>
    </row>
    <row r="38" spans="1:3">
      <c r="A38" s="100" t="s">
        <v>108</v>
      </c>
      <c r="B38" s="100" t="s">
        <v>109</v>
      </c>
      <c r="C38" s="100" t="s">
        <v>103</v>
      </c>
    </row>
    <row r="39" spans="1:3">
      <c r="A39" s="2" t="s">
        <v>3</v>
      </c>
      <c r="B39" s="98">
        <v>5</v>
      </c>
      <c r="C39" s="2" t="s">
        <v>82</v>
      </c>
    </row>
    <row r="40" spans="1:3">
      <c r="A40" s="2" t="s">
        <v>111</v>
      </c>
      <c r="B40" s="98">
        <v>9.1</v>
      </c>
      <c r="C40" s="2" t="s">
        <v>117</v>
      </c>
    </row>
    <row r="41" spans="1:3">
      <c r="A41" s="2" t="s">
        <v>9</v>
      </c>
      <c r="B41" s="2">
        <v>0.67900000000000005</v>
      </c>
      <c r="C41" s="2" t="s">
        <v>82</v>
      </c>
    </row>
    <row r="42" spans="1:3">
      <c r="A42" s="2" t="s">
        <v>10</v>
      </c>
      <c r="B42" s="98">
        <v>1.7</v>
      </c>
      <c r="C42" s="2" t="s">
        <v>82</v>
      </c>
    </row>
    <row r="43" spans="1:3">
      <c r="A43" s="2" t="s">
        <v>4</v>
      </c>
      <c r="B43" s="98">
        <v>7.3</v>
      </c>
      <c r="C43" s="2" t="s">
        <v>82</v>
      </c>
    </row>
    <row r="44" spans="1:3">
      <c r="A44" s="2" t="s">
        <v>5</v>
      </c>
      <c r="B44" s="98">
        <v>3.1</v>
      </c>
      <c r="C44" s="2" t="s">
        <v>100</v>
      </c>
    </row>
    <row r="45" spans="1:3">
      <c r="A45" s="2" t="s">
        <v>6</v>
      </c>
      <c r="B45" s="98">
        <v>1.8</v>
      </c>
      <c r="C45" s="2" t="s">
        <v>106</v>
      </c>
    </row>
    <row r="46" spans="1:3">
      <c r="A46" s="2" t="s">
        <v>7</v>
      </c>
      <c r="B46" s="98">
        <v>1.4</v>
      </c>
      <c r="C46" s="2" t="s">
        <v>82</v>
      </c>
    </row>
    <row r="47" spans="1:3">
      <c r="A47" s="2" t="s">
        <v>21</v>
      </c>
      <c r="B47" s="99">
        <v>3.67</v>
      </c>
      <c r="C47" s="2" t="s">
        <v>100</v>
      </c>
    </row>
    <row r="48" spans="1:3">
      <c r="A48" s="92" t="s">
        <v>237</v>
      </c>
      <c r="B48" s="175">
        <v>2</v>
      </c>
      <c r="C48" s="92" t="s">
        <v>82</v>
      </c>
    </row>
    <row r="49" spans="1:3">
      <c r="A49" s="92" t="s">
        <v>238</v>
      </c>
      <c r="B49" s="176">
        <v>5</v>
      </c>
      <c r="C49" s="92" t="s">
        <v>82</v>
      </c>
    </row>
    <row r="50" spans="1:3">
      <c r="A50" s="180" t="s">
        <v>239</v>
      </c>
      <c r="B50" s="21">
        <v>2</v>
      </c>
      <c r="C50" s="177" t="s">
        <v>82</v>
      </c>
    </row>
    <row r="51" spans="1:3">
      <c r="A51" s="178"/>
      <c r="B51" s="181"/>
      <c r="C51" s="174" t="s">
        <v>235</v>
      </c>
    </row>
    <row r="52" spans="1:3">
      <c r="A52" s="178"/>
      <c r="B52" s="181"/>
      <c r="C52" s="174" t="s">
        <v>230</v>
      </c>
    </row>
    <row r="53" spans="1:3">
      <c r="A53" s="178"/>
      <c r="B53" s="181"/>
      <c r="C53" s="174" t="s">
        <v>85</v>
      </c>
    </row>
    <row r="54" spans="1:3">
      <c r="A54" s="86"/>
      <c r="B54" s="9"/>
      <c r="C54" s="179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pane ySplit="3" topLeftCell="A4" activePane="bottomLeft" state="frozen"/>
      <selection pane="bottomLeft" activeCell="N35" sqref="N35"/>
    </sheetView>
  </sheetViews>
  <sheetFormatPr defaultRowHeight="15"/>
  <cols>
    <col min="1" max="1" width="21.28515625" bestFit="1" customWidth="1"/>
    <col min="3" max="3" width="10.140625" customWidth="1"/>
    <col min="4" max="4" width="8.42578125" customWidth="1"/>
    <col min="5" max="5" width="7" bestFit="1" customWidth="1"/>
    <col min="6" max="6" width="7.7109375" bestFit="1" customWidth="1"/>
    <col min="7" max="7" width="7" bestFit="1" customWidth="1"/>
    <col min="8" max="8" width="8.42578125" bestFit="1" customWidth="1"/>
    <col min="9" max="9" width="6.85546875" bestFit="1" customWidth="1"/>
    <col min="10" max="10" width="10.28515625" bestFit="1" customWidth="1"/>
    <col min="11" max="11" width="10" bestFit="1" customWidth="1"/>
  </cols>
  <sheetData>
    <row r="1" spans="1:13" ht="18.75">
      <c r="A1" s="101" t="s">
        <v>236</v>
      </c>
    </row>
    <row r="3" spans="1:13" ht="30" customHeight="1">
      <c r="A3" s="165" t="s">
        <v>103</v>
      </c>
      <c r="B3" s="165" t="s">
        <v>3</v>
      </c>
      <c r="C3" s="166" t="s">
        <v>11</v>
      </c>
      <c r="D3" s="165" t="s">
        <v>9</v>
      </c>
      <c r="E3" s="165" t="s">
        <v>10</v>
      </c>
      <c r="F3" s="165" t="s">
        <v>4</v>
      </c>
      <c r="G3" s="165" t="s">
        <v>5</v>
      </c>
      <c r="H3" s="165" t="s">
        <v>6</v>
      </c>
      <c r="I3" s="165" t="s">
        <v>7</v>
      </c>
      <c r="J3" s="165" t="s">
        <v>8</v>
      </c>
      <c r="K3" s="165" t="s">
        <v>21</v>
      </c>
      <c r="L3" s="165" t="s">
        <v>104</v>
      </c>
    </row>
    <row r="4" spans="1:13" ht="30" customHeight="1">
      <c r="A4" s="150" t="s">
        <v>24</v>
      </c>
      <c r="B4" s="191">
        <f>'Overall - Avgs'!B9</f>
        <v>3</v>
      </c>
      <c r="C4" s="191">
        <f>'Overall - Avgs'!C9</f>
        <v>7.8571428571428568</v>
      </c>
      <c r="D4" s="167">
        <f>'Overall - Avgs'!D9</f>
        <v>0.38181818181818183</v>
      </c>
      <c r="E4" s="191">
        <f>'Overall - Avgs'!E9</f>
        <v>0.14285714285714285</v>
      </c>
      <c r="F4" s="191">
        <f>'Overall - Avgs'!F9</f>
        <v>2.8571428571428572</v>
      </c>
      <c r="G4" s="191">
        <f>'Overall - Avgs'!G9</f>
        <v>0.5714285714285714</v>
      </c>
      <c r="H4" s="191">
        <f>'Overall - Avgs'!H9</f>
        <v>0.2857142857142857</v>
      </c>
      <c r="I4" s="191">
        <f>'Overall - Avgs'!I9</f>
        <v>0.2857142857142857</v>
      </c>
      <c r="J4" s="191">
        <f>'Overall - Avgs'!J9</f>
        <v>0.42857142857142855</v>
      </c>
      <c r="K4" s="191">
        <f>'Overall - Avgs'!K9</f>
        <v>1.3333333333333333</v>
      </c>
      <c r="L4" s="151">
        <v>2013</v>
      </c>
      <c r="M4" s="43"/>
    </row>
    <row r="5" spans="1:13" ht="30" customHeight="1">
      <c r="A5" s="47" t="s">
        <v>24</v>
      </c>
      <c r="B5" s="57">
        <v>2</v>
      </c>
      <c r="C5" s="57">
        <v>6.166666666666667</v>
      </c>
      <c r="D5" s="168">
        <v>0.32432432432432429</v>
      </c>
      <c r="E5" s="57">
        <v>0</v>
      </c>
      <c r="F5" s="57">
        <v>1.6666666666666667</v>
      </c>
      <c r="G5" s="57">
        <v>2.1666666666666665</v>
      </c>
      <c r="H5" s="57">
        <v>0.16666666666666666</v>
      </c>
      <c r="I5" s="57">
        <v>0</v>
      </c>
      <c r="J5" s="57">
        <v>1</v>
      </c>
      <c r="K5" s="93">
        <v>2.1666666666666665</v>
      </c>
      <c r="L5" s="95">
        <v>2012</v>
      </c>
      <c r="M5" s="43"/>
    </row>
    <row r="6" spans="1:13" ht="30" customHeight="1">
      <c r="A6" s="154" t="s">
        <v>231</v>
      </c>
      <c r="B6" s="155">
        <f>'Overall - Avgs'!B26</f>
        <v>4</v>
      </c>
      <c r="C6" s="155">
        <f>'Overall - Avgs'!C26</f>
        <v>9.8333333333333339</v>
      </c>
      <c r="D6" s="169">
        <f>'Overall - Avgs'!D26</f>
        <v>0.40677966101694912</v>
      </c>
      <c r="E6" s="155">
        <f>'Overall - Avgs'!E26</f>
        <v>0.33333333333333331</v>
      </c>
      <c r="F6" s="155">
        <f>'Overall - Avgs'!F26</f>
        <v>3.3333333333333335</v>
      </c>
      <c r="G6" s="155">
        <f>'Overall - Avgs'!G26</f>
        <v>0.66666666666666663</v>
      </c>
      <c r="H6" s="155">
        <f>'Overall - Avgs'!H26</f>
        <v>1.5</v>
      </c>
      <c r="I6" s="155">
        <f>'Overall - Avgs'!I26</f>
        <v>0.16666666666666666</v>
      </c>
      <c r="J6" s="155">
        <f>'Overall - Avgs'!J26</f>
        <v>0.16666666666666666</v>
      </c>
      <c r="K6" s="155">
        <f>'Overall - Avgs'!K26</f>
        <v>4</v>
      </c>
      <c r="L6" s="156">
        <v>2013</v>
      </c>
      <c r="M6" s="43"/>
    </row>
    <row r="7" spans="1:13" ht="30" customHeight="1">
      <c r="A7" s="47" t="s">
        <v>81</v>
      </c>
      <c r="B7" s="57">
        <v>3.7142857142857144</v>
      </c>
      <c r="C7" s="57">
        <v>8</v>
      </c>
      <c r="D7" s="168">
        <v>0.4642857142857143</v>
      </c>
      <c r="E7" s="57">
        <v>0.42857142857142855</v>
      </c>
      <c r="F7" s="57">
        <v>4</v>
      </c>
      <c r="G7" s="57">
        <v>1.4285714285714286</v>
      </c>
      <c r="H7" s="57">
        <v>1</v>
      </c>
      <c r="I7" s="57">
        <v>0.7142857142857143</v>
      </c>
      <c r="J7" s="57">
        <v>1.2857142857142858</v>
      </c>
      <c r="K7" s="93">
        <v>1.1111111111111112</v>
      </c>
      <c r="L7" s="95">
        <v>2012</v>
      </c>
      <c r="M7" s="43"/>
    </row>
    <row r="8" spans="1:13" ht="30" customHeight="1">
      <c r="A8" s="50" t="s">
        <v>168</v>
      </c>
      <c r="B8" s="152">
        <f>'Overall - Avgs'!B33</f>
        <v>1</v>
      </c>
      <c r="C8" s="152">
        <f>'Overall - Avgs'!C33</f>
        <v>3.1666666666666665</v>
      </c>
      <c r="D8" s="170">
        <f>'Overall - Avgs'!D33</f>
        <v>0.31578947368421056</v>
      </c>
      <c r="E8" s="152">
        <f>'Overall - Avgs'!E33</f>
        <v>0.16666666666666666</v>
      </c>
      <c r="F8" s="152">
        <f>'Overall - Avgs'!F33</f>
        <v>2</v>
      </c>
      <c r="G8" s="152">
        <f>'Overall - Avgs'!G33</f>
        <v>0.33333333333333331</v>
      </c>
      <c r="H8" s="152">
        <f>'Overall - Avgs'!H33</f>
        <v>0.5</v>
      </c>
      <c r="I8" s="152">
        <f>'Overall - Avgs'!I33</f>
        <v>1</v>
      </c>
      <c r="J8" s="152">
        <f>'Overall - Avgs'!J33</f>
        <v>0.33333333333333331</v>
      </c>
      <c r="K8" s="152">
        <f>'Overall - Avgs'!K33</f>
        <v>1</v>
      </c>
      <c r="L8" s="149">
        <v>2013</v>
      </c>
      <c r="M8" s="43"/>
    </row>
    <row r="9" spans="1:13" ht="30" customHeight="1">
      <c r="A9" s="47" t="s">
        <v>169</v>
      </c>
      <c r="B9" s="93" t="s">
        <v>172</v>
      </c>
      <c r="C9" s="93" t="s">
        <v>172</v>
      </c>
      <c r="D9" s="94" t="s">
        <v>172</v>
      </c>
      <c r="E9" s="93" t="s">
        <v>172</v>
      </c>
      <c r="F9" s="93" t="s">
        <v>172</v>
      </c>
      <c r="G9" s="93" t="s">
        <v>172</v>
      </c>
      <c r="H9" s="93" t="s">
        <v>172</v>
      </c>
      <c r="I9" s="93" t="s">
        <v>172</v>
      </c>
      <c r="J9" s="93" t="s">
        <v>172</v>
      </c>
      <c r="K9" s="93" t="s">
        <v>172</v>
      </c>
      <c r="L9" s="95">
        <v>2012</v>
      </c>
      <c r="M9" s="43"/>
    </row>
    <row r="10" spans="1:13" ht="30" customHeight="1">
      <c r="A10" s="154" t="s">
        <v>83</v>
      </c>
      <c r="B10" s="155">
        <f>'Overall - Avgs'!B27</f>
        <v>1</v>
      </c>
      <c r="C10" s="155">
        <f>'Overall - Avgs'!C27</f>
        <v>5</v>
      </c>
      <c r="D10" s="169">
        <f>'Overall - Avgs'!D27</f>
        <v>0.2</v>
      </c>
      <c r="E10" s="155">
        <f>'Overall - Avgs'!E27</f>
        <v>0.33333333333333331</v>
      </c>
      <c r="F10" s="155">
        <f>'Overall - Avgs'!F27</f>
        <v>2</v>
      </c>
      <c r="G10" s="155">
        <f>'Overall - Avgs'!G27</f>
        <v>0.66666666666666663</v>
      </c>
      <c r="H10" s="155">
        <f>'Overall - Avgs'!H27</f>
        <v>0.5</v>
      </c>
      <c r="I10" s="155">
        <f>'Overall - Avgs'!I27</f>
        <v>0.16666666666666666</v>
      </c>
      <c r="J10" s="155">
        <f>'Overall - Avgs'!J27</f>
        <v>0.5</v>
      </c>
      <c r="K10" s="155">
        <f>'Overall - Avgs'!K27</f>
        <v>1.3333333333333333</v>
      </c>
      <c r="L10" s="156">
        <v>2013</v>
      </c>
    </row>
    <row r="11" spans="1:13" ht="30" customHeight="1">
      <c r="A11" s="47" t="s">
        <v>45</v>
      </c>
      <c r="B11" s="57">
        <v>2.8571428571428572</v>
      </c>
      <c r="C11" s="57">
        <v>5.1428571428571432</v>
      </c>
      <c r="D11" s="168">
        <v>0.55555555555555558</v>
      </c>
      <c r="E11" s="57">
        <v>0.5714285714285714</v>
      </c>
      <c r="F11" s="57">
        <v>1.7142857142857142</v>
      </c>
      <c r="G11" s="57">
        <v>0.42857142857142855</v>
      </c>
      <c r="H11" s="57">
        <v>0.5714285714285714</v>
      </c>
      <c r="I11" s="57">
        <v>0.2857142857142857</v>
      </c>
      <c r="J11" s="57">
        <v>0.2857142857142857</v>
      </c>
      <c r="K11" s="93">
        <v>1.5</v>
      </c>
      <c r="L11" s="120">
        <v>2012</v>
      </c>
    </row>
    <row r="12" spans="1:13" ht="30" customHeight="1">
      <c r="A12" s="51" t="s">
        <v>80</v>
      </c>
      <c r="B12" s="194">
        <f>'Overall - Avgs'!B14</f>
        <v>2.8571428571428572</v>
      </c>
      <c r="C12" s="194">
        <f>'Overall - Avgs'!C14</f>
        <v>6.2857142857142856</v>
      </c>
      <c r="D12" s="173">
        <f>'Overall - Avgs'!D14</f>
        <v>0.45454545454545459</v>
      </c>
      <c r="E12" s="194">
        <f>'Overall - Avgs'!E14</f>
        <v>1.1428571428571428</v>
      </c>
      <c r="F12" s="194">
        <f>'Overall - Avgs'!F14</f>
        <v>5.5714285714285712</v>
      </c>
      <c r="G12" s="194">
        <f>'Overall - Avgs'!G14</f>
        <v>1.7142857142857142</v>
      </c>
      <c r="H12" s="194">
        <f>'Overall - Avgs'!H14</f>
        <v>1.1428571428571428</v>
      </c>
      <c r="I12" s="194">
        <f>'Overall - Avgs'!I14</f>
        <v>0.8571428571428571</v>
      </c>
      <c r="J12" s="194">
        <f>'Overall - Avgs'!J14</f>
        <v>1.2857142857142858</v>
      </c>
      <c r="K12" s="194">
        <f>'Overall - Avgs'!K14</f>
        <v>1.3333333333333333</v>
      </c>
      <c r="L12" s="158">
        <v>2013</v>
      </c>
    </row>
    <row r="13" spans="1:13" ht="30" customHeight="1">
      <c r="A13" s="47" t="s">
        <v>43</v>
      </c>
      <c r="B13" s="57">
        <v>4.2857142857142856</v>
      </c>
      <c r="C13" s="57">
        <v>6.8571428571428568</v>
      </c>
      <c r="D13" s="168">
        <v>0.625</v>
      </c>
      <c r="E13" s="57">
        <v>1.5714285714285714</v>
      </c>
      <c r="F13" s="57">
        <v>4.1428571428571432</v>
      </c>
      <c r="G13" s="57">
        <v>2</v>
      </c>
      <c r="H13" s="57">
        <v>0.7142857142857143</v>
      </c>
      <c r="I13" s="57">
        <v>0.7142857142857143</v>
      </c>
      <c r="J13" s="57">
        <v>0.8571428571428571</v>
      </c>
      <c r="K13" s="93">
        <v>2.3333333333333335</v>
      </c>
      <c r="L13" s="120">
        <v>2012</v>
      </c>
    </row>
    <row r="14" spans="1:13" ht="30" customHeight="1">
      <c r="A14" s="50" t="s">
        <v>78</v>
      </c>
      <c r="B14" s="152">
        <f>'Overall - Avgs'!B31</f>
        <v>1.3333333333333333</v>
      </c>
      <c r="C14" s="152">
        <f>'Overall - Avgs'!C31</f>
        <v>5.666666666666667</v>
      </c>
      <c r="D14" s="170">
        <f>'Overall - Avgs'!D31</f>
        <v>0.23529411764705879</v>
      </c>
      <c r="E14" s="152">
        <f>'Overall - Avgs'!E31</f>
        <v>0</v>
      </c>
      <c r="F14" s="152">
        <f>'Overall - Avgs'!F31</f>
        <v>1.5</v>
      </c>
      <c r="G14" s="152">
        <f>'Overall - Avgs'!G31</f>
        <v>0.83333333333333337</v>
      </c>
      <c r="H14" s="152">
        <f>'Overall - Avgs'!H31</f>
        <v>1</v>
      </c>
      <c r="I14" s="152">
        <f>'Overall - Avgs'!I31</f>
        <v>0.16666666666666666</v>
      </c>
      <c r="J14" s="152">
        <f>'Overall - Avgs'!J31</f>
        <v>0.33333333333333331</v>
      </c>
      <c r="K14" s="152">
        <f>'Overall - Avgs'!K31</f>
        <v>2.5000000000000004</v>
      </c>
      <c r="L14" s="149">
        <v>2013</v>
      </c>
    </row>
    <row r="15" spans="1:13" ht="30" customHeight="1">
      <c r="A15" s="47" t="s">
        <v>29</v>
      </c>
      <c r="B15" s="57">
        <v>2.8571428571428572</v>
      </c>
      <c r="C15" s="57">
        <v>6.8571428571428568</v>
      </c>
      <c r="D15" s="168">
        <v>0.41666666666666669</v>
      </c>
      <c r="E15" s="57">
        <v>0</v>
      </c>
      <c r="F15" s="57">
        <v>2.4285714285714284</v>
      </c>
      <c r="G15" s="57">
        <v>1.5714285714285714</v>
      </c>
      <c r="H15" s="57">
        <v>0.8571428571428571</v>
      </c>
      <c r="I15" s="57">
        <v>0.2857142857142857</v>
      </c>
      <c r="J15" s="57">
        <v>0.5714285714285714</v>
      </c>
      <c r="K15" s="93">
        <v>2.75</v>
      </c>
      <c r="L15" s="120">
        <v>2012</v>
      </c>
    </row>
    <row r="16" spans="1:13" ht="30" customHeight="1">
      <c r="A16" s="50" t="s">
        <v>170</v>
      </c>
      <c r="B16" s="152">
        <f>'Overall - Avgs'!B34</f>
        <v>1.5</v>
      </c>
      <c r="C16" s="152">
        <f>'Overall - Avgs'!C34</f>
        <v>5.333333333333333</v>
      </c>
      <c r="D16" s="170">
        <f>'Overall - Avgs'!D34</f>
        <v>0.28125</v>
      </c>
      <c r="E16" s="152">
        <f>'Overall - Avgs'!E34</f>
        <v>0.66666666666666663</v>
      </c>
      <c r="F16" s="152">
        <f>'Overall - Avgs'!F34</f>
        <v>4.5</v>
      </c>
      <c r="G16" s="152">
        <f>'Overall - Avgs'!G34</f>
        <v>0.83333333333333337</v>
      </c>
      <c r="H16" s="152">
        <f>'Overall - Avgs'!H34</f>
        <v>0</v>
      </c>
      <c r="I16" s="152">
        <f>'Overall - Avgs'!I34</f>
        <v>0.66666666666666663</v>
      </c>
      <c r="J16" s="152">
        <f>'Overall - Avgs'!J34</f>
        <v>1.3333333333333333</v>
      </c>
      <c r="K16" s="152">
        <f>'Overall - Avgs'!K34</f>
        <v>0.62500000000000011</v>
      </c>
      <c r="L16" s="153">
        <v>2013</v>
      </c>
    </row>
    <row r="17" spans="1:12" ht="30" customHeight="1">
      <c r="A17" s="47" t="s">
        <v>171</v>
      </c>
      <c r="B17" s="93" t="s">
        <v>172</v>
      </c>
      <c r="C17" s="93" t="s">
        <v>172</v>
      </c>
      <c r="D17" s="94" t="s">
        <v>172</v>
      </c>
      <c r="E17" s="93" t="s">
        <v>172</v>
      </c>
      <c r="F17" s="93" t="s">
        <v>172</v>
      </c>
      <c r="G17" s="93" t="s">
        <v>172</v>
      </c>
      <c r="H17" s="93" t="s">
        <v>172</v>
      </c>
      <c r="I17" s="93" t="s">
        <v>172</v>
      </c>
      <c r="J17" s="93" t="s">
        <v>172</v>
      </c>
      <c r="K17" s="93" t="s">
        <v>172</v>
      </c>
      <c r="L17" s="120">
        <v>2012</v>
      </c>
    </row>
    <row r="18" spans="1:12" ht="30" customHeight="1">
      <c r="A18" s="27" t="s">
        <v>90</v>
      </c>
      <c r="B18" s="159">
        <f>'Overall - Avgs'!B6</f>
        <v>2.1428571428571428</v>
      </c>
      <c r="C18" s="159">
        <f>'Overall - Avgs'!C6</f>
        <v>5.7142857142857144</v>
      </c>
      <c r="D18" s="172">
        <f>'Overall - Avgs'!D6</f>
        <v>0.375</v>
      </c>
      <c r="E18" s="159">
        <f>'Overall - Avgs'!E6</f>
        <v>1.1428571428571428</v>
      </c>
      <c r="F18" s="159">
        <f>'Overall - Avgs'!F6</f>
        <v>3.8571428571428572</v>
      </c>
      <c r="G18" s="159">
        <f>'Overall - Avgs'!G6</f>
        <v>0.7142857142857143</v>
      </c>
      <c r="H18" s="159">
        <f>'Overall - Avgs'!H6</f>
        <v>0.2857142857142857</v>
      </c>
      <c r="I18" s="159">
        <f>'Overall - Avgs'!I6</f>
        <v>1.5714285714285714</v>
      </c>
      <c r="J18" s="159">
        <f>'Overall - Avgs'!J6</f>
        <v>1.4285714285714286</v>
      </c>
      <c r="K18" s="159">
        <f>'Overall - Avgs'!K6</f>
        <v>0.5</v>
      </c>
      <c r="L18" s="161">
        <v>2013</v>
      </c>
    </row>
    <row r="19" spans="1:12" ht="30" customHeight="1">
      <c r="A19" s="47" t="s">
        <v>41</v>
      </c>
      <c r="B19" s="57">
        <v>2.2857142857142856</v>
      </c>
      <c r="C19" s="57">
        <v>6.2857142857142856</v>
      </c>
      <c r="D19" s="168">
        <v>0.36363636363636365</v>
      </c>
      <c r="E19" s="57">
        <v>0.42857142857142855</v>
      </c>
      <c r="F19" s="57">
        <v>3</v>
      </c>
      <c r="G19" s="57">
        <v>1</v>
      </c>
      <c r="H19" s="57">
        <v>0.42857142857142855</v>
      </c>
      <c r="I19" s="57">
        <v>1.1428571428571428</v>
      </c>
      <c r="J19" s="57">
        <v>1.1428571428571428</v>
      </c>
      <c r="K19" s="93">
        <v>0.875</v>
      </c>
      <c r="L19" s="120">
        <v>2012</v>
      </c>
    </row>
    <row r="20" spans="1:12" ht="30" customHeight="1">
      <c r="A20" s="27" t="s">
        <v>91</v>
      </c>
      <c r="B20" s="159">
        <f>'Overall - Avgs'!B5</f>
        <v>2</v>
      </c>
      <c r="C20" s="159">
        <f>'Overall - Avgs'!C5</f>
        <v>6.1428571428571432</v>
      </c>
      <c r="D20" s="172">
        <f>'Overall - Avgs'!D5</f>
        <v>0.32558139534883718</v>
      </c>
      <c r="E20" s="159">
        <f>'Overall - Avgs'!E5</f>
        <v>0</v>
      </c>
      <c r="F20" s="159">
        <f>'Overall - Avgs'!F5</f>
        <v>2.1428571428571428</v>
      </c>
      <c r="G20" s="159">
        <f>'Overall - Avgs'!G5</f>
        <v>0.8571428571428571</v>
      </c>
      <c r="H20" s="159">
        <f>'Overall - Avgs'!H5</f>
        <v>0.42857142857142855</v>
      </c>
      <c r="I20" s="159">
        <f>'Overall - Avgs'!I5</f>
        <v>0</v>
      </c>
      <c r="J20" s="159">
        <f>'Overall - Avgs'!J5</f>
        <v>1</v>
      </c>
      <c r="K20" s="159">
        <f>'Overall - Avgs'!K5</f>
        <v>0.8571428571428571</v>
      </c>
      <c r="L20" s="161">
        <v>2013</v>
      </c>
    </row>
    <row r="21" spans="1:12" ht="30" customHeight="1">
      <c r="A21" s="47" t="s">
        <v>23</v>
      </c>
      <c r="B21" s="57">
        <v>2.1428571428571428</v>
      </c>
      <c r="C21" s="57">
        <v>6.2857142857142856</v>
      </c>
      <c r="D21" s="168">
        <v>0.34090909090909088</v>
      </c>
      <c r="E21" s="57">
        <v>0</v>
      </c>
      <c r="F21" s="57">
        <v>0.8571428571428571</v>
      </c>
      <c r="G21" s="57">
        <v>1.5714285714285714</v>
      </c>
      <c r="H21" s="57">
        <v>0</v>
      </c>
      <c r="I21" s="57">
        <v>0</v>
      </c>
      <c r="J21" s="57">
        <v>1.7142857142857142</v>
      </c>
      <c r="K21" s="93">
        <v>0.91666666666666674</v>
      </c>
      <c r="L21" s="120">
        <v>2012</v>
      </c>
    </row>
    <row r="22" spans="1:12" ht="30" customHeight="1">
      <c r="A22" s="50" t="s">
        <v>166</v>
      </c>
      <c r="B22" s="152">
        <f>'Overall - Avgs'!B32</f>
        <v>0.5</v>
      </c>
      <c r="C22" s="152">
        <f>'Overall - Avgs'!C32</f>
        <v>2.3333333333333335</v>
      </c>
      <c r="D22" s="170">
        <f>'Overall - Avgs'!D32</f>
        <v>0.21428571428571427</v>
      </c>
      <c r="E22" s="152">
        <f>'Overall - Avgs'!E32</f>
        <v>0</v>
      </c>
      <c r="F22" s="152">
        <f>'Overall - Avgs'!F32</f>
        <v>2</v>
      </c>
      <c r="G22" s="152">
        <f>'Overall - Avgs'!G32</f>
        <v>0.33333333333333331</v>
      </c>
      <c r="H22" s="152">
        <f>'Overall - Avgs'!H32</f>
        <v>0.33333333333333331</v>
      </c>
      <c r="I22" s="152">
        <f>'Overall - Avgs'!I32</f>
        <v>0</v>
      </c>
      <c r="J22" s="152">
        <f>'Overall - Avgs'!J32</f>
        <v>0.66666666666666663</v>
      </c>
      <c r="K22" s="152">
        <f>'Overall - Avgs'!K32</f>
        <v>0.5</v>
      </c>
      <c r="L22" s="149">
        <v>2013</v>
      </c>
    </row>
    <row r="23" spans="1:12" ht="30" customHeight="1">
      <c r="A23" s="47" t="s">
        <v>167</v>
      </c>
      <c r="B23" s="93" t="s">
        <v>172</v>
      </c>
      <c r="C23" s="93" t="s">
        <v>172</v>
      </c>
      <c r="D23" s="94" t="s">
        <v>172</v>
      </c>
      <c r="E23" s="93" t="s">
        <v>172</v>
      </c>
      <c r="F23" s="93" t="s">
        <v>172</v>
      </c>
      <c r="G23" s="93" t="s">
        <v>172</v>
      </c>
      <c r="H23" s="93" t="s">
        <v>172</v>
      </c>
      <c r="I23" s="93" t="s">
        <v>172</v>
      </c>
      <c r="J23" s="93" t="s">
        <v>172</v>
      </c>
      <c r="K23" s="93" t="s">
        <v>172</v>
      </c>
      <c r="L23" s="120">
        <v>2012</v>
      </c>
    </row>
    <row r="24" spans="1:12" ht="30" customHeight="1">
      <c r="A24" s="150" t="s">
        <v>93</v>
      </c>
      <c r="B24" s="191">
        <f>'Overall - Avgs'!B10</f>
        <v>1.1428571428571428</v>
      </c>
      <c r="C24" s="191">
        <f>'Overall - Avgs'!C10</f>
        <v>5.8571428571428568</v>
      </c>
      <c r="D24" s="167">
        <f>'Overall - Avgs'!D10</f>
        <v>0.1951219512195122</v>
      </c>
      <c r="E24" s="191">
        <f>'Overall - Avgs'!E10</f>
        <v>0.14285714285714285</v>
      </c>
      <c r="F24" s="191">
        <f>'Overall - Avgs'!F10</f>
        <v>1.7142857142857142</v>
      </c>
      <c r="G24" s="191">
        <f>'Overall - Avgs'!G10</f>
        <v>0.8571428571428571</v>
      </c>
      <c r="H24" s="191">
        <f>'Overall - Avgs'!H10</f>
        <v>1</v>
      </c>
      <c r="I24" s="191">
        <f>'Overall - Avgs'!I10</f>
        <v>0.2857142857142857</v>
      </c>
      <c r="J24" s="191">
        <f>'Overall - Avgs'!J10</f>
        <v>0.7142857142857143</v>
      </c>
      <c r="K24" s="191">
        <f>'Overall - Avgs'!K10</f>
        <v>1.2</v>
      </c>
      <c r="L24" s="151">
        <v>2013</v>
      </c>
    </row>
    <row r="25" spans="1:12" ht="30" customHeight="1">
      <c r="A25" s="47" t="s">
        <v>26</v>
      </c>
      <c r="B25" s="57">
        <v>2</v>
      </c>
      <c r="C25" s="57">
        <v>6.833333333333333</v>
      </c>
      <c r="D25" s="168">
        <v>0.29268292682926833</v>
      </c>
      <c r="E25" s="57">
        <v>0</v>
      </c>
      <c r="F25" s="57">
        <v>2.1666666666666665</v>
      </c>
      <c r="G25" s="57">
        <v>0.33333333333333331</v>
      </c>
      <c r="H25" s="57">
        <v>0</v>
      </c>
      <c r="I25" s="57">
        <v>0</v>
      </c>
      <c r="J25" s="57">
        <v>0.33333333333333331</v>
      </c>
      <c r="K25" s="93">
        <v>1</v>
      </c>
      <c r="L25" s="120">
        <v>2012</v>
      </c>
    </row>
    <row r="26" spans="1:12" ht="30" customHeight="1">
      <c r="A26" s="51" t="s">
        <v>79</v>
      </c>
      <c r="B26" s="194">
        <f>'Overall - Avgs'!B16</f>
        <v>0</v>
      </c>
      <c r="C26" s="194">
        <f>'Overall - Avgs'!C16</f>
        <v>0</v>
      </c>
      <c r="D26" s="173" t="e">
        <f>'Overall - Avgs'!D16</f>
        <v>#DIV/0!</v>
      </c>
      <c r="E26" s="194">
        <f>'Overall - Avgs'!E16</f>
        <v>0</v>
      </c>
      <c r="F26" s="194">
        <f>'Overall - Avgs'!F16</f>
        <v>0</v>
      </c>
      <c r="G26" s="194">
        <f>'Overall - Avgs'!G16</f>
        <v>0</v>
      </c>
      <c r="H26" s="194">
        <f>'Overall - Avgs'!H16</f>
        <v>0</v>
      </c>
      <c r="I26" s="194">
        <f>'Overall - Avgs'!I16</f>
        <v>0</v>
      </c>
      <c r="J26" s="194">
        <f>'Overall - Avgs'!J16</f>
        <v>0</v>
      </c>
      <c r="K26" s="194" t="e">
        <f>'Overall - Avgs'!K16</f>
        <v>#DIV/0!</v>
      </c>
      <c r="L26" s="158">
        <v>2013</v>
      </c>
    </row>
    <row r="27" spans="1:12" ht="30" customHeight="1">
      <c r="A27" s="47" t="s">
        <v>30</v>
      </c>
      <c r="B27" s="57">
        <v>2.1666666666666665</v>
      </c>
      <c r="C27" s="57">
        <v>3.8333333333333335</v>
      </c>
      <c r="D27" s="168">
        <v>0.56521739130434778</v>
      </c>
      <c r="E27" s="57">
        <v>1</v>
      </c>
      <c r="F27" s="57">
        <v>2</v>
      </c>
      <c r="G27" s="57">
        <v>0.83333333333333337</v>
      </c>
      <c r="H27" s="57">
        <v>0.33333333333333331</v>
      </c>
      <c r="I27" s="57">
        <v>0.83333333333333337</v>
      </c>
      <c r="J27" s="57">
        <v>0.83333333333333337</v>
      </c>
      <c r="K27" s="93">
        <v>1</v>
      </c>
      <c r="L27" s="120">
        <v>2012</v>
      </c>
    </row>
    <row r="28" spans="1:12" ht="30" customHeight="1">
      <c r="A28" s="53" t="s">
        <v>82</v>
      </c>
      <c r="B28" s="163">
        <f>'Overall - Avgs'!B20</f>
        <v>3.1428571428571428</v>
      </c>
      <c r="C28" s="163">
        <f>'Overall - Avgs'!C20</f>
        <v>4.8571428571428568</v>
      </c>
      <c r="D28" s="171">
        <f>'Overall - Avgs'!D20</f>
        <v>0.6470588235294118</v>
      </c>
      <c r="E28" s="163">
        <f>'Overall - Avgs'!E20</f>
        <v>0.8571428571428571</v>
      </c>
      <c r="F28" s="163">
        <f>'Overall - Avgs'!F20</f>
        <v>7.1428571428571432</v>
      </c>
      <c r="G28" s="163">
        <f>'Overall - Avgs'!G20</f>
        <v>1.4285714285714286</v>
      </c>
      <c r="H28" s="163">
        <f>'Overall - Avgs'!H20</f>
        <v>0.7142857142857143</v>
      </c>
      <c r="I28" s="163">
        <f>'Overall - Avgs'!I20</f>
        <v>1.5714285714285714</v>
      </c>
      <c r="J28" s="163">
        <f>'Overall - Avgs'!J20</f>
        <v>0.5714285714285714</v>
      </c>
      <c r="K28" s="163">
        <f>'Overall - Avgs'!K20</f>
        <v>2.5</v>
      </c>
      <c r="L28" s="162">
        <v>2013</v>
      </c>
    </row>
    <row r="29" spans="1:12" ht="30" customHeight="1">
      <c r="A29" s="47" t="s">
        <v>22</v>
      </c>
      <c r="B29" s="57">
        <v>3</v>
      </c>
      <c r="C29" s="57">
        <v>4.2857142857142856</v>
      </c>
      <c r="D29" s="168">
        <v>0.70000000000000007</v>
      </c>
      <c r="E29" s="57">
        <v>0.2857142857142857</v>
      </c>
      <c r="F29" s="57">
        <v>5.5714285714285712</v>
      </c>
      <c r="G29" s="57">
        <v>1.7142857142857142</v>
      </c>
      <c r="H29" s="57">
        <v>1</v>
      </c>
      <c r="I29" s="57">
        <v>0.8571428571428571</v>
      </c>
      <c r="J29" s="57">
        <v>0.5714285714285714</v>
      </c>
      <c r="K29" s="93">
        <v>3</v>
      </c>
      <c r="L29" s="120">
        <v>2012</v>
      </c>
    </row>
    <row r="30" spans="1:12" ht="30" customHeight="1">
      <c r="A30" s="53" t="s">
        <v>235</v>
      </c>
      <c r="B30" s="163">
        <f>'Overall - Avgs'!B22</f>
        <v>1.1428571428571428</v>
      </c>
      <c r="C30" s="163">
        <f>'Overall - Avgs'!C22</f>
        <v>3.4285714285714284</v>
      </c>
      <c r="D30" s="171">
        <f>'Overall - Avgs'!D22</f>
        <v>0.33333333333333331</v>
      </c>
      <c r="E30" s="163">
        <f>'Overall - Avgs'!E22</f>
        <v>0</v>
      </c>
      <c r="F30" s="163">
        <f>'Overall - Avgs'!F22</f>
        <v>1.7142857142857142</v>
      </c>
      <c r="G30" s="163">
        <f>'Overall - Avgs'!G22</f>
        <v>0</v>
      </c>
      <c r="H30" s="163">
        <f>'Overall - Avgs'!H22</f>
        <v>0.2857142857142857</v>
      </c>
      <c r="I30" s="163">
        <f>'Overall - Avgs'!I22</f>
        <v>0</v>
      </c>
      <c r="J30" s="163">
        <f>'Overall - Avgs'!J22</f>
        <v>1.1428571428571428</v>
      </c>
      <c r="K30" s="163">
        <f>'Overall - Avgs'!K22</f>
        <v>0</v>
      </c>
      <c r="L30" s="164">
        <v>2013</v>
      </c>
    </row>
    <row r="31" spans="1:12" ht="30" customHeight="1">
      <c r="A31" s="47" t="s">
        <v>176</v>
      </c>
      <c r="B31" s="93" t="s">
        <v>172</v>
      </c>
      <c r="C31" s="93" t="s">
        <v>172</v>
      </c>
      <c r="D31" s="94" t="s">
        <v>172</v>
      </c>
      <c r="E31" s="93" t="s">
        <v>172</v>
      </c>
      <c r="F31" s="93" t="s">
        <v>172</v>
      </c>
      <c r="G31" s="93" t="s">
        <v>172</v>
      </c>
      <c r="H31" s="93" t="s">
        <v>172</v>
      </c>
      <c r="I31" s="93" t="s">
        <v>172</v>
      </c>
      <c r="J31" s="93" t="s">
        <v>172</v>
      </c>
      <c r="K31" s="93" t="s">
        <v>172</v>
      </c>
      <c r="L31" s="120">
        <v>2012</v>
      </c>
    </row>
    <row r="32" spans="1:12" ht="30" customHeight="1">
      <c r="A32" s="154" t="s">
        <v>100</v>
      </c>
      <c r="B32" s="155">
        <f>'Overall - Avgs'!B28</f>
        <v>0.5</v>
      </c>
      <c r="C32" s="155">
        <f>'Overall - Avgs'!C28</f>
        <v>3.3333333333333335</v>
      </c>
      <c r="D32" s="169">
        <f>'Overall - Avgs'!D28</f>
        <v>0.15</v>
      </c>
      <c r="E32" s="155">
        <f>'Overall - Avgs'!E28</f>
        <v>0</v>
      </c>
      <c r="F32" s="155">
        <f>'Overall - Avgs'!F28</f>
        <v>2.5</v>
      </c>
      <c r="G32" s="155">
        <f>'Overall - Avgs'!G28</f>
        <v>1.1666666666666667</v>
      </c>
      <c r="H32" s="155">
        <f>'Overall - Avgs'!H28</f>
        <v>0.83333333333333337</v>
      </c>
      <c r="I32" s="155">
        <f>'Overall - Avgs'!I28</f>
        <v>0</v>
      </c>
      <c r="J32" s="155">
        <f>'Overall - Avgs'!J28</f>
        <v>1.3333333333333333</v>
      </c>
      <c r="K32" s="155">
        <f>'Overall - Avgs'!K28</f>
        <v>0.87500000000000011</v>
      </c>
      <c r="L32" s="157">
        <v>2013</v>
      </c>
    </row>
    <row r="33" spans="1:12" ht="30" customHeight="1">
      <c r="A33" s="47" t="s">
        <v>101</v>
      </c>
      <c r="B33" s="57">
        <v>1</v>
      </c>
      <c r="C33" s="57">
        <v>2.1428571428571428</v>
      </c>
      <c r="D33" s="168">
        <v>0.46666666666666667</v>
      </c>
      <c r="E33" s="57">
        <v>0</v>
      </c>
      <c r="F33" s="57">
        <v>1.7142857142857142</v>
      </c>
      <c r="G33" s="57">
        <v>3.1428571428571428</v>
      </c>
      <c r="H33" s="57">
        <v>1.1428571428571428</v>
      </c>
      <c r="I33" s="57">
        <v>0.2857142857142857</v>
      </c>
      <c r="J33" s="57">
        <v>0.8571428571428571</v>
      </c>
      <c r="K33" s="93">
        <v>3.666666666666667</v>
      </c>
      <c r="L33" s="120">
        <v>2012</v>
      </c>
    </row>
    <row r="34" spans="1:12" ht="30" customHeight="1">
      <c r="A34" s="51" t="s">
        <v>94</v>
      </c>
      <c r="B34" s="194">
        <f>'Overall - Avgs'!B15</f>
        <v>2.1428571428571428</v>
      </c>
      <c r="C34" s="194">
        <f>'Overall - Avgs'!C15</f>
        <v>6.7142857142857144</v>
      </c>
      <c r="D34" s="173">
        <f>'Overall - Avgs'!D15</f>
        <v>0.31914893617021273</v>
      </c>
      <c r="E34" s="194">
        <f>'Overall - Avgs'!E15</f>
        <v>0</v>
      </c>
      <c r="F34" s="194">
        <f>'Overall - Avgs'!F15</f>
        <v>2.2857142857142856</v>
      </c>
      <c r="G34" s="194">
        <f>'Overall - Avgs'!G15</f>
        <v>0.2857142857142857</v>
      </c>
      <c r="H34" s="194">
        <f>'Overall - Avgs'!H15</f>
        <v>0.42857142857142855</v>
      </c>
      <c r="I34" s="194">
        <f>'Overall - Avgs'!I15</f>
        <v>0.2857142857142857</v>
      </c>
      <c r="J34" s="194">
        <f>'Overall - Avgs'!J15</f>
        <v>1.1428571428571428</v>
      </c>
      <c r="K34" s="194">
        <f>'Overall - Avgs'!K15</f>
        <v>0.25</v>
      </c>
      <c r="L34" s="158">
        <v>2013</v>
      </c>
    </row>
    <row r="35" spans="1:12" ht="30" customHeight="1">
      <c r="A35" s="47" t="s">
        <v>46</v>
      </c>
      <c r="B35" s="57">
        <v>1.6666666666666667</v>
      </c>
      <c r="C35" s="57">
        <v>3.3333333333333335</v>
      </c>
      <c r="D35" s="168">
        <v>0.5</v>
      </c>
      <c r="E35" s="57">
        <v>0</v>
      </c>
      <c r="F35" s="57">
        <v>1.6666666666666667</v>
      </c>
      <c r="G35" s="57">
        <v>0.5</v>
      </c>
      <c r="H35" s="57">
        <v>0.33333333333333331</v>
      </c>
      <c r="I35" s="57">
        <v>0.33333333333333331</v>
      </c>
      <c r="J35" s="57">
        <v>0.83333333333333337</v>
      </c>
      <c r="K35" s="93">
        <v>0.6</v>
      </c>
      <c r="L35" s="120">
        <v>2012</v>
      </c>
    </row>
    <row r="36" spans="1:12" ht="30" customHeight="1">
      <c r="A36" s="150" t="s">
        <v>85</v>
      </c>
      <c r="B36" s="191">
        <f>'Overall - Avgs'!B11</f>
        <v>1.5714285714285714</v>
      </c>
      <c r="C36" s="191">
        <f>'Overall - Avgs'!C11</f>
        <v>3.7142857142857144</v>
      </c>
      <c r="D36" s="167">
        <f>'Overall - Avgs'!D11</f>
        <v>0.42307692307692307</v>
      </c>
      <c r="E36" s="191">
        <f>'Overall - Avgs'!E11</f>
        <v>0</v>
      </c>
      <c r="F36" s="191">
        <f>'Overall - Avgs'!F11</f>
        <v>4.1428571428571432</v>
      </c>
      <c r="G36" s="191">
        <f>'Overall - Avgs'!G11</f>
        <v>0.8571428571428571</v>
      </c>
      <c r="H36" s="191">
        <f>'Overall - Avgs'!H11</f>
        <v>1.1428571428571428</v>
      </c>
      <c r="I36" s="191">
        <f>'Overall - Avgs'!I11</f>
        <v>0</v>
      </c>
      <c r="J36" s="191">
        <f>'Overall - Avgs'!J11</f>
        <v>1.2857142857142858</v>
      </c>
      <c r="K36" s="191">
        <f>'Overall - Avgs'!K11</f>
        <v>0.66666666666666663</v>
      </c>
      <c r="L36" s="151">
        <v>2013</v>
      </c>
    </row>
    <row r="37" spans="1:12" ht="30" customHeight="1">
      <c r="A37" s="47" t="s">
        <v>25</v>
      </c>
      <c r="B37" s="57">
        <v>1.5714285714285714</v>
      </c>
      <c r="C37" s="57">
        <v>3.7142857142857144</v>
      </c>
      <c r="D37" s="168">
        <v>0.42307692307692307</v>
      </c>
      <c r="E37" s="57">
        <v>0.14285714285714285</v>
      </c>
      <c r="F37" s="57">
        <v>2.7142857142857144</v>
      </c>
      <c r="G37" s="57">
        <v>0.14285714285714285</v>
      </c>
      <c r="H37" s="57">
        <v>0.2857142857142857</v>
      </c>
      <c r="I37" s="57">
        <v>0.14285714285714285</v>
      </c>
      <c r="J37" s="57">
        <v>0.42857142857142855</v>
      </c>
      <c r="K37" s="93">
        <v>0.33333333333333331</v>
      </c>
      <c r="L37" s="120">
        <v>2012</v>
      </c>
    </row>
    <row r="38" spans="1:12" ht="30" customHeight="1">
      <c r="A38" s="27" t="s">
        <v>232</v>
      </c>
      <c r="B38" s="159">
        <f>'Overall - Avgs'!B4</f>
        <v>1.7142857142857142</v>
      </c>
      <c r="C38" s="159">
        <f>'Overall - Avgs'!C4</f>
        <v>3.7142857142857144</v>
      </c>
      <c r="D38" s="172">
        <f>'Overall - Avgs'!D4</f>
        <v>0.46153846153846151</v>
      </c>
      <c r="E38" s="159">
        <f>'Overall - Avgs'!E4</f>
        <v>0.14285714285714285</v>
      </c>
      <c r="F38" s="159">
        <f>'Overall - Avgs'!F4</f>
        <v>5</v>
      </c>
      <c r="G38" s="159">
        <f>'Overall - Avgs'!G4</f>
        <v>1.5714285714285714</v>
      </c>
      <c r="H38" s="159">
        <f>'Overall - Avgs'!H4</f>
        <v>0.7142857142857143</v>
      </c>
      <c r="I38" s="159">
        <f>'Overall - Avgs'!I4</f>
        <v>0.5714285714285714</v>
      </c>
      <c r="J38" s="159">
        <f>'Overall - Avgs'!J4</f>
        <v>1.5714285714285714</v>
      </c>
      <c r="K38" s="159">
        <f>'Overall - Avgs'!K4</f>
        <v>1</v>
      </c>
      <c r="L38" s="160">
        <v>2013</v>
      </c>
    </row>
    <row r="39" spans="1:12" ht="30" customHeight="1">
      <c r="A39" s="47" t="s">
        <v>27</v>
      </c>
      <c r="B39" s="93" t="s">
        <v>172</v>
      </c>
      <c r="C39" s="93" t="s">
        <v>172</v>
      </c>
      <c r="D39" s="94" t="s">
        <v>172</v>
      </c>
      <c r="E39" s="93" t="s">
        <v>172</v>
      </c>
      <c r="F39" s="93" t="s">
        <v>172</v>
      </c>
      <c r="G39" s="93" t="s">
        <v>172</v>
      </c>
      <c r="H39" s="93" t="s">
        <v>172</v>
      </c>
      <c r="I39" s="93" t="s">
        <v>172</v>
      </c>
      <c r="J39" s="93" t="s">
        <v>172</v>
      </c>
      <c r="K39" s="93" t="s">
        <v>172</v>
      </c>
      <c r="L39" s="120">
        <v>2012</v>
      </c>
    </row>
    <row r="40" spans="1:12" ht="30" customHeight="1">
      <c r="A40" s="53" t="s">
        <v>84</v>
      </c>
      <c r="B40" s="163">
        <f>'Overall - Avgs'!B21</f>
        <v>1</v>
      </c>
      <c r="C40" s="163">
        <f>'Overall - Avgs'!C21</f>
        <v>4.2857142857142856</v>
      </c>
      <c r="D40" s="171">
        <f>'Overall - Avgs'!D21</f>
        <v>0.23333333333333334</v>
      </c>
      <c r="E40" s="163">
        <f>'Overall - Avgs'!E21</f>
        <v>0</v>
      </c>
      <c r="F40" s="163">
        <f>'Overall - Avgs'!F21</f>
        <v>1.7142857142857142</v>
      </c>
      <c r="G40" s="163">
        <f>'Overall - Avgs'!G21</f>
        <v>0.42857142857142855</v>
      </c>
      <c r="H40" s="163">
        <f>'Overall - Avgs'!H21</f>
        <v>0.2857142857142857</v>
      </c>
      <c r="I40" s="163">
        <f>'Overall - Avgs'!I21</f>
        <v>0.2857142857142857</v>
      </c>
      <c r="J40" s="163">
        <f>'Overall - Avgs'!J21</f>
        <v>0.5714285714285714</v>
      </c>
      <c r="K40" s="163">
        <f>'Overall - Avgs'!K21</f>
        <v>0.75</v>
      </c>
      <c r="L40" s="162">
        <v>2013</v>
      </c>
    </row>
    <row r="41" spans="1:12" ht="30" customHeight="1">
      <c r="A41" s="47" t="s">
        <v>42</v>
      </c>
      <c r="B41" s="57">
        <v>1.5714285714285714</v>
      </c>
      <c r="C41" s="57">
        <v>5.1428571428571432</v>
      </c>
      <c r="D41" s="168">
        <v>0.30555555555555552</v>
      </c>
      <c r="E41" s="57">
        <v>0</v>
      </c>
      <c r="F41" s="57">
        <v>2</v>
      </c>
      <c r="G41" s="57">
        <v>0.42857142857142855</v>
      </c>
      <c r="H41" s="57">
        <v>0.8571428571428571</v>
      </c>
      <c r="I41" s="57">
        <v>0</v>
      </c>
      <c r="J41" s="57">
        <v>0.42857142857142855</v>
      </c>
      <c r="K41" s="93">
        <v>1</v>
      </c>
      <c r="L41" s="120">
        <v>2012</v>
      </c>
    </row>
    <row r="42" spans="1:12" ht="30" customHeight="1">
      <c r="A42" s="51" t="s">
        <v>95</v>
      </c>
      <c r="B42" s="194">
        <f>'Overall - Avgs'!B17</f>
        <v>0.7142857142857143</v>
      </c>
      <c r="C42" s="194">
        <f>'Overall - Avgs'!C17</f>
        <v>3</v>
      </c>
      <c r="D42" s="173">
        <f>'Overall - Avgs'!D17</f>
        <v>0.23809523809523811</v>
      </c>
      <c r="E42" s="194">
        <f>'Overall - Avgs'!E17</f>
        <v>0.2857142857142857</v>
      </c>
      <c r="F42" s="194">
        <f>'Overall - Avgs'!F17</f>
        <v>1.1428571428571428</v>
      </c>
      <c r="G42" s="194">
        <f>'Overall - Avgs'!G17</f>
        <v>1</v>
      </c>
      <c r="H42" s="194">
        <f>'Overall - Avgs'!H17</f>
        <v>1.4285714285714286</v>
      </c>
      <c r="I42" s="194">
        <f>'Overall - Avgs'!I17</f>
        <v>0.2857142857142857</v>
      </c>
      <c r="J42" s="194">
        <f>'Overall - Avgs'!J17</f>
        <v>0.5714285714285714</v>
      </c>
      <c r="K42" s="194">
        <f>'Overall - Avgs'!K17</f>
        <v>1.75</v>
      </c>
      <c r="L42" s="158">
        <v>2013</v>
      </c>
    </row>
    <row r="43" spans="1:12" ht="30" customHeight="1">
      <c r="A43" s="47" t="s">
        <v>44</v>
      </c>
      <c r="B43" s="57">
        <v>0.8571428571428571</v>
      </c>
      <c r="C43" s="57">
        <v>3.4285714285714284</v>
      </c>
      <c r="D43" s="168">
        <v>0.25</v>
      </c>
      <c r="E43" s="57">
        <v>0</v>
      </c>
      <c r="F43" s="57">
        <v>2.2857142857142856</v>
      </c>
      <c r="G43" s="57">
        <v>0.14285714285714285</v>
      </c>
      <c r="H43" s="57">
        <v>0.5714285714285714</v>
      </c>
      <c r="I43" s="57">
        <v>0.42857142857142855</v>
      </c>
      <c r="J43" s="57">
        <v>1</v>
      </c>
      <c r="K43" s="93">
        <v>0.14285714285714285</v>
      </c>
      <c r="L43" s="120">
        <v>2012</v>
      </c>
    </row>
    <row r="44" spans="1:12" ht="30" customHeight="1">
      <c r="A44" s="53" t="s">
        <v>102</v>
      </c>
      <c r="B44" s="163">
        <f>'Overall - Avgs'!B23</f>
        <v>1</v>
      </c>
      <c r="C44" s="163">
        <f>'Overall - Avgs'!C23</f>
        <v>2</v>
      </c>
      <c r="D44" s="171">
        <f>'Overall - Avgs'!D23</f>
        <v>0.5</v>
      </c>
      <c r="E44" s="163">
        <f>'Overall - Avgs'!E23</f>
        <v>0.8571428571428571</v>
      </c>
      <c r="F44" s="163">
        <f>'Overall - Avgs'!F23</f>
        <v>1</v>
      </c>
      <c r="G44" s="163">
        <f>'Overall - Avgs'!G23</f>
        <v>0.2857142857142857</v>
      </c>
      <c r="H44" s="163">
        <f>'Overall - Avgs'!H23</f>
        <v>0.2857142857142857</v>
      </c>
      <c r="I44" s="163">
        <f>'Overall - Avgs'!I23</f>
        <v>0.7142857142857143</v>
      </c>
      <c r="J44" s="163">
        <f>'Overall - Avgs'!J23</f>
        <v>0.5714285714285714</v>
      </c>
      <c r="K44" s="163">
        <f>'Overall - Avgs'!K23</f>
        <v>0.5</v>
      </c>
      <c r="L44" s="162">
        <v>2013</v>
      </c>
    </row>
    <row r="45" spans="1:12" ht="30" customHeight="1">
      <c r="A45" s="47" t="s">
        <v>28</v>
      </c>
      <c r="B45" s="57">
        <v>1.1666666666666667</v>
      </c>
      <c r="C45" s="57">
        <v>2.5</v>
      </c>
      <c r="D45" s="168">
        <v>0.46666666666666667</v>
      </c>
      <c r="E45" s="57">
        <v>0.83333333333333337</v>
      </c>
      <c r="F45" s="57">
        <v>1.3333333333333333</v>
      </c>
      <c r="G45" s="57">
        <v>1.3333333333333333</v>
      </c>
      <c r="H45" s="57">
        <v>1</v>
      </c>
      <c r="I45" s="57">
        <v>0.16666666666666666</v>
      </c>
      <c r="J45" s="57">
        <v>1.5</v>
      </c>
      <c r="K45" s="93">
        <v>0.88888888888888884</v>
      </c>
      <c r="L45" s="120">
        <v>2012</v>
      </c>
    </row>
  </sheetData>
  <sortState ref="A4:K33">
    <sortCondition ref="A4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44"/>
  <sheetViews>
    <sheetView tabSelected="1" zoomScale="85" zoomScaleNormal="85" workbookViewId="0">
      <pane xSplit="1" topLeftCell="B1" activePane="topRight" state="frozen"/>
      <selection pane="topRight" activeCell="O23" sqref="O23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7" width="12.140625" customWidth="1"/>
    <col min="11" max="11" width="10" customWidth="1"/>
    <col min="12" max="12" width="10.28515625" customWidth="1"/>
    <col min="13" max="13" width="11.5703125" bestFit="1" customWidth="1"/>
    <col min="14" max="15" width="11.5703125" customWidth="1"/>
    <col min="16" max="16" width="10.28515625" customWidth="1"/>
    <col min="19" max="19" width="11.7109375" bestFit="1" customWidth="1"/>
    <col min="20" max="20" width="13.7109375" bestFit="1" customWidth="1"/>
    <col min="21" max="21" width="16.5703125" bestFit="1" customWidth="1"/>
  </cols>
  <sheetData>
    <row r="1" spans="1:21" ht="30" customHeight="1" thickBot="1">
      <c r="A1" s="17" t="s">
        <v>273</v>
      </c>
      <c r="B1" s="13"/>
      <c r="C1" s="14"/>
      <c r="D1" s="15"/>
    </row>
    <row r="3" spans="1:21" ht="30" customHeight="1">
      <c r="A3" s="48" t="s">
        <v>182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277</v>
      </c>
      <c r="H3" s="12" t="s">
        <v>5</v>
      </c>
      <c r="I3" s="12" t="s">
        <v>6</v>
      </c>
      <c r="J3" s="12" t="s">
        <v>7</v>
      </c>
      <c r="K3" s="12" t="s">
        <v>8</v>
      </c>
      <c r="L3" s="24" t="s">
        <v>21</v>
      </c>
      <c r="M3" s="24" t="s">
        <v>271</v>
      </c>
      <c r="N3" s="24" t="s">
        <v>274</v>
      </c>
      <c r="O3" s="24" t="s">
        <v>276</v>
      </c>
      <c r="P3" s="24" t="s">
        <v>222</v>
      </c>
      <c r="Q3" s="24" t="s">
        <v>223</v>
      </c>
      <c r="R3" s="24" t="s">
        <v>224</v>
      </c>
      <c r="S3" s="24" t="s">
        <v>278</v>
      </c>
      <c r="T3" s="24" t="s">
        <v>279</v>
      </c>
      <c r="U3" s="24" t="s">
        <v>275</v>
      </c>
    </row>
    <row r="4" spans="1:21" ht="30" customHeight="1">
      <c r="A4" s="27" t="s">
        <v>27</v>
      </c>
      <c r="B4" s="44">
        <f>'RR - Totals'!B4+'Playoff - Totals'!B4</f>
        <v>12</v>
      </c>
      <c r="C4" s="44">
        <f>'RR - Totals'!C4+'Playoff - Totals'!C4</f>
        <v>26</v>
      </c>
      <c r="D4" s="45">
        <f>B4/C4</f>
        <v>0.46153846153846156</v>
      </c>
      <c r="E4" s="44">
        <f>'RR - Totals'!E4+'Playoff - Totals'!E4</f>
        <v>1</v>
      </c>
      <c r="F4" s="44">
        <f>'RR - Totals'!F4+'Playoff - Totals'!F4</f>
        <v>35</v>
      </c>
      <c r="G4" s="57">
        <f>F4/(C7+Q7)*100</f>
        <v>14.893617021276595</v>
      </c>
      <c r="H4" s="44">
        <f>'RR - Totals'!G4+'Playoff - Totals'!G4</f>
        <v>11</v>
      </c>
      <c r="I4" s="44">
        <f>'RR - Totals'!H4+'Playoff - Totals'!H4</f>
        <v>5</v>
      </c>
      <c r="J4" s="44">
        <f>'RR - Totals'!I4+'Playoff - Totals'!I4</f>
        <v>4</v>
      </c>
      <c r="K4" s="44">
        <f>'RR - Totals'!J4+'Playoff - Totals'!J4</f>
        <v>11</v>
      </c>
      <c r="L4" s="46">
        <f>H4/K4</f>
        <v>1</v>
      </c>
      <c r="M4" s="204">
        <f>K4+C4</f>
        <v>37</v>
      </c>
      <c r="N4" s="46">
        <f>B4/M4</f>
        <v>0.32432432432432434</v>
      </c>
      <c r="O4" s="46">
        <f>((H4*0.33)+C4+K4)/7</f>
        <v>5.8042857142857134</v>
      </c>
      <c r="P4" s="46"/>
      <c r="Q4" s="44"/>
      <c r="R4" s="44"/>
      <c r="S4" s="44"/>
      <c r="T4" s="44"/>
      <c r="U4" s="44"/>
    </row>
    <row r="5" spans="1:21" ht="30" customHeight="1">
      <c r="A5" s="27" t="s">
        <v>23</v>
      </c>
      <c r="B5" s="44">
        <f>'RR - Totals'!B5+'Playoff - Totals'!B5</f>
        <v>14</v>
      </c>
      <c r="C5" s="44">
        <f>'RR - Totals'!C5+'Playoff - Totals'!C5</f>
        <v>43</v>
      </c>
      <c r="D5" s="45">
        <f>B5/C5</f>
        <v>0.32558139534883723</v>
      </c>
      <c r="E5" s="44">
        <f>'RR - Totals'!E5+'Playoff - Totals'!E5</f>
        <v>0</v>
      </c>
      <c r="F5" s="44">
        <f>'RR - Totals'!F5+'Playoff - Totals'!F5</f>
        <v>15</v>
      </c>
      <c r="G5" s="57">
        <f>F5/(C7+Q7)*100</f>
        <v>6.3829787234042552</v>
      </c>
      <c r="H5" s="44">
        <f>'RR - Totals'!G5+'Playoff - Totals'!G5</f>
        <v>6</v>
      </c>
      <c r="I5" s="44">
        <f>'RR - Totals'!H5+'Playoff - Totals'!H5</f>
        <v>3</v>
      </c>
      <c r="J5" s="44">
        <f>'RR - Totals'!I5+'Playoff - Totals'!I5</f>
        <v>0</v>
      </c>
      <c r="K5" s="44">
        <f>'RR - Totals'!J5+'Playoff - Totals'!J5</f>
        <v>7</v>
      </c>
      <c r="L5" s="46">
        <f>H5/K5</f>
        <v>0.8571428571428571</v>
      </c>
      <c r="M5" s="204">
        <f t="shared" ref="M5:M6" si="0">K5+C5</f>
        <v>50</v>
      </c>
      <c r="N5" s="46">
        <f t="shared" ref="N5:N7" si="1">B5/M5</f>
        <v>0.28000000000000003</v>
      </c>
      <c r="O5" s="46">
        <f t="shared" ref="O5:O6" si="2">((H5*0.33)+C5+K5)/7</f>
        <v>7.4257142857142853</v>
      </c>
      <c r="P5" s="46"/>
      <c r="Q5" s="44"/>
      <c r="R5" s="44"/>
      <c r="S5" s="44"/>
      <c r="T5" s="44"/>
      <c r="U5" s="44"/>
    </row>
    <row r="6" spans="1:21" ht="30" customHeight="1">
      <c r="A6" s="27" t="s">
        <v>173</v>
      </c>
      <c r="B6" s="44">
        <f>'RR - Totals'!B6+'Playoff - Totals'!B6</f>
        <v>15</v>
      </c>
      <c r="C6" s="44">
        <f>'RR - Totals'!C6+'Playoff - Totals'!C6</f>
        <v>40</v>
      </c>
      <c r="D6" s="45">
        <f>B6/C6</f>
        <v>0.375</v>
      </c>
      <c r="E6" s="44">
        <f>'RR - Totals'!E6+'Playoff - Totals'!E6</f>
        <v>8</v>
      </c>
      <c r="F6" s="44">
        <f>'RR - Totals'!F6+'Playoff - Totals'!F6</f>
        <v>27</v>
      </c>
      <c r="G6" s="57">
        <f>F6/(C7+Q7)*100</f>
        <v>11.48936170212766</v>
      </c>
      <c r="H6" s="44">
        <f>'RR - Totals'!G6+'Playoff - Totals'!G6</f>
        <v>5</v>
      </c>
      <c r="I6" s="44">
        <f>'RR - Totals'!H6+'Playoff - Totals'!H6</f>
        <v>2</v>
      </c>
      <c r="J6" s="184">
        <f>'RR - Totals'!I6+'Playoff - Totals'!I6</f>
        <v>11</v>
      </c>
      <c r="K6" s="44">
        <f>'RR - Totals'!J6+'Playoff - Totals'!J6</f>
        <v>10</v>
      </c>
      <c r="L6" s="46">
        <f>H6/K6</f>
        <v>0.5</v>
      </c>
      <c r="M6" s="204">
        <f t="shared" si="0"/>
        <v>50</v>
      </c>
      <c r="N6" s="46">
        <f t="shared" si="1"/>
        <v>0.3</v>
      </c>
      <c r="O6" s="46">
        <f t="shared" si="2"/>
        <v>7.3785714285714281</v>
      </c>
      <c r="P6" s="46"/>
      <c r="Q6" s="44"/>
      <c r="R6" s="44"/>
      <c r="S6" s="44"/>
      <c r="T6" s="44"/>
      <c r="U6" s="44"/>
    </row>
    <row r="7" spans="1:21" ht="30" customHeight="1">
      <c r="A7" s="201" t="s">
        <v>272</v>
      </c>
      <c r="B7" s="44">
        <f>SUM(B4:B6)</f>
        <v>41</v>
      </c>
      <c r="C7" s="44">
        <f t="shared" ref="C7:K7" si="3">SUM(C4:C6)</f>
        <v>109</v>
      </c>
      <c r="D7" s="203">
        <f>B7/C7</f>
        <v>0.37614678899082571</v>
      </c>
      <c r="E7" s="44">
        <f t="shared" si="3"/>
        <v>9</v>
      </c>
      <c r="F7" s="44">
        <f t="shared" si="3"/>
        <v>77</v>
      </c>
      <c r="G7" s="57">
        <f>F7/(C7+Q7)*100</f>
        <v>32.765957446808507</v>
      </c>
      <c r="H7" s="44">
        <f t="shared" si="3"/>
        <v>22</v>
      </c>
      <c r="I7" s="44">
        <f t="shared" si="3"/>
        <v>10</v>
      </c>
      <c r="J7" s="44">
        <f t="shared" si="3"/>
        <v>15</v>
      </c>
      <c r="K7" s="44">
        <f t="shared" si="3"/>
        <v>28</v>
      </c>
      <c r="L7" s="44">
        <f>H7/K7</f>
        <v>0.7857142857142857</v>
      </c>
      <c r="M7" s="204">
        <f>SUM(M4:M6)</f>
        <v>137</v>
      </c>
      <c r="N7" s="46">
        <f t="shared" si="1"/>
        <v>0.29927007299270075</v>
      </c>
      <c r="O7" s="46"/>
      <c r="P7" s="44">
        <f>'Overall Team Stats'!L4</f>
        <v>39</v>
      </c>
      <c r="Q7" s="44">
        <f>'Overall Team Stats'!M4</f>
        <v>126</v>
      </c>
      <c r="R7" s="44">
        <f>'Overall Team Stats'!N4</f>
        <v>0.30952380952380953</v>
      </c>
      <c r="S7" s="57">
        <f>M7/7</f>
        <v>19.571428571428573</v>
      </c>
      <c r="T7" s="57">
        <f>S7/B43*100</f>
        <v>102.06742410132242</v>
      </c>
      <c r="U7" s="44">
        <f>B7-P7</f>
        <v>2</v>
      </c>
    </row>
    <row r="8" spans="1:21">
      <c r="B8" s="34"/>
      <c r="C8" s="34"/>
      <c r="D8" s="36"/>
      <c r="E8" s="34"/>
      <c r="F8" s="34"/>
      <c r="G8" s="34"/>
      <c r="H8" s="34"/>
      <c r="I8" s="34"/>
      <c r="J8" s="34"/>
      <c r="K8" s="34"/>
      <c r="L8" s="37"/>
      <c r="M8" s="37"/>
      <c r="N8" s="37"/>
      <c r="O8" s="37"/>
      <c r="P8" s="37"/>
    </row>
    <row r="9" spans="1:21" ht="30" customHeight="1">
      <c r="A9" s="132" t="s">
        <v>183</v>
      </c>
      <c r="B9" s="12" t="s">
        <v>3</v>
      </c>
      <c r="C9" s="12" t="s">
        <v>11</v>
      </c>
      <c r="D9" s="26" t="s">
        <v>9</v>
      </c>
      <c r="E9" s="12" t="s">
        <v>10</v>
      </c>
      <c r="F9" s="12" t="s">
        <v>4</v>
      </c>
      <c r="G9" s="12" t="s">
        <v>277</v>
      </c>
      <c r="H9" s="12" t="s">
        <v>5</v>
      </c>
      <c r="I9" s="12" t="s">
        <v>6</v>
      </c>
      <c r="J9" s="12" t="s">
        <v>7</v>
      </c>
      <c r="K9" s="12" t="s">
        <v>8</v>
      </c>
      <c r="L9" s="29" t="s">
        <v>21</v>
      </c>
      <c r="M9" s="24" t="s">
        <v>271</v>
      </c>
      <c r="N9" s="24" t="s">
        <v>274</v>
      </c>
      <c r="O9" s="24" t="s">
        <v>276</v>
      </c>
      <c r="P9" s="24" t="s">
        <v>222</v>
      </c>
      <c r="Q9" s="24" t="s">
        <v>223</v>
      </c>
      <c r="R9" s="24" t="s">
        <v>224</v>
      </c>
      <c r="S9" s="24" t="s">
        <v>278</v>
      </c>
      <c r="T9" s="24" t="s">
        <v>279</v>
      </c>
      <c r="U9" s="24" t="s">
        <v>275</v>
      </c>
    </row>
    <row r="10" spans="1:21" ht="30" customHeight="1">
      <c r="A10" s="133" t="s">
        <v>24</v>
      </c>
      <c r="B10" s="44">
        <f>'RR - Totals'!B9+'Playoff - Totals'!B9</f>
        <v>21</v>
      </c>
      <c r="C10" s="44">
        <f>'RR - Totals'!C9+'Playoff - Totals'!C9</f>
        <v>55</v>
      </c>
      <c r="D10" s="45">
        <f>B10/C10</f>
        <v>0.38181818181818183</v>
      </c>
      <c r="E10" s="44">
        <f>'RR - Totals'!E9+'Playoff - Totals'!E9</f>
        <v>1</v>
      </c>
      <c r="F10" s="44">
        <f>'RR - Totals'!F9+'Playoff - Totals'!F9</f>
        <v>20</v>
      </c>
      <c r="G10" s="57">
        <f>F10/(C13+Q13)*100</f>
        <v>8.5106382978723403</v>
      </c>
      <c r="H10" s="44">
        <f>'RR - Totals'!G9+'Playoff - Totals'!G9</f>
        <v>4</v>
      </c>
      <c r="I10" s="44">
        <f>'RR - Totals'!H9+'Playoff - Totals'!H9</f>
        <v>2</v>
      </c>
      <c r="J10" s="44">
        <f>'RR - Totals'!I9+'Playoff - Totals'!I9</f>
        <v>2</v>
      </c>
      <c r="K10" s="44">
        <f>'RR - Totals'!J9+'Playoff - Totals'!J9</f>
        <v>3</v>
      </c>
      <c r="L10" s="46">
        <f>H10/K10</f>
        <v>1.3333333333333333</v>
      </c>
      <c r="M10" s="204">
        <f>C10+K10</f>
        <v>58</v>
      </c>
      <c r="N10" s="46">
        <f>B10/M10</f>
        <v>0.36206896551724138</v>
      </c>
      <c r="O10" s="46">
        <f>((H10*0.33)+C10+K10)/7</f>
        <v>8.4742857142857151</v>
      </c>
      <c r="P10" s="46"/>
      <c r="Q10" s="46"/>
      <c r="R10" s="46"/>
      <c r="S10" s="46"/>
      <c r="T10" s="46"/>
      <c r="U10" s="46"/>
    </row>
    <row r="11" spans="1:21" ht="30" customHeight="1">
      <c r="A11" s="133" t="s">
        <v>26</v>
      </c>
      <c r="B11" s="44">
        <f>'RR - Totals'!B10+'Playoff - Totals'!B10</f>
        <v>8</v>
      </c>
      <c r="C11" s="44">
        <f>'RR - Totals'!C10+'Playoff - Totals'!C10</f>
        <v>41</v>
      </c>
      <c r="D11" s="45">
        <f>B11/C11</f>
        <v>0.1951219512195122</v>
      </c>
      <c r="E11" s="44">
        <f>'RR - Totals'!E10+'Playoff - Totals'!E10</f>
        <v>1</v>
      </c>
      <c r="F11" s="44">
        <f>'RR - Totals'!F10+'Playoff - Totals'!F10</f>
        <v>12</v>
      </c>
      <c r="G11" s="57">
        <f>F11/(C13+Q13)*100</f>
        <v>5.1063829787234036</v>
      </c>
      <c r="H11" s="44">
        <f>'RR - Totals'!G10+'Playoff - Totals'!G10</f>
        <v>6</v>
      </c>
      <c r="I11" s="44">
        <f>'RR - Totals'!H10+'Playoff - Totals'!H10</f>
        <v>7</v>
      </c>
      <c r="J11" s="44">
        <f>'RR - Totals'!I10+'Playoff - Totals'!I10</f>
        <v>2</v>
      </c>
      <c r="K11" s="44">
        <f>'RR - Totals'!J10+'Playoff - Totals'!J10</f>
        <v>5</v>
      </c>
      <c r="L11" s="46">
        <f>H11/K11</f>
        <v>1.2</v>
      </c>
      <c r="M11" s="204">
        <f t="shared" ref="M11:M12" si="4">C11+K11</f>
        <v>46</v>
      </c>
      <c r="N11" s="46">
        <f t="shared" ref="N11:N13" si="5">B11/M11</f>
        <v>0.17391304347826086</v>
      </c>
      <c r="O11" s="46">
        <f t="shared" ref="O11:O12" si="6">((H11*0.33)+C11+K11)/7</f>
        <v>6.8542857142857141</v>
      </c>
      <c r="P11" s="46"/>
      <c r="Q11" s="46"/>
      <c r="R11" s="46"/>
      <c r="S11" s="46"/>
      <c r="T11" s="46"/>
      <c r="U11" s="46"/>
    </row>
    <row r="12" spans="1:21" ht="30" customHeight="1">
      <c r="A12" s="133" t="s">
        <v>25</v>
      </c>
      <c r="B12" s="44">
        <f>'RR - Totals'!B11+'Playoff - Totals'!B11</f>
        <v>11</v>
      </c>
      <c r="C12" s="44">
        <f>'RR - Totals'!C11+'Playoff - Totals'!C11</f>
        <v>26</v>
      </c>
      <c r="D12" s="45">
        <f>B12/C12</f>
        <v>0.42307692307692307</v>
      </c>
      <c r="E12" s="44">
        <f>'RR - Totals'!E11+'Playoff - Totals'!E11</f>
        <v>0</v>
      </c>
      <c r="F12" s="44">
        <f>'RR - Totals'!F11+'Playoff - Totals'!F11</f>
        <v>29</v>
      </c>
      <c r="G12" s="57">
        <f>F12/(C13+Q13)*100</f>
        <v>12.340425531914894</v>
      </c>
      <c r="H12" s="44">
        <f>'RR - Totals'!G11+'Playoff - Totals'!G11</f>
        <v>6</v>
      </c>
      <c r="I12" s="44">
        <f>'RR - Totals'!H11+'Playoff - Totals'!H11</f>
        <v>8</v>
      </c>
      <c r="J12" s="44">
        <f>'RR - Totals'!I11+'Playoff - Totals'!I11</f>
        <v>0</v>
      </c>
      <c r="K12" s="44">
        <f>'RR - Totals'!J11+'Playoff - Totals'!J11</f>
        <v>9</v>
      </c>
      <c r="L12" s="46">
        <f>H12/K12</f>
        <v>0.66666666666666663</v>
      </c>
      <c r="M12" s="204">
        <f t="shared" si="4"/>
        <v>35</v>
      </c>
      <c r="N12" s="46">
        <f t="shared" si="5"/>
        <v>0.31428571428571428</v>
      </c>
      <c r="O12" s="46">
        <f t="shared" si="6"/>
        <v>5.2828571428571438</v>
      </c>
      <c r="P12" s="46"/>
      <c r="Q12" s="46"/>
      <c r="R12" s="46"/>
      <c r="S12" s="46"/>
      <c r="T12" s="46"/>
      <c r="U12" s="46"/>
    </row>
    <row r="13" spans="1:21" ht="30" customHeight="1">
      <c r="A13" s="202" t="s">
        <v>272</v>
      </c>
      <c r="B13" s="44">
        <f>SUM(B10:B12)</f>
        <v>40</v>
      </c>
      <c r="C13" s="44">
        <f t="shared" ref="C13:K13" si="7">SUM(C10:C12)</f>
        <v>122</v>
      </c>
      <c r="D13" s="203">
        <f>B13/C13</f>
        <v>0.32786885245901637</v>
      </c>
      <c r="E13" s="44">
        <f t="shared" si="7"/>
        <v>2</v>
      </c>
      <c r="F13" s="44">
        <f t="shared" si="7"/>
        <v>61</v>
      </c>
      <c r="G13" s="57">
        <f>F13/(C13+Q13)*100</f>
        <v>25.957446808510635</v>
      </c>
      <c r="H13" s="44">
        <f t="shared" si="7"/>
        <v>16</v>
      </c>
      <c r="I13" s="44">
        <f t="shared" si="7"/>
        <v>17</v>
      </c>
      <c r="J13" s="44">
        <f t="shared" si="7"/>
        <v>4</v>
      </c>
      <c r="K13" s="44">
        <f t="shared" si="7"/>
        <v>17</v>
      </c>
      <c r="L13" s="46">
        <f>H13/K13</f>
        <v>0.94117647058823528</v>
      </c>
      <c r="M13" s="204">
        <f>SUM(M10:M12)</f>
        <v>139</v>
      </c>
      <c r="N13" s="46">
        <f t="shared" si="5"/>
        <v>0.28776978417266186</v>
      </c>
      <c r="O13" s="46"/>
      <c r="P13" s="44">
        <f>'Overall Team Stats'!L8</f>
        <v>50</v>
      </c>
      <c r="Q13" s="44">
        <f>'Overall Team Stats'!M8</f>
        <v>113</v>
      </c>
      <c r="R13" s="46">
        <f>'Overall Team Stats'!N8</f>
        <v>0.44247787610619471</v>
      </c>
      <c r="S13" s="57">
        <f>M13/7</f>
        <v>19.857142857142858</v>
      </c>
      <c r="T13" s="57">
        <f>S13/B43*100</f>
        <v>103.55745948966289</v>
      </c>
      <c r="U13" s="44">
        <f>B13-P13</f>
        <v>-10</v>
      </c>
    </row>
    <row r="14" spans="1:21">
      <c r="B14" s="34"/>
      <c r="C14" s="34"/>
      <c r="D14" s="36"/>
      <c r="E14" s="34"/>
      <c r="F14" s="34"/>
      <c r="G14" s="34"/>
      <c r="H14" s="34"/>
      <c r="I14" s="34"/>
      <c r="J14" s="34"/>
      <c r="K14" s="34"/>
      <c r="L14" s="37"/>
      <c r="M14" s="37"/>
      <c r="N14" s="37"/>
      <c r="O14" s="37"/>
      <c r="P14" s="37"/>
    </row>
    <row r="15" spans="1:21" ht="30" customHeight="1">
      <c r="A15" s="144" t="s">
        <v>187</v>
      </c>
      <c r="B15" s="12" t="s">
        <v>3</v>
      </c>
      <c r="C15" s="12" t="s">
        <v>11</v>
      </c>
      <c r="D15" s="26" t="s">
        <v>9</v>
      </c>
      <c r="E15" s="12" t="s">
        <v>10</v>
      </c>
      <c r="F15" s="12" t="s">
        <v>4</v>
      </c>
      <c r="G15" s="12" t="s">
        <v>277</v>
      </c>
      <c r="H15" s="12" t="s">
        <v>5</v>
      </c>
      <c r="I15" s="12" t="s">
        <v>6</v>
      </c>
      <c r="J15" s="12" t="s">
        <v>7</v>
      </c>
      <c r="K15" s="12" t="s">
        <v>8</v>
      </c>
      <c r="L15" s="29" t="s">
        <v>21</v>
      </c>
      <c r="M15" s="24" t="s">
        <v>271</v>
      </c>
      <c r="N15" s="24" t="s">
        <v>274</v>
      </c>
      <c r="O15" s="24" t="s">
        <v>276</v>
      </c>
      <c r="P15" s="24" t="s">
        <v>222</v>
      </c>
      <c r="Q15" s="24" t="s">
        <v>223</v>
      </c>
      <c r="R15" s="24" t="s">
        <v>224</v>
      </c>
      <c r="S15" s="24" t="s">
        <v>278</v>
      </c>
      <c r="T15" s="24" t="s">
        <v>279</v>
      </c>
      <c r="U15" s="24" t="s">
        <v>275</v>
      </c>
    </row>
    <row r="16" spans="1:21" ht="30" customHeight="1">
      <c r="A16" s="51" t="s">
        <v>43</v>
      </c>
      <c r="B16" s="44">
        <f>'RR - Totals'!B14+'Playoff - Totals'!B14</f>
        <v>20</v>
      </c>
      <c r="C16" s="44">
        <f>'RR - Totals'!C14+'Playoff - Totals'!C14</f>
        <v>44</v>
      </c>
      <c r="D16" s="45">
        <f>B16/C16</f>
        <v>0.45454545454545453</v>
      </c>
      <c r="E16" s="184">
        <f>'RR - Totals'!E14+'Playoff - Totals'!E14</f>
        <v>8</v>
      </c>
      <c r="F16" s="44">
        <f>'RR - Totals'!F14+'Playoff - Totals'!F14</f>
        <v>39</v>
      </c>
      <c r="G16" s="57">
        <f>F16/(C20+Q20)*100</f>
        <v>17.727272727272727</v>
      </c>
      <c r="H16" s="184">
        <f>'RR - Totals'!G14+'Playoff - Totals'!G14</f>
        <v>12</v>
      </c>
      <c r="I16" s="44">
        <f>'RR - Totals'!H14+'Playoff - Totals'!H14</f>
        <v>8</v>
      </c>
      <c r="J16" s="44">
        <f>'RR - Totals'!I14+'Playoff - Totals'!I14</f>
        <v>6</v>
      </c>
      <c r="K16" s="44">
        <f>'RR - Totals'!J14+'Playoff - Totals'!J14</f>
        <v>9</v>
      </c>
      <c r="L16" s="46">
        <f>H16/K16</f>
        <v>1.3333333333333333</v>
      </c>
      <c r="M16" s="204">
        <f>C16+K16</f>
        <v>53</v>
      </c>
      <c r="N16" s="46">
        <f>B16/M16</f>
        <v>0.37735849056603776</v>
      </c>
      <c r="O16" s="46">
        <f t="shared" ref="O16:O19" si="8">((H16*0.33)+C16+K16)/7</f>
        <v>8.137142857142857</v>
      </c>
      <c r="P16" s="46"/>
      <c r="Q16" s="44"/>
      <c r="R16" s="44"/>
      <c r="S16" s="44"/>
      <c r="T16" s="44"/>
      <c r="U16" s="44"/>
    </row>
    <row r="17" spans="1:21" ht="30" customHeight="1">
      <c r="A17" s="51" t="s">
        <v>46</v>
      </c>
      <c r="B17" s="44">
        <f>'RR - Totals'!B15+'Playoff - Totals'!B15</f>
        <v>15</v>
      </c>
      <c r="C17" s="44">
        <f>'RR - Totals'!C15+'Playoff - Totals'!C15</f>
        <v>47</v>
      </c>
      <c r="D17" s="45">
        <f>B17/C17</f>
        <v>0.31914893617021278</v>
      </c>
      <c r="E17" s="44">
        <f>'RR - Totals'!E15+'Playoff - Totals'!E15</f>
        <v>0</v>
      </c>
      <c r="F17" s="44">
        <f>'RR - Totals'!F15+'Playoff - Totals'!F15</f>
        <v>16</v>
      </c>
      <c r="G17" s="57">
        <f>F17/(C20+Q20)*100</f>
        <v>7.2727272727272725</v>
      </c>
      <c r="H17" s="44">
        <f>'RR - Totals'!G15+'Playoff - Totals'!G15</f>
        <v>2</v>
      </c>
      <c r="I17" s="44">
        <f>'RR - Totals'!H15+'Playoff - Totals'!H15</f>
        <v>3</v>
      </c>
      <c r="J17" s="44">
        <f>'RR - Totals'!I15+'Playoff - Totals'!I15</f>
        <v>2</v>
      </c>
      <c r="K17" s="44">
        <f>'RR - Totals'!J15+'Playoff - Totals'!J15</f>
        <v>8</v>
      </c>
      <c r="L17" s="46">
        <f>H17/K17</f>
        <v>0.25</v>
      </c>
      <c r="M17" s="204">
        <f t="shared" ref="M17:M19" si="9">C17+K17</f>
        <v>55</v>
      </c>
      <c r="N17" s="46">
        <f t="shared" ref="N17:N20" si="10">B17/M17</f>
        <v>0.27272727272727271</v>
      </c>
      <c r="O17" s="46">
        <f t="shared" si="8"/>
        <v>7.9514285714285711</v>
      </c>
      <c r="P17" s="46"/>
      <c r="Q17" s="44"/>
      <c r="R17" s="44"/>
      <c r="S17" s="44"/>
      <c r="T17" s="44"/>
      <c r="U17" s="44"/>
    </row>
    <row r="18" spans="1:21" ht="30" customHeight="1">
      <c r="A18" s="51" t="s">
        <v>30</v>
      </c>
      <c r="B18" s="44">
        <f>'RR - Totals'!B16+'Playoff - Totals'!B16</f>
        <v>0</v>
      </c>
      <c r="C18" s="44">
        <f>'RR - Totals'!C16+'Playoff - Totals'!C16</f>
        <v>0</v>
      </c>
      <c r="D18" s="45" t="e">
        <f>B18/C18</f>
        <v>#DIV/0!</v>
      </c>
      <c r="E18" s="44">
        <f>'RR - Totals'!E16+'Playoff - Totals'!E16</f>
        <v>0</v>
      </c>
      <c r="F18" s="44">
        <f>'RR - Totals'!F16+'Playoff - Totals'!F16</f>
        <v>0</v>
      </c>
      <c r="G18" s="57"/>
      <c r="H18" s="44">
        <f>'RR - Totals'!G16+'Playoff - Totals'!G16</f>
        <v>0</v>
      </c>
      <c r="I18" s="44">
        <f>'RR - Totals'!H16+'Playoff - Totals'!H16</f>
        <v>0</v>
      </c>
      <c r="J18" s="44">
        <f>'RR - Totals'!I16+'Playoff - Totals'!I16</f>
        <v>0</v>
      </c>
      <c r="K18" s="44">
        <f>'RR - Totals'!J16+'Playoff - Totals'!J16</f>
        <v>0</v>
      </c>
      <c r="L18" s="46" t="e">
        <f>H18/K18</f>
        <v>#DIV/0!</v>
      </c>
      <c r="M18" s="204">
        <f t="shared" si="9"/>
        <v>0</v>
      </c>
      <c r="N18" s="46" t="e">
        <f t="shared" si="10"/>
        <v>#DIV/0!</v>
      </c>
      <c r="O18" s="46">
        <f t="shared" si="8"/>
        <v>0</v>
      </c>
      <c r="P18" s="46"/>
      <c r="Q18" s="44"/>
      <c r="R18" s="44"/>
      <c r="S18" s="44"/>
      <c r="T18" s="44"/>
      <c r="U18" s="44"/>
    </row>
    <row r="19" spans="1:21" ht="30" customHeight="1">
      <c r="A19" s="51" t="s">
        <v>174</v>
      </c>
      <c r="B19" s="44">
        <f>'RR - Totals'!B17+'Playoff - Totals'!B17</f>
        <v>5</v>
      </c>
      <c r="C19" s="44">
        <f>'RR - Totals'!C17+'Playoff - Totals'!C17</f>
        <v>21</v>
      </c>
      <c r="D19" s="45">
        <f>B19/C19</f>
        <v>0.23809523809523808</v>
      </c>
      <c r="E19" s="44">
        <f>'RR - Totals'!E17+'Playoff - Totals'!E17</f>
        <v>2</v>
      </c>
      <c r="F19" s="44">
        <f>'RR - Totals'!F17+'Playoff - Totals'!F17</f>
        <v>8</v>
      </c>
      <c r="G19" s="57">
        <f>F19/(C20+Q20)*100</f>
        <v>3.6363636363636362</v>
      </c>
      <c r="H19" s="44">
        <f>'RR - Totals'!G17+'Playoff - Totals'!G17</f>
        <v>7</v>
      </c>
      <c r="I19" s="184">
        <f>'RR - Totals'!H17+'Playoff - Totals'!H17</f>
        <v>10</v>
      </c>
      <c r="J19" s="44">
        <f>'RR - Totals'!I17+'Playoff - Totals'!I17</f>
        <v>2</v>
      </c>
      <c r="K19" s="44">
        <f>'RR - Totals'!J17+'Playoff - Totals'!J17</f>
        <v>4</v>
      </c>
      <c r="L19" s="46">
        <f>H19/K19</f>
        <v>1.75</v>
      </c>
      <c r="M19" s="204">
        <f t="shared" si="9"/>
        <v>25</v>
      </c>
      <c r="N19" s="46">
        <f t="shared" si="10"/>
        <v>0.2</v>
      </c>
      <c r="O19" s="46">
        <f t="shared" si="8"/>
        <v>3.9014285714285712</v>
      </c>
      <c r="P19" s="46"/>
      <c r="Q19" s="44"/>
      <c r="R19" s="44"/>
      <c r="S19" s="44"/>
      <c r="T19" s="44"/>
      <c r="U19" s="44"/>
    </row>
    <row r="20" spans="1:21" ht="30" customHeight="1">
      <c r="A20" s="197" t="s">
        <v>272</v>
      </c>
      <c r="B20" s="44">
        <f>SUM(B16:B19)</f>
        <v>40</v>
      </c>
      <c r="C20" s="44">
        <f t="shared" ref="C20:K20" si="11">SUM(C16:C19)</f>
        <v>112</v>
      </c>
      <c r="D20" s="203">
        <f>B20/C20</f>
        <v>0.35714285714285715</v>
      </c>
      <c r="E20" s="44">
        <f t="shared" si="11"/>
        <v>10</v>
      </c>
      <c r="F20" s="44">
        <f t="shared" si="11"/>
        <v>63</v>
      </c>
      <c r="G20" s="57">
        <f>F20/(C20+Q20)*100</f>
        <v>28.636363636363637</v>
      </c>
      <c r="H20" s="44">
        <f t="shared" si="11"/>
        <v>21</v>
      </c>
      <c r="I20" s="44">
        <f t="shared" si="11"/>
        <v>21</v>
      </c>
      <c r="J20" s="44">
        <f t="shared" si="11"/>
        <v>10</v>
      </c>
      <c r="K20" s="44">
        <f t="shared" si="11"/>
        <v>21</v>
      </c>
      <c r="L20" s="44">
        <f>H20/K20</f>
        <v>1</v>
      </c>
      <c r="M20" s="204">
        <f>SUM(M16:M19)</f>
        <v>133</v>
      </c>
      <c r="N20" s="46">
        <f t="shared" si="10"/>
        <v>0.3007518796992481</v>
      </c>
      <c r="O20" s="46"/>
      <c r="P20" s="44">
        <f>'Overall Team Stats'!L12</f>
        <v>40</v>
      </c>
      <c r="Q20" s="44">
        <f>'Overall Team Stats'!M12</f>
        <v>108</v>
      </c>
      <c r="R20" s="44">
        <f>'Overall Team Stats'!N12</f>
        <v>0.37037037037037035</v>
      </c>
      <c r="S20" s="57">
        <f>M20/7</f>
        <v>19</v>
      </c>
      <c r="T20" s="57">
        <f>S20/B43*100</f>
        <v>99.087353324641455</v>
      </c>
      <c r="U20" s="44">
        <f>B20-P20</f>
        <v>0</v>
      </c>
    </row>
    <row r="21" spans="1:21">
      <c r="A21" s="75"/>
      <c r="B21" s="76"/>
      <c r="C21" s="76"/>
      <c r="D21" s="77"/>
      <c r="E21" s="76"/>
      <c r="F21" s="76"/>
      <c r="G21" s="76"/>
      <c r="H21" s="76"/>
      <c r="I21" s="76"/>
      <c r="J21" s="76"/>
      <c r="K21" s="76"/>
      <c r="L21" s="78"/>
      <c r="M21" s="78"/>
      <c r="N21" s="78"/>
      <c r="O21" s="78"/>
      <c r="P21" s="78"/>
    </row>
    <row r="22" spans="1:21" ht="30" customHeight="1">
      <c r="A22" s="52" t="s">
        <v>184</v>
      </c>
      <c r="B22" s="12" t="s">
        <v>3</v>
      </c>
      <c r="C22" s="12" t="s">
        <v>11</v>
      </c>
      <c r="D22" s="26" t="s">
        <v>9</v>
      </c>
      <c r="E22" s="12" t="s">
        <v>10</v>
      </c>
      <c r="F22" s="12" t="s">
        <v>4</v>
      </c>
      <c r="G22" s="12" t="s">
        <v>277</v>
      </c>
      <c r="H22" s="12" t="s">
        <v>5</v>
      </c>
      <c r="I22" s="12" t="s">
        <v>6</v>
      </c>
      <c r="J22" s="12" t="s">
        <v>7</v>
      </c>
      <c r="K22" s="12" t="s">
        <v>8</v>
      </c>
      <c r="L22" s="29" t="s">
        <v>21</v>
      </c>
      <c r="M22" s="24" t="s">
        <v>271</v>
      </c>
      <c r="N22" s="24" t="s">
        <v>274</v>
      </c>
      <c r="O22" s="24" t="s">
        <v>276</v>
      </c>
      <c r="P22" s="24" t="s">
        <v>222</v>
      </c>
      <c r="Q22" s="24" t="s">
        <v>223</v>
      </c>
      <c r="R22" s="24" t="s">
        <v>224</v>
      </c>
      <c r="S22" s="24" t="s">
        <v>278</v>
      </c>
      <c r="T22" s="24" t="s">
        <v>279</v>
      </c>
      <c r="U22" s="24" t="s">
        <v>275</v>
      </c>
    </row>
    <row r="23" spans="1:21" ht="30" customHeight="1">
      <c r="A23" s="53" t="s">
        <v>22</v>
      </c>
      <c r="B23" s="44">
        <f>'RR - Totals'!B20+'Playoff - Totals'!B20</f>
        <v>22</v>
      </c>
      <c r="C23" s="44">
        <f>'RR - Totals'!C20+'Playoff - Totals'!C20</f>
        <v>34</v>
      </c>
      <c r="D23" s="185">
        <f>B23/C23</f>
        <v>0.6470588235294118</v>
      </c>
      <c r="E23" s="44">
        <f>'RR - Totals'!E20+'Playoff - Totals'!E20</f>
        <v>6</v>
      </c>
      <c r="F23" s="184">
        <f>'RR - Totals'!F20+'Playoff - Totals'!F20</f>
        <v>50</v>
      </c>
      <c r="G23" s="57">
        <f>F23/(C27+Q27)*100</f>
        <v>23.041474654377879</v>
      </c>
      <c r="H23" s="44">
        <f>'RR - Totals'!G20+'Playoff - Totals'!G20</f>
        <v>10</v>
      </c>
      <c r="I23" s="44">
        <f>'RR - Totals'!H20+'Playoff - Totals'!H20</f>
        <v>5</v>
      </c>
      <c r="J23" s="184">
        <f>'RR - Totals'!I20+'Playoff - Totals'!I20</f>
        <v>11</v>
      </c>
      <c r="K23" s="44">
        <f>'RR - Totals'!J20+'Playoff - Totals'!J20</f>
        <v>4</v>
      </c>
      <c r="L23" s="46">
        <f>H23/K23</f>
        <v>2.5</v>
      </c>
      <c r="M23" s="204">
        <f>C23+K23</f>
        <v>38</v>
      </c>
      <c r="N23" s="46">
        <f>B23/M23</f>
        <v>0.57894736842105265</v>
      </c>
      <c r="O23" s="46">
        <f t="shared" ref="O23:O26" si="12">((H23*0.33)+C23+K23)/7</f>
        <v>5.8999999999999995</v>
      </c>
      <c r="P23" s="46"/>
      <c r="Q23" s="46"/>
      <c r="R23" s="46"/>
      <c r="S23" s="46"/>
      <c r="T23" s="46"/>
      <c r="U23" s="46"/>
    </row>
    <row r="24" spans="1:21" ht="30" customHeight="1">
      <c r="A24" s="53" t="s">
        <v>175</v>
      </c>
      <c r="B24" s="44">
        <f>'RR - Totals'!B21+'Playoff - Totals'!B21</f>
        <v>7</v>
      </c>
      <c r="C24" s="44">
        <f>'RR - Totals'!C21+'Playoff - Totals'!C21</f>
        <v>30</v>
      </c>
      <c r="D24" s="45">
        <f>B24/C24</f>
        <v>0.23333333333333334</v>
      </c>
      <c r="E24" s="44">
        <f>'RR - Totals'!E21+'Playoff - Totals'!E21</f>
        <v>0</v>
      </c>
      <c r="F24" s="44">
        <f>'RR - Totals'!F21+'Playoff - Totals'!F21</f>
        <v>12</v>
      </c>
      <c r="G24" s="57">
        <f>F24/(C27+Q27)*100</f>
        <v>5.5299539170506913</v>
      </c>
      <c r="H24" s="44">
        <f>'RR - Totals'!G21+'Playoff - Totals'!G21</f>
        <v>3</v>
      </c>
      <c r="I24" s="44">
        <f>'RR - Totals'!H21+'Playoff - Totals'!H21</f>
        <v>2</v>
      </c>
      <c r="J24" s="44">
        <f>'RR - Totals'!I21+'Playoff - Totals'!I21</f>
        <v>2</v>
      </c>
      <c r="K24" s="44">
        <f>'RR - Totals'!J21+'Playoff - Totals'!J21</f>
        <v>4</v>
      </c>
      <c r="L24" s="46">
        <f>H24/K24</f>
        <v>0.75</v>
      </c>
      <c r="M24" s="204">
        <f t="shared" ref="M24:M26" si="13">C24+K24</f>
        <v>34</v>
      </c>
      <c r="N24" s="46">
        <f t="shared" ref="N24:N27" si="14">B24/M24</f>
        <v>0.20588235294117646</v>
      </c>
      <c r="O24" s="46">
        <f t="shared" si="12"/>
        <v>4.9985714285714282</v>
      </c>
      <c r="P24" s="46"/>
      <c r="Q24" s="46"/>
      <c r="R24" s="46"/>
      <c r="S24" s="46"/>
      <c r="T24" s="46"/>
      <c r="U24" s="46"/>
    </row>
    <row r="25" spans="1:21" ht="30" customHeight="1">
      <c r="A25" s="53" t="s">
        <v>176</v>
      </c>
      <c r="B25" s="44">
        <f>'RR - Totals'!B22+'Playoff - Totals'!B22</f>
        <v>8</v>
      </c>
      <c r="C25" s="44">
        <f>'RR - Totals'!C22+'Playoff - Totals'!C22</f>
        <v>24</v>
      </c>
      <c r="D25" s="45">
        <f>B25/C25</f>
        <v>0.33333333333333331</v>
      </c>
      <c r="E25" s="44">
        <f>'RR - Totals'!E22+'Playoff - Totals'!E22</f>
        <v>0</v>
      </c>
      <c r="F25" s="44">
        <f>'RR - Totals'!F22+'Playoff - Totals'!F22</f>
        <v>12</v>
      </c>
      <c r="G25" s="57">
        <f>F25/(C27+Q27)*100</f>
        <v>5.5299539170506913</v>
      </c>
      <c r="H25" s="44">
        <f>'RR - Totals'!G22+'Playoff - Totals'!G22</f>
        <v>0</v>
      </c>
      <c r="I25" s="44">
        <f>'RR - Totals'!H22+'Playoff - Totals'!H22</f>
        <v>2</v>
      </c>
      <c r="J25" s="44">
        <f>'RR - Totals'!I22+'Playoff - Totals'!I22</f>
        <v>0</v>
      </c>
      <c r="K25" s="44">
        <f>'RR - Totals'!J22+'Playoff - Totals'!J22</f>
        <v>8</v>
      </c>
      <c r="L25" s="46">
        <f>H25/K25</f>
        <v>0</v>
      </c>
      <c r="M25" s="204">
        <f t="shared" si="13"/>
        <v>32</v>
      </c>
      <c r="N25" s="46">
        <f t="shared" si="14"/>
        <v>0.25</v>
      </c>
      <c r="O25" s="46">
        <f t="shared" si="12"/>
        <v>4.5714285714285712</v>
      </c>
      <c r="P25" s="46"/>
      <c r="Q25" s="46"/>
      <c r="R25" s="46"/>
      <c r="S25" s="46"/>
      <c r="T25" s="46"/>
      <c r="U25" s="46"/>
    </row>
    <row r="26" spans="1:21" ht="30" customHeight="1">
      <c r="A26" s="53" t="s">
        <v>28</v>
      </c>
      <c r="B26" s="44">
        <f>'RR - Totals'!B23+'Playoff - Totals'!B23</f>
        <v>7</v>
      </c>
      <c r="C26" s="44">
        <f>'RR - Totals'!C23+'Playoff - Totals'!C23</f>
        <v>14</v>
      </c>
      <c r="D26" s="45">
        <f>B26/C26</f>
        <v>0.5</v>
      </c>
      <c r="E26" s="44">
        <f>'RR - Totals'!E23+'Playoff - Totals'!E23</f>
        <v>6</v>
      </c>
      <c r="F26" s="44">
        <f>'RR - Totals'!F23+'Playoff - Totals'!F23</f>
        <v>7</v>
      </c>
      <c r="G26" s="57">
        <f>F26/(C27+Q27)*100</f>
        <v>3.225806451612903</v>
      </c>
      <c r="H26" s="44">
        <f>'RR - Totals'!G23+'Playoff - Totals'!G23</f>
        <v>2</v>
      </c>
      <c r="I26" s="44">
        <f>'RR - Totals'!H23+'Playoff - Totals'!H23</f>
        <v>2</v>
      </c>
      <c r="J26" s="44">
        <f>'RR - Totals'!I23+'Playoff - Totals'!I23</f>
        <v>5</v>
      </c>
      <c r="K26" s="44">
        <f>'RR - Totals'!J23+'Playoff - Totals'!J23</f>
        <v>4</v>
      </c>
      <c r="L26" s="46">
        <f>H26/K26</f>
        <v>0.5</v>
      </c>
      <c r="M26" s="204">
        <f t="shared" si="13"/>
        <v>18</v>
      </c>
      <c r="N26" s="46">
        <f t="shared" si="14"/>
        <v>0.3888888888888889</v>
      </c>
      <c r="O26" s="46">
        <f t="shared" si="12"/>
        <v>2.6657142857142859</v>
      </c>
      <c r="P26" s="46"/>
      <c r="Q26" s="46"/>
      <c r="R26" s="46"/>
      <c r="S26" s="46"/>
      <c r="T26" s="46"/>
      <c r="U26" s="46"/>
    </row>
    <row r="27" spans="1:21" ht="30" customHeight="1">
      <c r="A27" s="200" t="s">
        <v>272</v>
      </c>
      <c r="B27" s="44">
        <f>SUM(B23:B26)</f>
        <v>44</v>
      </c>
      <c r="C27" s="44">
        <f>SUM(C23:C26)</f>
        <v>102</v>
      </c>
      <c r="D27" s="203">
        <f>B27/C27</f>
        <v>0.43137254901960786</v>
      </c>
      <c r="E27" s="46">
        <f t="shared" ref="E27:K27" si="15">SUM(E23:E26)</f>
        <v>12</v>
      </c>
      <c r="F27" s="46">
        <f t="shared" si="15"/>
        <v>81</v>
      </c>
      <c r="G27" s="57">
        <f>F27/(C27+Q27)*100</f>
        <v>37.327188940092164</v>
      </c>
      <c r="H27" s="46">
        <f t="shared" si="15"/>
        <v>15</v>
      </c>
      <c r="I27" s="46">
        <f t="shared" si="15"/>
        <v>11</v>
      </c>
      <c r="J27" s="46">
        <f t="shared" si="15"/>
        <v>18</v>
      </c>
      <c r="K27" s="46">
        <f t="shared" si="15"/>
        <v>20</v>
      </c>
      <c r="L27" s="46">
        <f>H27/K27</f>
        <v>0.75</v>
      </c>
      <c r="M27" s="204">
        <f>SUM(M23:M26)</f>
        <v>122</v>
      </c>
      <c r="N27" s="46">
        <f t="shared" si="14"/>
        <v>0.36065573770491804</v>
      </c>
      <c r="O27" s="46"/>
      <c r="P27" s="46">
        <f>'Overall Team Stats'!L16</f>
        <v>29</v>
      </c>
      <c r="Q27" s="46">
        <f>'Overall Team Stats'!M16</f>
        <v>115</v>
      </c>
      <c r="R27" s="46">
        <f>'Overall Team Stats'!N16</f>
        <v>0.25217391304347825</v>
      </c>
      <c r="S27" s="57">
        <f>M27/7</f>
        <v>17.428571428571427</v>
      </c>
      <c r="T27" s="57">
        <f>S27/B43*100</f>
        <v>90.892158688768845</v>
      </c>
      <c r="U27" s="44">
        <f>B27-P27</f>
        <v>15</v>
      </c>
    </row>
    <row r="28" spans="1:21">
      <c r="B28" s="34"/>
      <c r="C28" s="34"/>
      <c r="D28" s="36"/>
      <c r="E28" s="34"/>
      <c r="F28" s="34"/>
      <c r="G28" s="34"/>
      <c r="H28" s="34"/>
      <c r="I28" s="34"/>
      <c r="J28" s="34"/>
      <c r="K28" s="34"/>
      <c r="L28" s="37"/>
      <c r="M28" s="37"/>
      <c r="N28" s="37"/>
      <c r="O28" s="37"/>
      <c r="P28" s="37"/>
    </row>
    <row r="29" spans="1:21" ht="30" customHeight="1">
      <c r="A29" s="54" t="s">
        <v>185</v>
      </c>
      <c r="B29" s="12" t="s">
        <v>3</v>
      </c>
      <c r="C29" s="12" t="s">
        <v>11</v>
      </c>
      <c r="D29" s="26" t="s">
        <v>9</v>
      </c>
      <c r="E29" s="12" t="s">
        <v>10</v>
      </c>
      <c r="F29" s="12" t="s">
        <v>4</v>
      </c>
      <c r="G29" s="12" t="s">
        <v>277</v>
      </c>
      <c r="H29" s="12" t="s">
        <v>5</v>
      </c>
      <c r="I29" s="12" t="s">
        <v>6</v>
      </c>
      <c r="J29" s="12" t="s">
        <v>7</v>
      </c>
      <c r="K29" s="12" t="s">
        <v>8</v>
      </c>
      <c r="L29" s="29" t="s">
        <v>21</v>
      </c>
      <c r="M29" s="24" t="s">
        <v>271</v>
      </c>
      <c r="N29" s="24" t="s">
        <v>274</v>
      </c>
      <c r="O29" s="24" t="s">
        <v>276</v>
      </c>
      <c r="P29" s="24" t="s">
        <v>222</v>
      </c>
      <c r="Q29" s="24" t="s">
        <v>223</v>
      </c>
      <c r="R29" s="24" t="s">
        <v>224</v>
      </c>
      <c r="S29" s="24" t="s">
        <v>278</v>
      </c>
      <c r="T29" s="24" t="s">
        <v>279</v>
      </c>
      <c r="U29" s="24" t="s">
        <v>275</v>
      </c>
    </row>
    <row r="30" spans="1:21" ht="30" customHeight="1">
      <c r="A30" s="55" t="s">
        <v>81</v>
      </c>
      <c r="B30" s="184">
        <f>'RR - Totals'!B26+'Playoff - Totals'!B26</f>
        <v>24</v>
      </c>
      <c r="C30" s="184">
        <f>'RR - Totals'!C26+'Playoff - Totals'!C26</f>
        <v>59</v>
      </c>
      <c r="D30" s="45">
        <f>B30/C30</f>
        <v>0.40677966101694918</v>
      </c>
      <c r="E30" s="44">
        <f>'RR - Totals'!E26+'Playoff - Totals'!E26</f>
        <v>2</v>
      </c>
      <c r="F30" s="44">
        <f>'RR - Totals'!F26+'Playoff - Totals'!F26</f>
        <v>20</v>
      </c>
      <c r="G30" s="57">
        <f>F30/(C33+Q33)*100</f>
        <v>9.6153846153846168</v>
      </c>
      <c r="H30" s="44">
        <f>'RR - Totals'!G26+'Playoff - Totals'!G26</f>
        <v>4</v>
      </c>
      <c r="I30" s="44">
        <f>'RR - Totals'!H26+'Playoff - Totals'!H26</f>
        <v>9</v>
      </c>
      <c r="J30" s="44">
        <f>'RR - Totals'!I26+'Playoff - Totals'!I26</f>
        <v>1</v>
      </c>
      <c r="K30" s="184">
        <f>'RR - Totals'!J26+'Playoff - Totals'!J26</f>
        <v>1</v>
      </c>
      <c r="L30" s="186">
        <f>H30/K30</f>
        <v>4</v>
      </c>
      <c r="M30" s="205">
        <f>C30+K30</f>
        <v>60</v>
      </c>
      <c r="N30" s="46">
        <f>B30/M30</f>
        <v>0.4</v>
      </c>
      <c r="O30" s="46">
        <f>((H30*0.33)+C30+K30)/6</f>
        <v>10.220000000000001</v>
      </c>
      <c r="P30" s="29"/>
      <c r="Q30" s="44"/>
      <c r="R30" s="44"/>
      <c r="S30" s="44"/>
      <c r="T30" s="44"/>
      <c r="U30" s="44"/>
    </row>
    <row r="31" spans="1:21" ht="30" customHeight="1">
      <c r="A31" s="134" t="s">
        <v>177</v>
      </c>
      <c r="B31" s="44">
        <f>'RR - Totals'!B27+'Playoff - Totals'!B27</f>
        <v>6</v>
      </c>
      <c r="C31" s="44">
        <f>'RR - Totals'!C27+'Playoff - Totals'!C27</f>
        <v>30</v>
      </c>
      <c r="D31" s="45">
        <f>B31/C31</f>
        <v>0.2</v>
      </c>
      <c r="E31" s="44">
        <f>'RR - Totals'!E27+'Playoff - Totals'!E27</f>
        <v>2</v>
      </c>
      <c r="F31" s="44">
        <f>'RR - Totals'!F27+'Playoff - Totals'!F27</f>
        <v>12</v>
      </c>
      <c r="G31" s="57">
        <f>F31/(C33+Q33)*100</f>
        <v>5.7692307692307692</v>
      </c>
      <c r="H31" s="44">
        <f>'RR - Totals'!G27+'Playoff - Totals'!G27</f>
        <v>4</v>
      </c>
      <c r="I31" s="44">
        <f>'RR - Totals'!H27+'Playoff - Totals'!H27</f>
        <v>3</v>
      </c>
      <c r="J31" s="44">
        <f>'RR - Totals'!I27+'Playoff - Totals'!I27</f>
        <v>1</v>
      </c>
      <c r="K31" s="44">
        <f>'RR - Totals'!J27+'Playoff - Totals'!J27</f>
        <v>3</v>
      </c>
      <c r="L31" s="46">
        <f>H31/K31</f>
        <v>1.3333333333333333</v>
      </c>
      <c r="M31" s="205">
        <f t="shared" ref="M31:M32" si="16">C31+K31</f>
        <v>33</v>
      </c>
      <c r="N31" s="46">
        <f t="shared" ref="N31:N33" si="17">B31/M31</f>
        <v>0.18181818181818182</v>
      </c>
      <c r="O31" s="46">
        <f>((H31*0.33)+C31+K31)/6</f>
        <v>5.72</v>
      </c>
      <c r="P31" s="46"/>
      <c r="Q31" s="44"/>
      <c r="R31" s="44"/>
      <c r="S31" s="44"/>
      <c r="T31" s="44"/>
      <c r="U31" s="44"/>
    </row>
    <row r="32" spans="1:21" ht="30" customHeight="1">
      <c r="A32" s="134" t="s">
        <v>101</v>
      </c>
      <c r="B32" s="44">
        <f>'RR - Totals'!B28+'Playoff - Totals'!B28</f>
        <v>3</v>
      </c>
      <c r="C32" s="44">
        <f>'RR - Totals'!C28+'Playoff - Totals'!C28</f>
        <v>20</v>
      </c>
      <c r="D32" s="45">
        <f>B32/C32</f>
        <v>0.15</v>
      </c>
      <c r="E32" s="44">
        <f>'RR - Totals'!E28+'Playoff - Totals'!E28</f>
        <v>0</v>
      </c>
      <c r="F32" s="44">
        <f>'RR - Totals'!F28+'Playoff - Totals'!F28</f>
        <v>15</v>
      </c>
      <c r="G32" s="57">
        <f>F32/(C33+Q33)*100</f>
        <v>7.2115384615384608</v>
      </c>
      <c r="H32" s="44">
        <f>'RR - Totals'!G28+'Playoff - Totals'!G28</f>
        <v>7</v>
      </c>
      <c r="I32" s="44">
        <f>'RR - Totals'!H28+'Playoff - Totals'!H28</f>
        <v>5</v>
      </c>
      <c r="J32" s="44">
        <f>'RR - Totals'!I28+'Playoff - Totals'!I28</f>
        <v>0</v>
      </c>
      <c r="K32" s="44">
        <f>'RR - Totals'!J28+'Playoff - Totals'!J28</f>
        <v>8</v>
      </c>
      <c r="L32" s="46">
        <f>H32/K32</f>
        <v>0.875</v>
      </c>
      <c r="M32" s="205">
        <f t="shared" si="16"/>
        <v>28</v>
      </c>
      <c r="N32" s="46">
        <f t="shared" si="17"/>
        <v>0.10714285714285714</v>
      </c>
      <c r="O32" s="46">
        <f>((H32*0.33)+C32+K32)/6</f>
        <v>5.0516666666666667</v>
      </c>
      <c r="P32" s="46"/>
      <c r="Q32" s="44"/>
      <c r="R32" s="44"/>
      <c r="S32" s="44"/>
      <c r="T32" s="44"/>
      <c r="U32" s="44"/>
    </row>
    <row r="33" spans="1:21" ht="30" customHeight="1">
      <c r="A33" s="199" t="s">
        <v>272</v>
      </c>
      <c r="B33" s="44">
        <f>SUM(B30:B32)</f>
        <v>33</v>
      </c>
      <c r="C33" s="44">
        <f t="shared" ref="C33:K33" si="18">SUM(C30:C32)</f>
        <v>109</v>
      </c>
      <c r="D33" s="203">
        <f>B33/C33</f>
        <v>0.30275229357798167</v>
      </c>
      <c r="E33" s="44">
        <f t="shared" si="18"/>
        <v>4</v>
      </c>
      <c r="F33" s="44">
        <f t="shared" si="18"/>
        <v>47</v>
      </c>
      <c r="G33" s="57">
        <f>F33/(C33+Q33)*100</f>
        <v>22.596153846153847</v>
      </c>
      <c r="H33" s="44">
        <f t="shared" si="18"/>
        <v>15</v>
      </c>
      <c r="I33" s="44">
        <f t="shared" si="18"/>
        <v>17</v>
      </c>
      <c r="J33" s="44">
        <f t="shared" si="18"/>
        <v>2</v>
      </c>
      <c r="K33" s="44">
        <f t="shared" si="18"/>
        <v>12</v>
      </c>
      <c r="L33" s="44">
        <f>H33/K33</f>
        <v>1.25</v>
      </c>
      <c r="M33" s="204">
        <f>SUM(M30:M32)</f>
        <v>121</v>
      </c>
      <c r="N33" s="46">
        <f t="shared" si="17"/>
        <v>0.27272727272727271</v>
      </c>
      <c r="O33" s="46"/>
      <c r="P33" s="44">
        <f>'Overall Team Stats'!L20</f>
        <v>34</v>
      </c>
      <c r="Q33" s="44">
        <f>'Overall Team Stats'!M20</f>
        <v>99</v>
      </c>
      <c r="R33" s="44">
        <f>'Overall Team Stats'!N20</f>
        <v>0.34343434343434343</v>
      </c>
      <c r="S33" s="57">
        <f>M33/6</f>
        <v>20.166666666666668</v>
      </c>
      <c r="T33" s="57">
        <f>S33/B43*100</f>
        <v>105.17166449369839</v>
      </c>
      <c r="U33" s="44">
        <f>B33-P33</f>
        <v>-1</v>
      </c>
    </row>
    <row r="34" spans="1:21">
      <c r="B34" s="34"/>
      <c r="C34" s="34"/>
      <c r="D34" s="36"/>
      <c r="E34" s="34"/>
      <c r="F34" s="34"/>
      <c r="G34" s="34"/>
      <c r="H34" s="34"/>
      <c r="I34" s="34"/>
      <c r="J34" s="34"/>
      <c r="K34" s="34"/>
      <c r="L34" s="37"/>
      <c r="M34" s="37"/>
      <c r="N34" s="37"/>
      <c r="O34" s="37"/>
      <c r="P34" s="37"/>
    </row>
    <row r="35" spans="1:21" ht="30" customHeight="1">
      <c r="A35" s="49" t="s">
        <v>188</v>
      </c>
      <c r="B35" s="12" t="s">
        <v>3</v>
      </c>
      <c r="C35" s="12" t="s">
        <v>11</v>
      </c>
      <c r="D35" s="26" t="s">
        <v>9</v>
      </c>
      <c r="E35" s="12" t="s">
        <v>10</v>
      </c>
      <c r="F35" s="12" t="s">
        <v>4</v>
      </c>
      <c r="G35" s="12" t="s">
        <v>277</v>
      </c>
      <c r="H35" s="12" t="s">
        <v>5</v>
      </c>
      <c r="I35" s="12" t="s">
        <v>6</v>
      </c>
      <c r="J35" s="12" t="s">
        <v>7</v>
      </c>
      <c r="K35" s="12" t="s">
        <v>8</v>
      </c>
      <c r="L35" s="29" t="s">
        <v>21</v>
      </c>
      <c r="M35" s="24" t="s">
        <v>271</v>
      </c>
      <c r="N35" s="24" t="s">
        <v>274</v>
      </c>
      <c r="O35" s="24" t="s">
        <v>276</v>
      </c>
      <c r="P35" s="24" t="s">
        <v>222</v>
      </c>
      <c r="Q35" s="24" t="s">
        <v>223</v>
      </c>
      <c r="R35" s="24" t="s">
        <v>224</v>
      </c>
      <c r="S35" s="24" t="s">
        <v>278</v>
      </c>
      <c r="T35" s="24" t="s">
        <v>279</v>
      </c>
      <c r="U35" s="24" t="s">
        <v>275</v>
      </c>
    </row>
    <row r="36" spans="1:21" ht="30" customHeight="1">
      <c r="A36" s="50" t="s">
        <v>29</v>
      </c>
      <c r="B36" s="44">
        <f>'RR - Totals'!B31+'Playoff - Totals'!B31</f>
        <v>8</v>
      </c>
      <c r="C36" s="44">
        <f>'RR - Totals'!C31+'Playoff - Totals'!C31</f>
        <v>34</v>
      </c>
      <c r="D36" s="45">
        <f>B36/C36</f>
        <v>0.23529411764705882</v>
      </c>
      <c r="E36" s="44">
        <f>'RR - Totals'!E31+'Playoff - Totals'!E31</f>
        <v>0</v>
      </c>
      <c r="F36" s="44">
        <f>'RR - Totals'!F31+'Playoff - Totals'!F31</f>
        <v>9</v>
      </c>
      <c r="G36" s="57">
        <f>F36/(C40+Q40)*100</f>
        <v>4.7120418848167542</v>
      </c>
      <c r="H36" s="44">
        <f>'RR - Totals'!G31+'Playoff - Totals'!G31</f>
        <v>5</v>
      </c>
      <c r="I36" s="44">
        <f>'RR - Totals'!H31+'Playoff - Totals'!H31</f>
        <v>6</v>
      </c>
      <c r="J36" s="44">
        <f>'RR - Totals'!I31+'Playoff - Totals'!I31</f>
        <v>1</v>
      </c>
      <c r="K36" s="44">
        <f>'RR - Totals'!J31+'Playoff - Totals'!J31</f>
        <v>2</v>
      </c>
      <c r="L36" s="46">
        <f>H36/K36</f>
        <v>2.5</v>
      </c>
      <c r="M36" s="204">
        <f>C36+K36</f>
        <v>36</v>
      </c>
      <c r="N36" s="46">
        <f>B36/M36</f>
        <v>0.22222222222222221</v>
      </c>
      <c r="O36" s="46">
        <f>((H36*0.33)+C36+K36)/6</f>
        <v>6.2749999999999995</v>
      </c>
      <c r="P36" s="46"/>
      <c r="Q36" s="44"/>
      <c r="R36" s="44"/>
      <c r="S36" s="44"/>
      <c r="T36" s="44"/>
      <c r="U36" s="44"/>
    </row>
    <row r="37" spans="1:21" ht="30" customHeight="1">
      <c r="A37" s="50" t="s">
        <v>167</v>
      </c>
      <c r="B37" s="44">
        <f>'RR - Totals'!B32+'Playoff - Totals'!B32</f>
        <v>3</v>
      </c>
      <c r="C37" s="44">
        <f>'RR - Totals'!C32+'Playoff - Totals'!C32</f>
        <v>14</v>
      </c>
      <c r="D37" s="45">
        <f>B37/C37</f>
        <v>0.21428571428571427</v>
      </c>
      <c r="E37" s="44">
        <f>'RR - Totals'!E32+'Playoff - Totals'!E32</f>
        <v>0</v>
      </c>
      <c r="F37" s="44">
        <f>'RR - Totals'!F32+'Playoff - Totals'!F32</f>
        <v>12</v>
      </c>
      <c r="G37" s="57">
        <f>F37/(C40+Q40)*100</f>
        <v>6.2827225130890048</v>
      </c>
      <c r="H37" s="44">
        <f>'RR - Totals'!G32+'Playoff - Totals'!G32</f>
        <v>2</v>
      </c>
      <c r="I37" s="44">
        <f>'RR - Totals'!H32+'Playoff - Totals'!H32</f>
        <v>2</v>
      </c>
      <c r="J37" s="44">
        <f>'RR - Totals'!I32+'Playoff - Totals'!I32</f>
        <v>0</v>
      </c>
      <c r="K37" s="44">
        <f>'RR - Totals'!J32+'Playoff - Totals'!J32</f>
        <v>4</v>
      </c>
      <c r="L37" s="46">
        <f>H37/K37</f>
        <v>0.5</v>
      </c>
      <c r="M37" s="204">
        <f t="shared" ref="M37:M39" si="19">C37+K37</f>
        <v>18</v>
      </c>
      <c r="N37" s="46">
        <f t="shared" ref="N37:N40" si="20">B37/M37</f>
        <v>0.16666666666666666</v>
      </c>
      <c r="O37" s="46">
        <f>((H37*0.33)+C37+K37)/6</f>
        <v>3.11</v>
      </c>
      <c r="P37" s="46"/>
      <c r="Q37" s="44"/>
      <c r="R37" s="44"/>
      <c r="S37" s="44"/>
      <c r="T37" s="44"/>
      <c r="U37" s="44"/>
    </row>
    <row r="38" spans="1:21" ht="30" customHeight="1">
      <c r="A38" s="50" t="s">
        <v>171</v>
      </c>
      <c r="B38" s="44">
        <f>'RR - Totals'!B33+'Playoff - Totals'!B33</f>
        <v>6</v>
      </c>
      <c r="C38" s="44">
        <f>'RR - Totals'!C33+'Playoff - Totals'!C33</f>
        <v>19</v>
      </c>
      <c r="D38" s="45">
        <f>B38/C38</f>
        <v>0.31578947368421051</v>
      </c>
      <c r="E38" s="44">
        <f>'RR - Totals'!E33+'Playoff - Totals'!E33</f>
        <v>1</v>
      </c>
      <c r="F38" s="44">
        <f>'RR - Totals'!F33+'Playoff - Totals'!F33</f>
        <v>12</v>
      </c>
      <c r="G38" s="57">
        <f>F38/(C40+Q40)*100</f>
        <v>6.2827225130890048</v>
      </c>
      <c r="H38" s="44">
        <f>'RR - Totals'!G33+'Playoff - Totals'!G33</f>
        <v>2</v>
      </c>
      <c r="I38" s="44">
        <f>'RR - Totals'!H33+'Playoff - Totals'!H33</f>
        <v>3</v>
      </c>
      <c r="J38" s="44">
        <f>'RR - Totals'!I33+'Playoff - Totals'!I33</f>
        <v>6</v>
      </c>
      <c r="K38" s="44">
        <f>'RR - Totals'!J33+'Playoff - Totals'!J33</f>
        <v>2</v>
      </c>
      <c r="L38" s="46">
        <f>H38/K38</f>
        <v>1</v>
      </c>
      <c r="M38" s="204">
        <f t="shared" si="19"/>
        <v>21</v>
      </c>
      <c r="N38" s="46">
        <f t="shared" si="20"/>
        <v>0.2857142857142857</v>
      </c>
      <c r="O38" s="46">
        <f>((H38*0.33)+C38+K38)/6</f>
        <v>3.61</v>
      </c>
      <c r="P38" s="46"/>
      <c r="Q38" s="44"/>
      <c r="R38" s="44"/>
      <c r="S38" s="44"/>
      <c r="T38" s="44"/>
      <c r="U38" s="44"/>
    </row>
    <row r="39" spans="1:21" ht="30" customHeight="1">
      <c r="A39" s="50" t="s">
        <v>169</v>
      </c>
      <c r="B39" s="44">
        <f>'RR - Totals'!B34+'Playoff - Totals'!B34</f>
        <v>9</v>
      </c>
      <c r="C39" s="44">
        <f>'RR - Totals'!C34+'Playoff - Totals'!C34</f>
        <v>32</v>
      </c>
      <c r="D39" s="45">
        <f>B39/C39</f>
        <v>0.28125</v>
      </c>
      <c r="E39" s="44">
        <f>'RR - Totals'!E34+'Playoff - Totals'!E34</f>
        <v>4</v>
      </c>
      <c r="F39" s="44">
        <f>'RR - Totals'!F34+'Playoff - Totals'!F34</f>
        <v>27</v>
      </c>
      <c r="G39" s="57">
        <f>F39/(C40+Q40)*100</f>
        <v>14.136125654450263</v>
      </c>
      <c r="H39" s="44">
        <f>'RR - Totals'!G34+'Playoff - Totals'!G34</f>
        <v>5</v>
      </c>
      <c r="I39" s="44">
        <f>'RR - Totals'!H34+'Playoff - Totals'!H34</f>
        <v>0</v>
      </c>
      <c r="J39" s="44">
        <f>'RR - Totals'!I34+'Playoff - Totals'!I34</f>
        <v>4</v>
      </c>
      <c r="K39" s="44">
        <f>'RR - Totals'!J34+'Playoff - Totals'!J34</f>
        <v>8</v>
      </c>
      <c r="L39" s="46">
        <f>H39/K39</f>
        <v>0.625</v>
      </c>
      <c r="M39" s="204">
        <f t="shared" si="19"/>
        <v>40</v>
      </c>
      <c r="N39" s="46">
        <f t="shared" si="20"/>
        <v>0.22500000000000001</v>
      </c>
      <c r="O39" s="46">
        <f>((H39*0.33)+C39+K39)/6</f>
        <v>6.9416666666666664</v>
      </c>
      <c r="P39" s="46"/>
      <c r="Q39" s="44"/>
      <c r="R39" s="44"/>
      <c r="S39" s="44"/>
      <c r="T39" s="44"/>
      <c r="U39" s="44"/>
    </row>
    <row r="40" spans="1:21" ht="30" customHeight="1">
      <c r="A40" s="198" t="s">
        <v>272</v>
      </c>
      <c r="B40" s="44">
        <f>SUM(B36:B39)</f>
        <v>26</v>
      </c>
      <c r="C40" s="44">
        <f t="shared" ref="C40:M40" si="21">SUM(C36:C39)</f>
        <v>99</v>
      </c>
      <c r="D40" s="203">
        <f>B40/C40</f>
        <v>0.26262626262626265</v>
      </c>
      <c r="E40" s="44">
        <f t="shared" si="21"/>
        <v>5</v>
      </c>
      <c r="F40" s="44">
        <f t="shared" si="21"/>
        <v>60</v>
      </c>
      <c r="G40" s="57">
        <f>F40/(C40+Q40)*100</f>
        <v>31.413612565445025</v>
      </c>
      <c r="H40" s="44">
        <f t="shared" si="21"/>
        <v>14</v>
      </c>
      <c r="I40" s="44">
        <f t="shared" si="21"/>
        <v>11</v>
      </c>
      <c r="J40" s="44">
        <f t="shared" si="21"/>
        <v>11</v>
      </c>
      <c r="K40" s="44">
        <f t="shared" si="21"/>
        <v>16</v>
      </c>
      <c r="L40" s="44">
        <f>H40/K40</f>
        <v>0.875</v>
      </c>
      <c r="M40" s="44">
        <f t="shared" si="21"/>
        <v>115</v>
      </c>
      <c r="N40" s="46">
        <f t="shared" si="20"/>
        <v>0.22608695652173913</v>
      </c>
      <c r="O40" s="46"/>
      <c r="P40" s="44">
        <f>'Overall Team Stats'!L24</f>
        <v>32</v>
      </c>
      <c r="Q40" s="44">
        <f>'Overall Team Stats'!M24</f>
        <v>92</v>
      </c>
      <c r="R40" s="44">
        <f>'Overall Team Stats'!N24</f>
        <v>0.34782608695652173</v>
      </c>
      <c r="S40" s="57">
        <f>M40/6</f>
        <v>19.166666666666668</v>
      </c>
      <c r="T40" s="57">
        <f>S40/B43*100</f>
        <v>99.956540634506737</v>
      </c>
      <c r="U40" s="44">
        <f>B40-P40</f>
        <v>-6</v>
      </c>
    </row>
    <row r="42" spans="1:21">
      <c r="A42" t="s">
        <v>280</v>
      </c>
      <c r="M42" s="196">
        <f>M40+M33+M27+M20+M13+M7</f>
        <v>767</v>
      </c>
    </row>
    <row r="43" spans="1:21">
      <c r="A43" t="s">
        <v>281</v>
      </c>
      <c r="B43">
        <f>(M42/20)/2</f>
        <v>19.175000000000001</v>
      </c>
      <c r="M43" s="196"/>
    </row>
    <row r="44" spans="1:21">
      <c r="M44" s="4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4"/>
  <sheetViews>
    <sheetView showGridLines="0" zoomScale="75" zoomScaleNormal="75" workbookViewId="0">
      <selection sqref="A1:K1048576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>
      <c r="A1" s="17" t="s">
        <v>39</v>
      </c>
      <c r="B1" s="13"/>
      <c r="C1" s="14"/>
      <c r="D1" s="15"/>
    </row>
    <row r="3" spans="1:11" ht="30" customHeight="1">
      <c r="A3" s="48" t="s">
        <v>182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>
      <c r="A4" s="27" t="s">
        <v>27</v>
      </c>
      <c r="B4" s="44">
        <f>'RR - Totals'!B4+'Playoff - Totals'!B4</f>
        <v>12</v>
      </c>
      <c r="C4" s="44">
        <f>'RR - Totals'!C4+'Playoff - Totals'!C4</f>
        <v>26</v>
      </c>
      <c r="D4" s="45">
        <f>B4/C4</f>
        <v>0.46153846153846156</v>
      </c>
      <c r="E4" s="44">
        <f>'RR - Totals'!E4+'Playoff - Totals'!E4</f>
        <v>1</v>
      </c>
      <c r="F4" s="44">
        <f>'RR - Totals'!F4+'Playoff - Totals'!F4</f>
        <v>35</v>
      </c>
      <c r="G4" s="44">
        <f>'RR - Totals'!G4+'Playoff - Totals'!G4</f>
        <v>11</v>
      </c>
      <c r="H4" s="44">
        <f>'RR - Totals'!H4+'Playoff - Totals'!H4</f>
        <v>5</v>
      </c>
      <c r="I4" s="44">
        <f>'RR - Totals'!I4+'Playoff - Totals'!I4</f>
        <v>4</v>
      </c>
      <c r="J4" s="44">
        <f>'RR - Totals'!J4+'Playoff - Totals'!J4</f>
        <v>11</v>
      </c>
      <c r="K4" s="46">
        <f>G4/J4</f>
        <v>1</v>
      </c>
    </row>
    <row r="5" spans="1:11" ht="30" customHeight="1">
      <c r="A5" s="27" t="s">
        <v>23</v>
      </c>
      <c r="B5" s="44">
        <f>'RR - Totals'!B5+'Playoff - Totals'!B5</f>
        <v>14</v>
      </c>
      <c r="C5" s="44">
        <f>'RR - Totals'!C5+'Playoff - Totals'!C5</f>
        <v>43</v>
      </c>
      <c r="D5" s="45">
        <f>B5/C5</f>
        <v>0.32558139534883723</v>
      </c>
      <c r="E5" s="44">
        <f>'RR - Totals'!E5+'Playoff - Totals'!E5</f>
        <v>0</v>
      </c>
      <c r="F5" s="44">
        <f>'RR - Totals'!F5+'Playoff - Totals'!F5</f>
        <v>15</v>
      </c>
      <c r="G5" s="44">
        <f>'RR - Totals'!G5+'Playoff - Totals'!G5</f>
        <v>6</v>
      </c>
      <c r="H5" s="44">
        <f>'RR - Totals'!H5+'Playoff - Totals'!H5</f>
        <v>3</v>
      </c>
      <c r="I5" s="44">
        <f>'RR - Totals'!I5+'Playoff - Totals'!I5</f>
        <v>0</v>
      </c>
      <c r="J5" s="44">
        <f>'RR - Totals'!J5+'Playoff - Totals'!J5</f>
        <v>7</v>
      </c>
      <c r="K5" s="46">
        <f>G5/J5</f>
        <v>0.8571428571428571</v>
      </c>
    </row>
    <row r="6" spans="1:11" ht="30" customHeight="1">
      <c r="A6" s="27" t="s">
        <v>173</v>
      </c>
      <c r="B6" s="44">
        <f>'RR - Totals'!B6+'Playoff - Totals'!B6</f>
        <v>15</v>
      </c>
      <c r="C6" s="44">
        <f>'RR - Totals'!C6+'Playoff - Totals'!C6</f>
        <v>40</v>
      </c>
      <c r="D6" s="45">
        <f>B6/C6</f>
        <v>0.375</v>
      </c>
      <c r="E6" s="44">
        <f>'RR - Totals'!E6+'Playoff - Totals'!E6</f>
        <v>8</v>
      </c>
      <c r="F6" s="44">
        <f>'RR - Totals'!F6+'Playoff - Totals'!F6</f>
        <v>27</v>
      </c>
      <c r="G6" s="44">
        <f>'RR - Totals'!G6+'Playoff - Totals'!G6</f>
        <v>5</v>
      </c>
      <c r="H6" s="44">
        <f>'RR - Totals'!H6+'Playoff - Totals'!H6</f>
        <v>2</v>
      </c>
      <c r="I6" s="184">
        <f>'RR - Totals'!I6+'Playoff - Totals'!I6</f>
        <v>11</v>
      </c>
      <c r="J6" s="44">
        <f>'RR - Totals'!J6+'Playoff - Totals'!J6</f>
        <v>10</v>
      </c>
      <c r="K6" s="46">
        <f>G6/J6</f>
        <v>0.5</v>
      </c>
    </row>
    <row r="7" spans="1:11">
      <c r="B7" s="34"/>
      <c r="C7" s="34"/>
      <c r="D7" s="36"/>
      <c r="E7" s="34"/>
      <c r="F7" s="34"/>
      <c r="G7" s="34"/>
      <c r="H7" s="34"/>
      <c r="I7" s="34"/>
      <c r="J7" s="34"/>
      <c r="K7" s="37"/>
    </row>
    <row r="8" spans="1:11" ht="30" customHeight="1">
      <c r="A8" s="132" t="s">
        <v>183</v>
      </c>
      <c r="B8" s="12" t="s">
        <v>3</v>
      </c>
      <c r="C8" s="12" t="s">
        <v>11</v>
      </c>
      <c r="D8" s="26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29" t="s">
        <v>21</v>
      </c>
    </row>
    <row r="9" spans="1:11" ht="30" customHeight="1">
      <c r="A9" s="133" t="s">
        <v>24</v>
      </c>
      <c r="B9" s="44">
        <f>'RR - Totals'!B9+'Playoff - Totals'!B9</f>
        <v>21</v>
      </c>
      <c r="C9" s="44">
        <f>'RR - Totals'!C9+'Playoff - Totals'!C9</f>
        <v>55</v>
      </c>
      <c r="D9" s="45">
        <f>B9/C9</f>
        <v>0.38181818181818183</v>
      </c>
      <c r="E9" s="44">
        <f>'RR - Totals'!E9+'Playoff - Totals'!E9</f>
        <v>1</v>
      </c>
      <c r="F9" s="44">
        <f>'RR - Totals'!F9+'Playoff - Totals'!F9</f>
        <v>20</v>
      </c>
      <c r="G9" s="44">
        <f>'RR - Totals'!G9+'Playoff - Totals'!G9</f>
        <v>4</v>
      </c>
      <c r="H9" s="44">
        <f>'RR - Totals'!H9+'Playoff - Totals'!H9</f>
        <v>2</v>
      </c>
      <c r="I9" s="44">
        <f>'RR - Totals'!I9+'Playoff - Totals'!I9</f>
        <v>2</v>
      </c>
      <c r="J9" s="44">
        <f>'RR - Totals'!J9+'Playoff - Totals'!J9</f>
        <v>3</v>
      </c>
      <c r="K9" s="46">
        <f>G9/J9</f>
        <v>1.3333333333333333</v>
      </c>
    </row>
    <row r="10" spans="1:11" ht="30" customHeight="1">
      <c r="A10" s="133" t="s">
        <v>26</v>
      </c>
      <c r="B10" s="44">
        <f>'RR - Totals'!B10+'Playoff - Totals'!B10</f>
        <v>8</v>
      </c>
      <c r="C10" s="44">
        <f>'RR - Totals'!C10+'Playoff - Totals'!C10</f>
        <v>41</v>
      </c>
      <c r="D10" s="45">
        <f>B10/C10</f>
        <v>0.1951219512195122</v>
      </c>
      <c r="E10" s="44">
        <f>'RR - Totals'!E10+'Playoff - Totals'!E10</f>
        <v>1</v>
      </c>
      <c r="F10" s="44">
        <f>'RR - Totals'!F10+'Playoff - Totals'!F10</f>
        <v>12</v>
      </c>
      <c r="G10" s="44">
        <f>'RR - Totals'!G10+'Playoff - Totals'!G10</f>
        <v>6</v>
      </c>
      <c r="H10" s="44">
        <f>'RR - Totals'!H10+'Playoff - Totals'!H10</f>
        <v>7</v>
      </c>
      <c r="I10" s="44">
        <f>'RR - Totals'!I10+'Playoff - Totals'!I10</f>
        <v>2</v>
      </c>
      <c r="J10" s="44">
        <f>'RR - Totals'!J10+'Playoff - Totals'!J10</f>
        <v>5</v>
      </c>
      <c r="K10" s="46">
        <f>G10/J10</f>
        <v>1.2</v>
      </c>
    </row>
    <row r="11" spans="1:11" ht="30" customHeight="1">
      <c r="A11" s="133" t="s">
        <v>25</v>
      </c>
      <c r="B11" s="44">
        <f>'RR - Totals'!B11+'Playoff - Totals'!B11</f>
        <v>11</v>
      </c>
      <c r="C11" s="44">
        <f>'RR - Totals'!C11+'Playoff - Totals'!C11</f>
        <v>26</v>
      </c>
      <c r="D11" s="45">
        <f>B11/C11</f>
        <v>0.42307692307692307</v>
      </c>
      <c r="E11" s="44">
        <f>'RR - Totals'!E11+'Playoff - Totals'!E11</f>
        <v>0</v>
      </c>
      <c r="F11" s="44">
        <f>'RR - Totals'!F11+'Playoff - Totals'!F11</f>
        <v>29</v>
      </c>
      <c r="G11" s="44">
        <f>'RR - Totals'!G11+'Playoff - Totals'!G11</f>
        <v>6</v>
      </c>
      <c r="H11" s="44">
        <f>'RR - Totals'!H11+'Playoff - Totals'!H11</f>
        <v>8</v>
      </c>
      <c r="I11" s="44">
        <f>'RR - Totals'!I11+'Playoff - Totals'!I11</f>
        <v>0</v>
      </c>
      <c r="J11" s="44">
        <f>'RR - Totals'!J11+'Playoff - Totals'!J11</f>
        <v>9</v>
      </c>
      <c r="K11" s="46">
        <f>G11/J11</f>
        <v>0.66666666666666663</v>
      </c>
    </row>
    <row r="12" spans="1:11">
      <c r="B12" s="34"/>
      <c r="C12" s="34"/>
      <c r="D12" s="36"/>
      <c r="E12" s="34"/>
      <c r="F12" s="34"/>
      <c r="G12" s="34"/>
      <c r="H12" s="34"/>
      <c r="I12" s="34"/>
      <c r="J12" s="34"/>
      <c r="K12" s="37"/>
    </row>
    <row r="13" spans="1:11" ht="30" customHeight="1">
      <c r="A13" s="144" t="s">
        <v>187</v>
      </c>
      <c r="B13" s="12" t="s">
        <v>3</v>
      </c>
      <c r="C13" s="12" t="s">
        <v>11</v>
      </c>
      <c r="D13" s="26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9" t="s">
        <v>21</v>
      </c>
    </row>
    <row r="14" spans="1:11" ht="30" customHeight="1">
      <c r="A14" s="51" t="s">
        <v>43</v>
      </c>
      <c r="B14" s="44">
        <f>'RR - Totals'!B14+'Playoff - Totals'!B14</f>
        <v>20</v>
      </c>
      <c r="C14" s="44">
        <f>'RR - Totals'!C14+'Playoff - Totals'!C14</f>
        <v>44</v>
      </c>
      <c r="D14" s="45">
        <f>B14/C14</f>
        <v>0.45454545454545453</v>
      </c>
      <c r="E14" s="184">
        <f>'RR - Totals'!E14+'Playoff - Totals'!E14</f>
        <v>8</v>
      </c>
      <c r="F14" s="44">
        <f>'RR - Totals'!F14+'Playoff - Totals'!F14</f>
        <v>39</v>
      </c>
      <c r="G14" s="184">
        <f>'RR - Totals'!G14+'Playoff - Totals'!G14</f>
        <v>12</v>
      </c>
      <c r="H14" s="44">
        <f>'RR - Totals'!H14+'Playoff - Totals'!H14</f>
        <v>8</v>
      </c>
      <c r="I14" s="44">
        <f>'RR - Totals'!I14+'Playoff - Totals'!I14</f>
        <v>6</v>
      </c>
      <c r="J14" s="44">
        <f>'RR - Totals'!J14+'Playoff - Totals'!J14</f>
        <v>9</v>
      </c>
      <c r="K14" s="46">
        <f>G14/J14</f>
        <v>1.3333333333333333</v>
      </c>
    </row>
    <row r="15" spans="1:11" ht="30" customHeight="1">
      <c r="A15" s="51" t="s">
        <v>46</v>
      </c>
      <c r="B15" s="44">
        <f>'RR - Totals'!B15+'Playoff - Totals'!B15</f>
        <v>15</v>
      </c>
      <c r="C15" s="44">
        <f>'RR - Totals'!C15+'Playoff - Totals'!C15</f>
        <v>47</v>
      </c>
      <c r="D15" s="45">
        <f>B15/C15</f>
        <v>0.31914893617021278</v>
      </c>
      <c r="E15" s="44">
        <f>'RR - Totals'!E15+'Playoff - Totals'!E15</f>
        <v>0</v>
      </c>
      <c r="F15" s="44">
        <f>'RR - Totals'!F15+'Playoff - Totals'!F15</f>
        <v>16</v>
      </c>
      <c r="G15" s="44">
        <f>'RR - Totals'!G15+'Playoff - Totals'!G15</f>
        <v>2</v>
      </c>
      <c r="H15" s="44">
        <f>'RR - Totals'!H15+'Playoff - Totals'!H15</f>
        <v>3</v>
      </c>
      <c r="I15" s="44">
        <f>'RR - Totals'!I15+'Playoff - Totals'!I15</f>
        <v>2</v>
      </c>
      <c r="J15" s="44">
        <f>'RR - Totals'!J15+'Playoff - Totals'!J15</f>
        <v>8</v>
      </c>
      <c r="K15" s="46">
        <f>G15/J15</f>
        <v>0.25</v>
      </c>
    </row>
    <row r="16" spans="1:11" ht="30" customHeight="1">
      <c r="A16" s="51" t="s">
        <v>30</v>
      </c>
      <c r="B16" s="44">
        <f>'RR - Totals'!B16+'Playoff - Totals'!B16</f>
        <v>0</v>
      </c>
      <c r="C16" s="44">
        <f>'RR - Totals'!C16+'Playoff - Totals'!C16</f>
        <v>0</v>
      </c>
      <c r="D16" s="45" t="e">
        <f>B16/C16</f>
        <v>#DIV/0!</v>
      </c>
      <c r="E16" s="44">
        <f>'RR - Totals'!E16+'Playoff - Totals'!E16</f>
        <v>0</v>
      </c>
      <c r="F16" s="44">
        <f>'RR - Totals'!F16+'Playoff - Totals'!F16</f>
        <v>0</v>
      </c>
      <c r="G16" s="44">
        <f>'RR - Totals'!G16+'Playoff - Totals'!G16</f>
        <v>0</v>
      </c>
      <c r="H16" s="44">
        <f>'RR - Totals'!H16+'Playoff - Totals'!H16</f>
        <v>0</v>
      </c>
      <c r="I16" s="44">
        <f>'RR - Totals'!I16+'Playoff - Totals'!I16</f>
        <v>0</v>
      </c>
      <c r="J16" s="44">
        <f>'RR - Totals'!J16+'Playoff - Totals'!J16</f>
        <v>0</v>
      </c>
      <c r="K16" s="46" t="e">
        <f>G16/J16</f>
        <v>#DIV/0!</v>
      </c>
    </row>
    <row r="17" spans="1:11" ht="30" customHeight="1">
      <c r="A17" s="51" t="s">
        <v>174</v>
      </c>
      <c r="B17" s="44">
        <f>'RR - Totals'!B17+'Playoff - Totals'!B17</f>
        <v>5</v>
      </c>
      <c r="C17" s="44">
        <f>'RR - Totals'!C17+'Playoff - Totals'!C17</f>
        <v>21</v>
      </c>
      <c r="D17" s="45">
        <f>B17/C17</f>
        <v>0.23809523809523808</v>
      </c>
      <c r="E17" s="44">
        <f>'RR - Totals'!E17+'Playoff - Totals'!E17</f>
        <v>2</v>
      </c>
      <c r="F17" s="44">
        <f>'RR - Totals'!F17+'Playoff - Totals'!F17</f>
        <v>8</v>
      </c>
      <c r="G17" s="44">
        <f>'RR - Totals'!G17+'Playoff - Totals'!G17</f>
        <v>7</v>
      </c>
      <c r="H17" s="184">
        <f>'RR - Totals'!H17+'Playoff - Totals'!H17</f>
        <v>10</v>
      </c>
      <c r="I17" s="44">
        <f>'RR - Totals'!I17+'Playoff - Totals'!I17</f>
        <v>2</v>
      </c>
      <c r="J17" s="44">
        <f>'RR - Totals'!J17+'Playoff - Totals'!J17</f>
        <v>4</v>
      </c>
      <c r="K17" s="46">
        <f>G17/J17</f>
        <v>1.75</v>
      </c>
    </row>
    <row r="18" spans="1:11">
      <c r="A18" s="75"/>
      <c r="B18" s="76"/>
      <c r="C18" s="76"/>
      <c r="D18" s="77"/>
      <c r="E18" s="76"/>
      <c r="F18" s="76"/>
      <c r="G18" s="76"/>
      <c r="H18" s="76"/>
      <c r="I18" s="76"/>
      <c r="J18" s="76"/>
      <c r="K18" s="78"/>
    </row>
    <row r="19" spans="1:11" ht="30" customHeight="1">
      <c r="A19" s="52" t="s">
        <v>184</v>
      </c>
      <c r="B19" s="12" t="s">
        <v>3</v>
      </c>
      <c r="C19" s="12" t="s">
        <v>11</v>
      </c>
      <c r="D19" s="26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29" t="s">
        <v>21</v>
      </c>
    </row>
    <row r="20" spans="1:11" ht="30" customHeight="1">
      <c r="A20" s="53" t="s">
        <v>22</v>
      </c>
      <c r="B20" s="44">
        <f>'RR - Totals'!B20+'Playoff - Totals'!B20</f>
        <v>22</v>
      </c>
      <c r="C20" s="44">
        <f>'RR - Totals'!C20+'Playoff - Totals'!C20</f>
        <v>34</v>
      </c>
      <c r="D20" s="185">
        <f>B20/C20</f>
        <v>0.6470588235294118</v>
      </c>
      <c r="E20" s="44">
        <f>'RR - Totals'!E20+'Playoff - Totals'!E20</f>
        <v>6</v>
      </c>
      <c r="F20" s="184">
        <f>'RR - Totals'!F20+'Playoff - Totals'!F20</f>
        <v>50</v>
      </c>
      <c r="G20" s="44">
        <f>'RR - Totals'!G20+'Playoff - Totals'!G20</f>
        <v>10</v>
      </c>
      <c r="H20" s="44">
        <f>'RR - Totals'!H20+'Playoff - Totals'!H20</f>
        <v>5</v>
      </c>
      <c r="I20" s="184">
        <f>'RR - Totals'!I20+'Playoff - Totals'!I20</f>
        <v>11</v>
      </c>
      <c r="J20" s="44">
        <f>'RR - Totals'!J20+'Playoff - Totals'!J20</f>
        <v>4</v>
      </c>
      <c r="K20" s="46">
        <f>G20/J20</f>
        <v>2.5</v>
      </c>
    </row>
    <row r="21" spans="1:11" ht="30" customHeight="1">
      <c r="A21" s="53" t="s">
        <v>175</v>
      </c>
      <c r="B21" s="44">
        <f>'RR - Totals'!B21+'Playoff - Totals'!B21</f>
        <v>7</v>
      </c>
      <c r="C21" s="44">
        <f>'RR - Totals'!C21+'Playoff - Totals'!C21</f>
        <v>30</v>
      </c>
      <c r="D21" s="45">
        <f>B21/C21</f>
        <v>0.23333333333333334</v>
      </c>
      <c r="E21" s="44">
        <f>'RR - Totals'!E21+'Playoff - Totals'!E21</f>
        <v>0</v>
      </c>
      <c r="F21" s="44">
        <f>'RR - Totals'!F21+'Playoff - Totals'!F21</f>
        <v>12</v>
      </c>
      <c r="G21" s="44">
        <f>'RR - Totals'!G21+'Playoff - Totals'!G21</f>
        <v>3</v>
      </c>
      <c r="H21" s="44">
        <f>'RR - Totals'!H21+'Playoff - Totals'!H21</f>
        <v>2</v>
      </c>
      <c r="I21" s="44">
        <f>'RR - Totals'!I21+'Playoff - Totals'!I21</f>
        <v>2</v>
      </c>
      <c r="J21" s="44">
        <f>'RR - Totals'!J21+'Playoff - Totals'!J21</f>
        <v>4</v>
      </c>
      <c r="K21" s="46">
        <f>G21/J21</f>
        <v>0.75</v>
      </c>
    </row>
    <row r="22" spans="1:11" ht="30" customHeight="1">
      <c r="A22" s="53" t="s">
        <v>176</v>
      </c>
      <c r="B22" s="44">
        <f>'RR - Totals'!B22+'Playoff - Totals'!B22</f>
        <v>8</v>
      </c>
      <c r="C22" s="44">
        <f>'RR - Totals'!C22+'Playoff - Totals'!C22</f>
        <v>24</v>
      </c>
      <c r="D22" s="45">
        <f>B22/C22</f>
        <v>0.33333333333333331</v>
      </c>
      <c r="E22" s="44">
        <f>'RR - Totals'!E22+'Playoff - Totals'!E22</f>
        <v>0</v>
      </c>
      <c r="F22" s="44">
        <f>'RR - Totals'!F22+'Playoff - Totals'!F22</f>
        <v>12</v>
      </c>
      <c r="G22" s="44">
        <f>'RR - Totals'!G22+'Playoff - Totals'!G22</f>
        <v>0</v>
      </c>
      <c r="H22" s="44">
        <f>'RR - Totals'!H22+'Playoff - Totals'!H22</f>
        <v>2</v>
      </c>
      <c r="I22" s="44">
        <f>'RR - Totals'!I22+'Playoff - Totals'!I22</f>
        <v>0</v>
      </c>
      <c r="J22" s="44">
        <f>'RR - Totals'!J22+'Playoff - Totals'!J22</f>
        <v>8</v>
      </c>
      <c r="K22" s="46">
        <f>G22/J22</f>
        <v>0</v>
      </c>
    </row>
    <row r="23" spans="1:11" ht="30" customHeight="1">
      <c r="A23" s="53" t="s">
        <v>28</v>
      </c>
      <c r="B23" s="44">
        <f>'RR - Totals'!B23+'Playoff - Totals'!B23</f>
        <v>7</v>
      </c>
      <c r="C23" s="44">
        <f>'RR - Totals'!C23+'Playoff - Totals'!C23</f>
        <v>14</v>
      </c>
      <c r="D23" s="45">
        <f>B23/C23</f>
        <v>0.5</v>
      </c>
      <c r="E23" s="44">
        <f>'RR - Totals'!E23+'Playoff - Totals'!E23</f>
        <v>6</v>
      </c>
      <c r="F23" s="44">
        <f>'RR - Totals'!F23+'Playoff - Totals'!F23</f>
        <v>7</v>
      </c>
      <c r="G23" s="44">
        <f>'RR - Totals'!G23+'Playoff - Totals'!G23</f>
        <v>2</v>
      </c>
      <c r="H23" s="44">
        <f>'RR - Totals'!H23+'Playoff - Totals'!H23</f>
        <v>2</v>
      </c>
      <c r="I23" s="44">
        <f>'RR - Totals'!I23+'Playoff - Totals'!I23</f>
        <v>5</v>
      </c>
      <c r="J23" s="44">
        <f>'RR - Totals'!J23+'Playoff - Totals'!J23</f>
        <v>4</v>
      </c>
      <c r="K23" s="46">
        <f>G23/J23</f>
        <v>0.5</v>
      </c>
    </row>
    <row r="24" spans="1:11">
      <c r="B24" s="34"/>
      <c r="C24" s="34"/>
      <c r="D24" s="36"/>
      <c r="E24" s="34"/>
      <c r="F24" s="34"/>
      <c r="G24" s="34"/>
      <c r="H24" s="34"/>
      <c r="I24" s="34"/>
      <c r="J24" s="34"/>
      <c r="K24" s="37"/>
    </row>
    <row r="25" spans="1:11" ht="30" customHeight="1">
      <c r="A25" s="54" t="s">
        <v>185</v>
      </c>
      <c r="B25" s="12" t="s">
        <v>3</v>
      </c>
      <c r="C25" s="12" t="s">
        <v>11</v>
      </c>
      <c r="D25" s="26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9" t="s">
        <v>21</v>
      </c>
    </row>
    <row r="26" spans="1:11" ht="30" customHeight="1">
      <c r="A26" s="55" t="s">
        <v>81</v>
      </c>
      <c r="B26" s="184">
        <f>'RR - Totals'!B26+'Playoff - Totals'!B26</f>
        <v>24</v>
      </c>
      <c r="C26" s="184">
        <f>'RR - Totals'!C26+'Playoff - Totals'!C26</f>
        <v>59</v>
      </c>
      <c r="D26" s="45">
        <f>B26/C26</f>
        <v>0.40677966101694918</v>
      </c>
      <c r="E26" s="44">
        <f>'RR - Totals'!E26+'Playoff - Totals'!E26</f>
        <v>2</v>
      </c>
      <c r="F26" s="44">
        <f>'RR - Totals'!F26+'Playoff - Totals'!F26</f>
        <v>20</v>
      </c>
      <c r="G26" s="44">
        <f>'RR - Totals'!G26+'Playoff - Totals'!G26</f>
        <v>4</v>
      </c>
      <c r="H26" s="44">
        <f>'RR - Totals'!H26+'Playoff - Totals'!H26</f>
        <v>9</v>
      </c>
      <c r="I26" s="44">
        <f>'RR - Totals'!I26+'Playoff - Totals'!I26</f>
        <v>1</v>
      </c>
      <c r="J26" s="184">
        <f>'RR - Totals'!J26+'Playoff - Totals'!J26</f>
        <v>1</v>
      </c>
      <c r="K26" s="186">
        <f>G26/J26</f>
        <v>4</v>
      </c>
    </row>
    <row r="27" spans="1:11" ht="30" customHeight="1">
      <c r="A27" s="134" t="s">
        <v>177</v>
      </c>
      <c r="B27" s="44">
        <f>'RR - Totals'!B27+'Playoff - Totals'!B27</f>
        <v>6</v>
      </c>
      <c r="C27" s="44">
        <f>'RR - Totals'!C27+'Playoff - Totals'!C27</f>
        <v>30</v>
      </c>
      <c r="D27" s="45">
        <f>B27/C27</f>
        <v>0.2</v>
      </c>
      <c r="E27" s="44">
        <f>'RR - Totals'!E27+'Playoff - Totals'!E27</f>
        <v>2</v>
      </c>
      <c r="F27" s="44">
        <f>'RR - Totals'!F27+'Playoff - Totals'!F27</f>
        <v>12</v>
      </c>
      <c r="G27" s="44">
        <f>'RR - Totals'!G27+'Playoff - Totals'!G27</f>
        <v>4</v>
      </c>
      <c r="H27" s="44">
        <f>'RR - Totals'!H27+'Playoff - Totals'!H27</f>
        <v>3</v>
      </c>
      <c r="I27" s="44">
        <f>'RR - Totals'!I27+'Playoff - Totals'!I27</f>
        <v>1</v>
      </c>
      <c r="J27" s="44">
        <f>'RR - Totals'!J27+'Playoff - Totals'!J27</f>
        <v>3</v>
      </c>
      <c r="K27" s="46">
        <f>G27/J27</f>
        <v>1.3333333333333333</v>
      </c>
    </row>
    <row r="28" spans="1:11" ht="30" customHeight="1">
      <c r="A28" s="134" t="s">
        <v>101</v>
      </c>
      <c r="B28" s="44">
        <f>'RR - Totals'!B28+'Playoff - Totals'!B28</f>
        <v>3</v>
      </c>
      <c r="C28" s="44">
        <f>'RR - Totals'!C28+'Playoff - Totals'!C28</f>
        <v>20</v>
      </c>
      <c r="D28" s="45">
        <f>B28/C28</f>
        <v>0.15</v>
      </c>
      <c r="E28" s="44">
        <f>'RR - Totals'!E28+'Playoff - Totals'!E28</f>
        <v>0</v>
      </c>
      <c r="F28" s="44">
        <f>'RR - Totals'!F28+'Playoff - Totals'!F28</f>
        <v>15</v>
      </c>
      <c r="G28" s="44">
        <f>'RR - Totals'!G28+'Playoff - Totals'!G28</f>
        <v>7</v>
      </c>
      <c r="H28" s="44">
        <f>'RR - Totals'!H28+'Playoff - Totals'!H28</f>
        <v>5</v>
      </c>
      <c r="I28" s="44">
        <f>'RR - Totals'!I28+'Playoff - Totals'!I28</f>
        <v>0</v>
      </c>
      <c r="J28" s="44">
        <f>'RR - Totals'!J28+'Playoff - Totals'!J28</f>
        <v>8</v>
      </c>
      <c r="K28" s="46">
        <f>G28/J28</f>
        <v>0.875</v>
      </c>
    </row>
    <row r="29" spans="1:11">
      <c r="B29" s="34"/>
      <c r="C29" s="34"/>
      <c r="D29" s="36"/>
      <c r="E29" s="34"/>
      <c r="F29" s="34"/>
      <c r="G29" s="34"/>
      <c r="H29" s="34"/>
      <c r="I29" s="34"/>
      <c r="J29" s="34"/>
      <c r="K29" s="37"/>
    </row>
    <row r="30" spans="1:11" ht="30" customHeight="1">
      <c r="A30" s="49" t="s">
        <v>188</v>
      </c>
      <c r="B30" s="12" t="s">
        <v>3</v>
      </c>
      <c r="C30" s="12" t="s">
        <v>11</v>
      </c>
      <c r="D30" s="26" t="s">
        <v>9</v>
      </c>
      <c r="E30" s="12" t="s">
        <v>10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29" t="s">
        <v>21</v>
      </c>
    </row>
    <row r="31" spans="1:11" ht="30" customHeight="1">
      <c r="A31" s="50" t="s">
        <v>29</v>
      </c>
      <c r="B31" s="44">
        <f>'RR - Totals'!B31+'Playoff - Totals'!B31</f>
        <v>8</v>
      </c>
      <c r="C31" s="44">
        <f>'RR - Totals'!C31+'Playoff - Totals'!C31</f>
        <v>34</v>
      </c>
      <c r="D31" s="45">
        <f>B31/C31</f>
        <v>0.23529411764705882</v>
      </c>
      <c r="E31" s="44">
        <f>'RR - Totals'!E31+'Playoff - Totals'!E31</f>
        <v>0</v>
      </c>
      <c r="F31" s="44">
        <f>'RR - Totals'!F31+'Playoff - Totals'!F31</f>
        <v>9</v>
      </c>
      <c r="G31" s="44">
        <f>'RR - Totals'!G31+'Playoff - Totals'!G31</f>
        <v>5</v>
      </c>
      <c r="H31" s="44">
        <f>'RR - Totals'!H31+'Playoff - Totals'!H31</f>
        <v>6</v>
      </c>
      <c r="I31" s="44">
        <f>'RR - Totals'!I31+'Playoff - Totals'!I31</f>
        <v>1</v>
      </c>
      <c r="J31" s="44">
        <f>'RR - Totals'!J31+'Playoff - Totals'!J31</f>
        <v>2</v>
      </c>
      <c r="K31" s="46">
        <f>G31/J31</f>
        <v>2.5</v>
      </c>
    </row>
    <row r="32" spans="1:11" ht="30" customHeight="1">
      <c r="A32" s="50" t="s">
        <v>167</v>
      </c>
      <c r="B32" s="44">
        <f>'RR - Totals'!B32+'Playoff - Totals'!B32</f>
        <v>3</v>
      </c>
      <c r="C32" s="44">
        <f>'RR - Totals'!C32+'Playoff - Totals'!C32</f>
        <v>14</v>
      </c>
      <c r="D32" s="45">
        <f>B32/C32</f>
        <v>0.21428571428571427</v>
      </c>
      <c r="E32" s="44">
        <f>'RR - Totals'!E32+'Playoff - Totals'!E32</f>
        <v>0</v>
      </c>
      <c r="F32" s="44">
        <f>'RR - Totals'!F32+'Playoff - Totals'!F32</f>
        <v>12</v>
      </c>
      <c r="G32" s="44">
        <f>'RR - Totals'!G32+'Playoff - Totals'!G32</f>
        <v>2</v>
      </c>
      <c r="H32" s="44">
        <f>'RR - Totals'!H32+'Playoff - Totals'!H32</f>
        <v>2</v>
      </c>
      <c r="I32" s="44">
        <f>'RR - Totals'!I32+'Playoff - Totals'!I32</f>
        <v>0</v>
      </c>
      <c r="J32" s="44">
        <f>'RR - Totals'!J32+'Playoff - Totals'!J32</f>
        <v>4</v>
      </c>
      <c r="K32" s="46">
        <f>G32/J32</f>
        <v>0.5</v>
      </c>
    </row>
    <row r="33" spans="1:11" ht="30" customHeight="1">
      <c r="A33" s="50" t="s">
        <v>171</v>
      </c>
      <c r="B33" s="44">
        <f>'RR - Totals'!B33+'Playoff - Totals'!B33</f>
        <v>6</v>
      </c>
      <c r="C33" s="44">
        <f>'RR - Totals'!C33+'Playoff - Totals'!C33</f>
        <v>19</v>
      </c>
      <c r="D33" s="45">
        <f>B33/C33</f>
        <v>0.31578947368421051</v>
      </c>
      <c r="E33" s="44">
        <f>'RR - Totals'!E33+'Playoff - Totals'!E33</f>
        <v>1</v>
      </c>
      <c r="F33" s="44">
        <f>'RR - Totals'!F33+'Playoff - Totals'!F33</f>
        <v>12</v>
      </c>
      <c r="G33" s="44">
        <f>'RR - Totals'!G33+'Playoff - Totals'!G33</f>
        <v>2</v>
      </c>
      <c r="H33" s="44">
        <f>'RR - Totals'!H33+'Playoff - Totals'!H33</f>
        <v>3</v>
      </c>
      <c r="I33" s="44">
        <f>'RR - Totals'!I33+'Playoff - Totals'!I33</f>
        <v>6</v>
      </c>
      <c r="J33" s="44">
        <f>'RR - Totals'!J33+'Playoff - Totals'!J33</f>
        <v>2</v>
      </c>
      <c r="K33" s="46">
        <f>G33/J33</f>
        <v>1</v>
      </c>
    </row>
    <row r="34" spans="1:11" ht="30" customHeight="1">
      <c r="A34" s="50" t="s">
        <v>169</v>
      </c>
      <c r="B34" s="44">
        <f>'RR - Totals'!B34+'Playoff - Totals'!B34</f>
        <v>9</v>
      </c>
      <c r="C34" s="44">
        <f>'RR - Totals'!C34+'Playoff - Totals'!C34</f>
        <v>32</v>
      </c>
      <c r="D34" s="45">
        <f>B34/C34</f>
        <v>0.28125</v>
      </c>
      <c r="E34" s="44">
        <f>'RR - Totals'!E34+'Playoff - Totals'!E34</f>
        <v>4</v>
      </c>
      <c r="F34" s="44">
        <f>'RR - Totals'!F34+'Playoff - Totals'!F34</f>
        <v>27</v>
      </c>
      <c r="G34" s="44">
        <f>'RR - Totals'!G34+'Playoff - Totals'!G34</f>
        <v>5</v>
      </c>
      <c r="H34" s="44">
        <f>'RR - Totals'!H34+'Playoff - Totals'!H34</f>
        <v>0</v>
      </c>
      <c r="I34" s="44">
        <f>'RR - Totals'!I34+'Playoff - Totals'!I34</f>
        <v>4</v>
      </c>
      <c r="J34" s="44">
        <f>'RR - Totals'!J34+'Playoff - Totals'!J34</f>
        <v>8</v>
      </c>
      <c r="K34" s="46">
        <f>G34/J34</f>
        <v>0.625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4"/>
  <sheetViews>
    <sheetView showGridLines="0" zoomScale="75" zoomScaleNormal="75" workbookViewId="0">
      <selection activeCell="L1" sqref="L1:L1048576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1" bestFit="1" customWidth="1"/>
  </cols>
  <sheetData>
    <row r="1" spans="1:11" ht="30" customHeight="1" thickBot="1">
      <c r="A1" s="17" t="s">
        <v>38</v>
      </c>
      <c r="B1" s="13"/>
      <c r="C1" s="14"/>
      <c r="D1" s="15"/>
    </row>
    <row r="3" spans="1:11" ht="30" customHeight="1">
      <c r="A3" s="48" t="str">
        <f>'Overall - Totals'!A3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>
      <c r="A4" s="27" t="s">
        <v>27</v>
      </c>
      <c r="B4" s="58">
        <f>'Overall - Totals'!B4/7</f>
        <v>1.7142857142857142</v>
      </c>
      <c r="C4" s="58">
        <f>'Overall - Totals'!C4/7</f>
        <v>3.7142857142857144</v>
      </c>
      <c r="D4" s="45">
        <f>B4/C4</f>
        <v>0.46153846153846151</v>
      </c>
      <c r="E4" s="58">
        <f>'Overall - Totals'!E4/7</f>
        <v>0.14285714285714285</v>
      </c>
      <c r="F4" s="58">
        <f>'Overall - Totals'!F4/7</f>
        <v>5</v>
      </c>
      <c r="G4" s="58">
        <f>'Overall - Totals'!G4/7</f>
        <v>1.5714285714285714</v>
      </c>
      <c r="H4" s="58">
        <f>'Overall - Totals'!H4/7</f>
        <v>0.7142857142857143</v>
      </c>
      <c r="I4" s="58">
        <f>'Overall - Totals'!I4/7</f>
        <v>0.5714285714285714</v>
      </c>
      <c r="J4" s="58">
        <f>'Overall - Totals'!J4/7</f>
        <v>1.5714285714285714</v>
      </c>
      <c r="K4" s="46">
        <f>G4/J4</f>
        <v>1</v>
      </c>
    </row>
    <row r="5" spans="1:11" ht="30" customHeight="1">
      <c r="A5" s="27" t="s">
        <v>23</v>
      </c>
      <c r="B5" s="58">
        <f>'Overall - Totals'!B5/7</f>
        <v>2</v>
      </c>
      <c r="C5" s="58">
        <f>'Overall - Totals'!C5/7</f>
        <v>6.1428571428571432</v>
      </c>
      <c r="D5" s="45">
        <f>B5/C5</f>
        <v>0.32558139534883718</v>
      </c>
      <c r="E5" s="58">
        <f>'Overall - Totals'!E5/7</f>
        <v>0</v>
      </c>
      <c r="F5" s="58">
        <f>'Overall - Totals'!F5/7</f>
        <v>2.1428571428571428</v>
      </c>
      <c r="G5" s="58">
        <f>'Overall - Totals'!G5/7</f>
        <v>0.8571428571428571</v>
      </c>
      <c r="H5" s="58">
        <f>'Overall - Totals'!H5/7</f>
        <v>0.42857142857142855</v>
      </c>
      <c r="I5" s="58">
        <f>'Overall - Totals'!I5/7</f>
        <v>0</v>
      </c>
      <c r="J5" s="58">
        <f>'Overall - Totals'!J5/7</f>
        <v>1</v>
      </c>
      <c r="K5" s="46">
        <f>G5/J5</f>
        <v>0.8571428571428571</v>
      </c>
    </row>
    <row r="6" spans="1:11" ht="30" customHeight="1">
      <c r="A6" s="27" t="s">
        <v>173</v>
      </c>
      <c r="B6" s="58">
        <f>'Overall - Totals'!B6/7</f>
        <v>2.1428571428571428</v>
      </c>
      <c r="C6" s="58">
        <f>'Overall - Totals'!C6/7</f>
        <v>5.7142857142857144</v>
      </c>
      <c r="D6" s="45">
        <f>B6/C6</f>
        <v>0.375</v>
      </c>
      <c r="E6" s="58">
        <f>'Overall - Totals'!E6/7</f>
        <v>1.1428571428571428</v>
      </c>
      <c r="F6" s="58">
        <f>'Overall - Totals'!F6/7</f>
        <v>3.8571428571428572</v>
      </c>
      <c r="G6" s="58">
        <f>'Overall - Totals'!G6/7</f>
        <v>0.7142857142857143</v>
      </c>
      <c r="H6" s="58">
        <f>'Overall - Totals'!H6/7</f>
        <v>0.2857142857142857</v>
      </c>
      <c r="I6" s="187">
        <f>'Overall - Totals'!I6/7</f>
        <v>1.5714285714285714</v>
      </c>
      <c r="J6" s="58">
        <f>'Overall - Totals'!J6/7</f>
        <v>1.4285714285714286</v>
      </c>
      <c r="K6" s="46">
        <f>G6/J6</f>
        <v>0.5</v>
      </c>
    </row>
    <row r="7" spans="1:11">
      <c r="B7" s="34"/>
      <c r="C7" s="34"/>
      <c r="D7" s="36"/>
      <c r="E7" s="34"/>
      <c r="F7" s="34"/>
      <c r="G7" s="34"/>
      <c r="H7" s="34"/>
      <c r="I7" s="34"/>
      <c r="J7" s="34"/>
      <c r="K7" s="37"/>
    </row>
    <row r="8" spans="1:11" ht="30" customHeight="1">
      <c r="A8" s="132" t="str">
        <f>'Overall - Totals'!A8</f>
        <v>PURPLE RAIN</v>
      </c>
      <c r="B8" s="12" t="s">
        <v>3</v>
      </c>
      <c r="C8" s="12" t="s">
        <v>11</v>
      </c>
      <c r="D8" s="26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29" t="s">
        <v>21</v>
      </c>
    </row>
    <row r="9" spans="1:11" ht="30" customHeight="1">
      <c r="A9" s="133" t="s">
        <v>24</v>
      </c>
      <c r="B9" s="58">
        <f>'Overall - Totals'!B9/7</f>
        <v>3</v>
      </c>
      <c r="C9" s="58">
        <f>'Overall - Totals'!C9/7</f>
        <v>7.8571428571428568</v>
      </c>
      <c r="D9" s="45">
        <f>B9/C9</f>
        <v>0.38181818181818183</v>
      </c>
      <c r="E9" s="58">
        <f>'Overall - Totals'!E9/7</f>
        <v>0.14285714285714285</v>
      </c>
      <c r="F9" s="58">
        <f>'Overall - Totals'!F9/7</f>
        <v>2.8571428571428572</v>
      </c>
      <c r="G9" s="58">
        <f>'Overall - Totals'!G9/7</f>
        <v>0.5714285714285714</v>
      </c>
      <c r="H9" s="58">
        <f>'Overall - Totals'!H9/7</f>
        <v>0.2857142857142857</v>
      </c>
      <c r="I9" s="58">
        <f>'Overall - Totals'!I9/7</f>
        <v>0.2857142857142857</v>
      </c>
      <c r="J9" s="58">
        <f>'Overall - Totals'!J9/7</f>
        <v>0.42857142857142855</v>
      </c>
      <c r="K9" s="46">
        <f>G9/J9</f>
        <v>1.3333333333333333</v>
      </c>
    </row>
    <row r="10" spans="1:11" ht="30" customHeight="1">
      <c r="A10" s="133" t="s">
        <v>26</v>
      </c>
      <c r="B10" s="58">
        <f>'Overall - Totals'!B10/7</f>
        <v>1.1428571428571428</v>
      </c>
      <c r="C10" s="58">
        <f>'Overall - Totals'!C10/7</f>
        <v>5.8571428571428568</v>
      </c>
      <c r="D10" s="45">
        <f>B10/C10</f>
        <v>0.1951219512195122</v>
      </c>
      <c r="E10" s="58">
        <f>'Overall - Totals'!E10/7</f>
        <v>0.14285714285714285</v>
      </c>
      <c r="F10" s="58">
        <f>'Overall - Totals'!F10/7</f>
        <v>1.7142857142857142</v>
      </c>
      <c r="G10" s="58">
        <f>'Overall - Totals'!G10/7</f>
        <v>0.8571428571428571</v>
      </c>
      <c r="H10" s="58">
        <f>'Overall - Totals'!H10/7</f>
        <v>1</v>
      </c>
      <c r="I10" s="58">
        <f>'Overall - Totals'!I10/7</f>
        <v>0.2857142857142857</v>
      </c>
      <c r="J10" s="58">
        <f>'Overall - Totals'!J10/7</f>
        <v>0.7142857142857143</v>
      </c>
      <c r="K10" s="46">
        <f>G10/J10</f>
        <v>1.2</v>
      </c>
    </row>
    <row r="11" spans="1:11" ht="30" customHeight="1">
      <c r="A11" s="133" t="s">
        <v>25</v>
      </c>
      <c r="B11" s="58">
        <f>'Overall - Totals'!B11/7</f>
        <v>1.5714285714285714</v>
      </c>
      <c r="C11" s="58">
        <f>'Overall - Totals'!C11/7</f>
        <v>3.7142857142857144</v>
      </c>
      <c r="D11" s="45">
        <f>B11/C11</f>
        <v>0.42307692307692307</v>
      </c>
      <c r="E11" s="58">
        <f>'Overall - Totals'!E11/7</f>
        <v>0</v>
      </c>
      <c r="F11" s="58">
        <f>'Overall - Totals'!F11/7</f>
        <v>4.1428571428571432</v>
      </c>
      <c r="G11" s="58">
        <f>'Overall - Totals'!G11/7</f>
        <v>0.8571428571428571</v>
      </c>
      <c r="H11" s="58">
        <f>'Overall - Totals'!H11/7</f>
        <v>1.1428571428571428</v>
      </c>
      <c r="I11" s="58">
        <f>'Overall - Totals'!I11/7</f>
        <v>0</v>
      </c>
      <c r="J11" s="58">
        <f>'Overall - Totals'!J11/7</f>
        <v>1.2857142857142858</v>
      </c>
      <c r="K11" s="46">
        <f>G11/J11</f>
        <v>0.66666666666666663</v>
      </c>
    </row>
    <row r="12" spans="1:11">
      <c r="B12" s="34"/>
      <c r="C12" s="34"/>
      <c r="D12" s="36"/>
      <c r="E12" s="34"/>
      <c r="F12" s="34"/>
      <c r="G12" s="34"/>
      <c r="H12" s="34"/>
      <c r="I12" s="34"/>
      <c r="J12" s="34"/>
      <c r="K12" s="37"/>
    </row>
    <row r="13" spans="1:11" ht="30" customHeight="1">
      <c r="A13" s="144" t="str">
        <f>'Overall - Totals'!A13</f>
        <v>SUPER SMASH BROS. (THE 64 ONE)</v>
      </c>
      <c r="B13" s="12" t="s">
        <v>3</v>
      </c>
      <c r="C13" s="12" t="s">
        <v>11</v>
      </c>
      <c r="D13" s="26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29" t="s">
        <v>21</v>
      </c>
    </row>
    <row r="14" spans="1:11" ht="30" customHeight="1">
      <c r="A14" s="51" t="s">
        <v>43</v>
      </c>
      <c r="B14" s="58">
        <f>'Overall - Totals'!B14/7</f>
        <v>2.8571428571428572</v>
      </c>
      <c r="C14" s="58">
        <f>'Overall - Totals'!C14/7</f>
        <v>6.2857142857142856</v>
      </c>
      <c r="D14" s="45">
        <f>B14/C14</f>
        <v>0.45454545454545459</v>
      </c>
      <c r="E14" s="187">
        <f>'Overall - Totals'!E14/7</f>
        <v>1.1428571428571428</v>
      </c>
      <c r="F14" s="58">
        <f>'Overall - Totals'!F14/7</f>
        <v>5.5714285714285712</v>
      </c>
      <c r="G14" s="187">
        <f>'Overall - Totals'!G14/7</f>
        <v>1.7142857142857142</v>
      </c>
      <c r="H14" s="58">
        <f>'Overall - Totals'!H14/7</f>
        <v>1.1428571428571428</v>
      </c>
      <c r="I14" s="58">
        <f>'Overall - Totals'!I14/7</f>
        <v>0.8571428571428571</v>
      </c>
      <c r="J14" s="58">
        <f>'Overall - Totals'!J14/7</f>
        <v>1.2857142857142858</v>
      </c>
      <c r="K14" s="46">
        <f>G14/J14</f>
        <v>1.3333333333333333</v>
      </c>
    </row>
    <row r="15" spans="1:11" ht="30" customHeight="1">
      <c r="A15" s="51" t="s">
        <v>46</v>
      </c>
      <c r="B15" s="58">
        <f>'Overall - Totals'!B15/7</f>
        <v>2.1428571428571428</v>
      </c>
      <c r="C15" s="58">
        <f>'Overall - Totals'!C15/7</f>
        <v>6.7142857142857144</v>
      </c>
      <c r="D15" s="45">
        <f>B15/C15</f>
        <v>0.31914893617021273</v>
      </c>
      <c r="E15" s="58">
        <f>'Overall - Totals'!E15/7</f>
        <v>0</v>
      </c>
      <c r="F15" s="58">
        <f>'Overall - Totals'!F15/7</f>
        <v>2.2857142857142856</v>
      </c>
      <c r="G15" s="58">
        <f>'Overall - Totals'!G15/7</f>
        <v>0.2857142857142857</v>
      </c>
      <c r="H15" s="58">
        <f>'Overall - Totals'!H15/7</f>
        <v>0.42857142857142855</v>
      </c>
      <c r="I15" s="58">
        <f>'Overall - Totals'!I15/7</f>
        <v>0.2857142857142857</v>
      </c>
      <c r="J15" s="58">
        <f>'Overall - Totals'!J15/7</f>
        <v>1.1428571428571428</v>
      </c>
      <c r="K15" s="46">
        <f>G15/J15</f>
        <v>0.25</v>
      </c>
    </row>
    <row r="16" spans="1:11" ht="30" customHeight="1">
      <c r="A16" s="51" t="s">
        <v>30</v>
      </c>
      <c r="B16" s="58">
        <f>'Overall - Totals'!B16/7</f>
        <v>0</v>
      </c>
      <c r="C16" s="58">
        <f>'Overall - Totals'!C16/7</f>
        <v>0</v>
      </c>
      <c r="D16" s="45" t="e">
        <f>B16/C16</f>
        <v>#DIV/0!</v>
      </c>
      <c r="E16" s="58">
        <f>'Overall - Totals'!E16/7</f>
        <v>0</v>
      </c>
      <c r="F16" s="58">
        <f>'Overall - Totals'!F16/7</f>
        <v>0</v>
      </c>
      <c r="G16" s="58">
        <f>'Overall - Totals'!G16/7</f>
        <v>0</v>
      </c>
      <c r="H16" s="58">
        <f>'Overall - Totals'!H16/7</f>
        <v>0</v>
      </c>
      <c r="I16" s="58">
        <f>'Overall - Totals'!I16/7</f>
        <v>0</v>
      </c>
      <c r="J16" s="58">
        <f>'Overall - Totals'!J16/7</f>
        <v>0</v>
      </c>
      <c r="K16" s="46" t="e">
        <f>G16/J16</f>
        <v>#DIV/0!</v>
      </c>
    </row>
    <row r="17" spans="1:11" ht="30" customHeight="1">
      <c r="A17" s="51" t="s">
        <v>174</v>
      </c>
      <c r="B17" s="58">
        <f>'Overall - Totals'!B17/7</f>
        <v>0.7142857142857143</v>
      </c>
      <c r="C17" s="58">
        <f>'Overall - Totals'!C17/7</f>
        <v>3</v>
      </c>
      <c r="D17" s="45">
        <f>B17/C17</f>
        <v>0.23809523809523811</v>
      </c>
      <c r="E17" s="58">
        <f>'Overall - Totals'!E17/7</f>
        <v>0.2857142857142857</v>
      </c>
      <c r="F17" s="58">
        <f>'Overall - Totals'!F17/7</f>
        <v>1.1428571428571428</v>
      </c>
      <c r="G17" s="58">
        <f>'Overall - Totals'!G17/7</f>
        <v>1</v>
      </c>
      <c r="H17" s="58">
        <f>'Overall - Totals'!H17/7</f>
        <v>1.4285714285714286</v>
      </c>
      <c r="I17" s="58">
        <f>'Overall - Totals'!I17/7</f>
        <v>0.2857142857142857</v>
      </c>
      <c r="J17" s="58">
        <f>'Overall - Totals'!J17/7</f>
        <v>0.5714285714285714</v>
      </c>
      <c r="K17" s="46">
        <f>G17/J17</f>
        <v>1.75</v>
      </c>
    </row>
    <row r="18" spans="1:11">
      <c r="A18" s="75"/>
      <c r="B18" s="76"/>
      <c r="C18" s="76"/>
      <c r="D18" s="77"/>
      <c r="E18" s="76"/>
      <c r="F18" s="76"/>
      <c r="G18" s="76"/>
      <c r="H18" s="76"/>
      <c r="I18" s="76"/>
      <c r="J18" s="76"/>
      <c r="K18" s="78"/>
    </row>
    <row r="19" spans="1:11" ht="30" customHeight="1">
      <c r="A19" s="52" t="str">
        <f>'Overall - Totals'!A19</f>
        <v>THE CLARK KENTS</v>
      </c>
      <c r="B19" s="12" t="s">
        <v>3</v>
      </c>
      <c r="C19" s="12" t="s">
        <v>11</v>
      </c>
      <c r="D19" s="26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29" t="s">
        <v>21</v>
      </c>
    </row>
    <row r="20" spans="1:11" ht="30" customHeight="1">
      <c r="A20" s="53" t="s">
        <v>22</v>
      </c>
      <c r="B20" s="58">
        <f>'Overall - Totals'!B20/7</f>
        <v>3.1428571428571428</v>
      </c>
      <c r="C20" s="58">
        <f>'Overall - Totals'!C20/7</f>
        <v>4.8571428571428568</v>
      </c>
      <c r="D20" s="185">
        <f>B20/C20</f>
        <v>0.6470588235294118</v>
      </c>
      <c r="E20" s="58">
        <f>'Overall - Totals'!E20/7</f>
        <v>0.8571428571428571</v>
      </c>
      <c r="F20" s="187">
        <f>'Overall - Totals'!F20/7</f>
        <v>7.1428571428571432</v>
      </c>
      <c r="G20" s="58">
        <f>'Overall - Totals'!G20/7</f>
        <v>1.4285714285714286</v>
      </c>
      <c r="H20" s="58">
        <f>'Overall - Totals'!H20/7</f>
        <v>0.7142857142857143</v>
      </c>
      <c r="I20" s="187">
        <f>'Overall - Totals'!I20/7</f>
        <v>1.5714285714285714</v>
      </c>
      <c r="J20" s="58">
        <f>'Overall - Totals'!J20/7</f>
        <v>0.5714285714285714</v>
      </c>
      <c r="K20" s="46">
        <f>G20/J20</f>
        <v>2.5</v>
      </c>
    </row>
    <row r="21" spans="1:11" ht="30" customHeight="1">
      <c r="A21" s="53" t="s">
        <v>175</v>
      </c>
      <c r="B21" s="58">
        <f>'Overall - Totals'!B21/7</f>
        <v>1</v>
      </c>
      <c r="C21" s="58">
        <f>'Overall - Totals'!C21/7</f>
        <v>4.2857142857142856</v>
      </c>
      <c r="D21" s="45">
        <f>B21/C21</f>
        <v>0.23333333333333334</v>
      </c>
      <c r="E21" s="58">
        <f>'Overall - Totals'!E21/7</f>
        <v>0</v>
      </c>
      <c r="F21" s="58">
        <f>'Overall - Totals'!F21/7</f>
        <v>1.7142857142857142</v>
      </c>
      <c r="G21" s="58">
        <f>'Overall - Totals'!G21/7</f>
        <v>0.42857142857142855</v>
      </c>
      <c r="H21" s="58">
        <f>'Overall - Totals'!H21/7</f>
        <v>0.2857142857142857</v>
      </c>
      <c r="I21" s="58">
        <f>'Overall - Totals'!I21/7</f>
        <v>0.2857142857142857</v>
      </c>
      <c r="J21" s="58">
        <f>'Overall - Totals'!J21/7</f>
        <v>0.5714285714285714</v>
      </c>
      <c r="K21" s="46">
        <f>G21/J21</f>
        <v>0.75</v>
      </c>
    </row>
    <row r="22" spans="1:11" ht="30" customHeight="1">
      <c r="A22" s="53" t="s">
        <v>176</v>
      </c>
      <c r="B22" s="58">
        <f>'Overall - Totals'!B22/7</f>
        <v>1.1428571428571428</v>
      </c>
      <c r="C22" s="58">
        <f>'Overall - Totals'!C22/7</f>
        <v>3.4285714285714284</v>
      </c>
      <c r="D22" s="45">
        <f>B22/C22</f>
        <v>0.33333333333333331</v>
      </c>
      <c r="E22" s="58">
        <f>'Overall - Totals'!E22/7</f>
        <v>0</v>
      </c>
      <c r="F22" s="58">
        <f>'Overall - Totals'!F22/7</f>
        <v>1.7142857142857142</v>
      </c>
      <c r="G22" s="58">
        <f>'Overall - Totals'!G22/7</f>
        <v>0</v>
      </c>
      <c r="H22" s="58">
        <f>'Overall - Totals'!H22/7</f>
        <v>0.2857142857142857</v>
      </c>
      <c r="I22" s="58">
        <f>'Overall - Totals'!I22/7</f>
        <v>0</v>
      </c>
      <c r="J22" s="58">
        <f>'Overall - Totals'!J22/7</f>
        <v>1.1428571428571428</v>
      </c>
      <c r="K22" s="46">
        <f>G22/J22</f>
        <v>0</v>
      </c>
    </row>
    <row r="23" spans="1:11" ht="30" customHeight="1">
      <c r="A23" s="53" t="s">
        <v>28</v>
      </c>
      <c r="B23" s="58">
        <f>'Overall - Totals'!B23/7</f>
        <v>1</v>
      </c>
      <c r="C23" s="58">
        <f>'Overall - Totals'!C23/7</f>
        <v>2</v>
      </c>
      <c r="D23" s="45">
        <f>B23/C23</f>
        <v>0.5</v>
      </c>
      <c r="E23" s="58">
        <f>'Overall - Totals'!E23/7</f>
        <v>0.8571428571428571</v>
      </c>
      <c r="F23" s="58">
        <f>'Overall - Totals'!F23/7</f>
        <v>1</v>
      </c>
      <c r="G23" s="58">
        <f>'Overall - Totals'!G23/7</f>
        <v>0.2857142857142857</v>
      </c>
      <c r="H23" s="58">
        <f>'Overall - Totals'!H23/7</f>
        <v>0.2857142857142857</v>
      </c>
      <c r="I23" s="58">
        <f>'Overall - Totals'!I23/7</f>
        <v>0.7142857142857143</v>
      </c>
      <c r="J23" s="58">
        <f>'Overall - Totals'!J23/7</f>
        <v>0.5714285714285714</v>
      </c>
      <c r="K23" s="46">
        <f>G23/J23</f>
        <v>0.5</v>
      </c>
    </row>
    <row r="24" spans="1:11">
      <c r="B24" s="34"/>
      <c r="C24" s="34"/>
      <c r="D24" s="36"/>
      <c r="E24" s="34"/>
      <c r="F24" s="34"/>
      <c r="G24" s="34"/>
      <c r="H24" s="34"/>
      <c r="I24" s="34"/>
      <c r="J24" s="34"/>
      <c r="K24" s="37"/>
    </row>
    <row r="25" spans="1:11" ht="30" customHeight="1">
      <c r="A25" s="54" t="str">
        <f>'Overall - Totals'!A25</f>
        <v>ZZ HAWK</v>
      </c>
      <c r="B25" s="12" t="s">
        <v>3</v>
      </c>
      <c r="C25" s="12" t="s">
        <v>11</v>
      </c>
      <c r="D25" s="26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9" t="s">
        <v>21</v>
      </c>
    </row>
    <row r="26" spans="1:11" ht="30" customHeight="1">
      <c r="A26" s="55" t="s">
        <v>81</v>
      </c>
      <c r="B26" s="187">
        <f>'Overall - Totals'!B26/6</f>
        <v>4</v>
      </c>
      <c r="C26" s="187">
        <f>'Overall - Totals'!C26/6</f>
        <v>9.8333333333333339</v>
      </c>
      <c r="D26" s="45">
        <f>B26/C26</f>
        <v>0.40677966101694912</v>
      </c>
      <c r="E26" s="58">
        <f>'Overall - Totals'!E26/6</f>
        <v>0.33333333333333331</v>
      </c>
      <c r="F26" s="58">
        <f>'Overall - Totals'!F26/6</f>
        <v>3.3333333333333335</v>
      </c>
      <c r="G26" s="58">
        <f>'Overall - Totals'!G26/6</f>
        <v>0.66666666666666663</v>
      </c>
      <c r="H26" s="187">
        <f>'Overall - Totals'!H26/6</f>
        <v>1.5</v>
      </c>
      <c r="I26" s="58">
        <f>'Overall - Totals'!I26/6</f>
        <v>0.16666666666666666</v>
      </c>
      <c r="J26" s="187">
        <f>'Overall - Totals'!J26/6</f>
        <v>0.16666666666666666</v>
      </c>
      <c r="K26" s="186">
        <f>G26/J26</f>
        <v>4</v>
      </c>
    </row>
    <row r="27" spans="1:11" ht="30" customHeight="1">
      <c r="A27" s="134" t="s">
        <v>177</v>
      </c>
      <c r="B27" s="58">
        <f>'Overall - Totals'!B27/6</f>
        <v>1</v>
      </c>
      <c r="C27" s="58">
        <f>'Overall - Totals'!C27/6</f>
        <v>5</v>
      </c>
      <c r="D27" s="45">
        <f>B27/C27</f>
        <v>0.2</v>
      </c>
      <c r="E27" s="58">
        <f>'Overall - Totals'!E27/6</f>
        <v>0.33333333333333331</v>
      </c>
      <c r="F27" s="58">
        <f>'Overall - Totals'!F27/6</f>
        <v>2</v>
      </c>
      <c r="G27" s="58">
        <f>'Overall - Totals'!G27/6</f>
        <v>0.66666666666666663</v>
      </c>
      <c r="H27" s="58">
        <f>'Overall - Totals'!H27/6</f>
        <v>0.5</v>
      </c>
      <c r="I27" s="58">
        <f>'Overall - Totals'!I27/6</f>
        <v>0.16666666666666666</v>
      </c>
      <c r="J27" s="58">
        <f>'Overall - Totals'!J27/6</f>
        <v>0.5</v>
      </c>
      <c r="K27" s="46">
        <f>G27/J27</f>
        <v>1.3333333333333333</v>
      </c>
    </row>
    <row r="28" spans="1:11" ht="30" customHeight="1">
      <c r="A28" s="134" t="s">
        <v>101</v>
      </c>
      <c r="B28" s="58">
        <f>'Overall - Totals'!B28/6</f>
        <v>0.5</v>
      </c>
      <c r="C28" s="58">
        <f>'Overall - Totals'!C28/6</f>
        <v>3.3333333333333335</v>
      </c>
      <c r="D28" s="45">
        <f>B28/C28</f>
        <v>0.15</v>
      </c>
      <c r="E28" s="58">
        <f>'Overall - Totals'!E28/6</f>
        <v>0</v>
      </c>
      <c r="F28" s="58">
        <f>'Overall - Totals'!F28/6</f>
        <v>2.5</v>
      </c>
      <c r="G28" s="58">
        <f>'Overall - Totals'!G28/6</f>
        <v>1.1666666666666667</v>
      </c>
      <c r="H28" s="58">
        <f>'Overall - Totals'!H28/6</f>
        <v>0.83333333333333337</v>
      </c>
      <c r="I28" s="58">
        <f>'Overall - Totals'!I28/6</f>
        <v>0</v>
      </c>
      <c r="J28" s="58">
        <f>'Overall - Totals'!J28/6</f>
        <v>1.3333333333333333</v>
      </c>
      <c r="K28" s="46">
        <f>G28/J28</f>
        <v>0.87500000000000011</v>
      </c>
    </row>
    <row r="29" spans="1:11">
      <c r="B29" s="34"/>
      <c r="C29" s="34"/>
      <c r="D29" s="36"/>
      <c r="E29" s="34"/>
      <c r="F29" s="34"/>
      <c r="G29" s="34"/>
      <c r="H29" s="34"/>
      <c r="I29" s="34"/>
      <c r="J29" s="34"/>
      <c r="K29" s="37"/>
    </row>
    <row r="30" spans="1:11" ht="30" customHeight="1">
      <c r="A30" s="49" t="str">
        <f>'Overall - Totals'!A30</f>
        <v>THE GREENGOS</v>
      </c>
      <c r="B30" s="12" t="s">
        <v>3</v>
      </c>
      <c r="C30" s="12" t="s">
        <v>11</v>
      </c>
      <c r="D30" s="26" t="s">
        <v>9</v>
      </c>
      <c r="E30" s="12" t="s">
        <v>10</v>
      </c>
      <c r="F30" s="12" t="s">
        <v>4</v>
      </c>
      <c r="G30" s="12" t="s">
        <v>5</v>
      </c>
      <c r="H30" s="12" t="s">
        <v>6</v>
      </c>
      <c r="I30" s="12" t="s">
        <v>7</v>
      </c>
      <c r="J30" s="12" t="s">
        <v>8</v>
      </c>
      <c r="K30" s="29" t="s">
        <v>21</v>
      </c>
    </row>
    <row r="31" spans="1:11" ht="30" customHeight="1">
      <c r="A31" s="50" t="s">
        <v>29</v>
      </c>
      <c r="B31" s="58">
        <f>'Overall - Totals'!B31/6</f>
        <v>1.3333333333333333</v>
      </c>
      <c r="C31" s="58">
        <f>'Overall - Totals'!C31/6</f>
        <v>5.666666666666667</v>
      </c>
      <c r="D31" s="45">
        <f>B31/C31</f>
        <v>0.23529411764705879</v>
      </c>
      <c r="E31" s="58">
        <f>'Overall - Totals'!E31/6</f>
        <v>0</v>
      </c>
      <c r="F31" s="58">
        <f>'Overall - Totals'!F31/6</f>
        <v>1.5</v>
      </c>
      <c r="G31" s="58">
        <f>'Overall - Totals'!G31/6</f>
        <v>0.83333333333333337</v>
      </c>
      <c r="H31" s="58">
        <f>'Overall - Totals'!H31/6</f>
        <v>1</v>
      </c>
      <c r="I31" s="58">
        <f>'Overall - Totals'!I31/6</f>
        <v>0.16666666666666666</v>
      </c>
      <c r="J31" s="58">
        <f>'Overall - Totals'!J31/6</f>
        <v>0.33333333333333331</v>
      </c>
      <c r="K31" s="46">
        <f>G31/J31</f>
        <v>2.5000000000000004</v>
      </c>
    </row>
    <row r="32" spans="1:11" ht="30" customHeight="1">
      <c r="A32" s="50" t="s">
        <v>167</v>
      </c>
      <c r="B32" s="58">
        <f>'Overall - Totals'!B32/6</f>
        <v>0.5</v>
      </c>
      <c r="C32" s="58">
        <f>'Overall - Totals'!C32/6</f>
        <v>2.3333333333333335</v>
      </c>
      <c r="D32" s="45">
        <f>B32/C32</f>
        <v>0.21428571428571427</v>
      </c>
      <c r="E32" s="58">
        <f>'Overall - Totals'!E32/6</f>
        <v>0</v>
      </c>
      <c r="F32" s="58">
        <f>'Overall - Totals'!F32/6</f>
        <v>2</v>
      </c>
      <c r="G32" s="58">
        <f>'Overall - Totals'!G32/6</f>
        <v>0.33333333333333331</v>
      </c>
      <c r="H32" s="58">
        <f>'Overall - Totals'!H32/6</f>
        <v>0.33333333333333331</v>
      </c>
      <c r="I32" s="58">
        <f>'Overall - Totals'!I32/6</f>
        <v>0</v>
      </c>
      <c r="J32" s="58">
        <f>'Overall - Totals'!J32/6</f>
        <v>0.66666666666666663</v>
      </c>
      <c r="K32" s="46">
        <f>G32/J32</f>
        <v>0.5</v>
      </c>
    </row>
    <row r="33" spans="1:11" ht="30" customHeight="1">
      <c r="A33" s="50" t="s">
        <v>171</v>
      </c>
      <c r="B33" s="58">
        <f>'Overall - Totals'!B33/6</f>
        <v>1</v>
      </c>
      <c r="C33" s="58">
        <f>'Overall - Totals'!C33/6</f>
        <v>3.1666666666666665</v>
      </c>
      <c r="D33" s="45">
        <f>B33/C33</f>
        <v>0.31578947368421056</v>
      </c>
      <c r="E33" s="58">
        <f>'Overall - Totals'!E33/6</f>
        <v>0.16666666666666666</v>
      </c>
      <c r="F33" s="58">
        <f>'Overall - Totals'!F33/6</f>
        <v>2</v>
      </c>
      <c r="G33" s="58">
        <f>'Overall - Totals'!G33/6</f>
        <v>0.33333333333333331</v>
      </c>
      <c r="H33" s="58">
        <f>'Overall - Totals'!H33/6</f>
        <v>0.5</v>
      </c>
      <c r="I33" s="58">
        <f>'Overall - Totals'!I33/6</f>
        <v>1</v>
      </c>
      <c r="J33" s="58">
        <f>'Overall - Totals'!J33/6</f>
        <v>0.33333333333333331</v>
      </c>
      <c r="K33" s="46">
        <f>G33/J33</f>
        <v>1</v>
      </c>
    </row>
    <row r="34" spans="1:11" ht="30" customHeight="1">
      <c r="A34" s="50" t="s">
        <v>169</v>
      </c>
      <c r="B34" s="58">
        <f>'Overall - Totals'!B34/6</f>
        <v>1.5</v>
      </c>
      <c r="C34" s="58">
        <f>'Overall - Totals'!C34/6</f>
        <v>5.333333333333333</v>
      </c>
      <c r="D34" s="45">
        <f>B34/C34</f>
        <v>0.28125</v>
      </c>
      <c r="E34" s="58">
        <f>'Overall - Totals'!E34/6</f>
        <v>0.66666666666666663</v>
      </c>
      <c r="F34" s="58">
        <f>'Overall - Totals'!F34/6</f>
        <v>4.5</v>
      </c>
      <c r="G34" s="58">
        <f>'Overall - Totals'!G34/6</f>
        <v>0.83333333333333337</v>
      </c>
      <c r="H34" s="58">
        <f>'Overall - Totals'!H34/6</f>
        <v>0</v>
      </c>
      <c r="I34" s="58">
        <f>'Overall - Totals'!I34/6</f>
        <v>0.66666666666666663</v>
      </c>
      <c r="J34" s="58">
        <f>'Overall - Totals'!J34/6</f>
        <v>1.3333333333333333</v>
      </c>
      <c r="K34" s="46">
        <f>G34/J34</f>
        <v>0.62500000000000011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showGridLines="0" workbookViewId="0">
      <selection activeCell="L4" sqref="L4:N4"/>
    </sheetView>
  </sheetViews>
  <sheetFormatPr defaultRowHeight="1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4" ht="30" customHeight="1" thickBot="1">
      <c r="A1" s="17" t="s">
        <v>31</v>
      </c>
      <c r="B1" s="13"/>
      <c r="C1" s="14"/>
      <c r="D1" s="15"/>
    </row>
    <row r="3" spans="1:14" ht="30" customHeight="1">
      <c r="A3" s="48" t="str">
        <f>'Overall - Avgs'!A3</f>
        <v>THE RED WEDDING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  <c r="L3" s="24" t="s">
        <v>222</v>
      </c>
      <c r="M3" s="24" t="s">
        <v>223</v>
      </c>
      <c r="N3" s="24" t="s">
        <v>224</v>
      </c>
    </row>
    <row r="4" spans="1:14" ht="30" customHeight="1">
      <c r="A4" s="30" t="s">
        <v>12</v>
      </c>
      <c r="B4" s="44">
        <f>'Overall - Totals'!B4+'Overall - Totals'!B5+'Overall - Totals'!B6</f>
        <v>41</v>
      </c>
      <c r="C4" s="44">
        <f>'Overall - Totals'!C4+'Overall - Totals'!C5+'Overall - Totals'!C6</f>
        <v>109</v>
      </c>
      <c r="D4" s="56">
        <f>B4/C4</f>
        <v>0.37614678899082571</v>
      </c>
      <c r="E4" s="44">
        <f>'Overall - Totals'!E4+'Overall - Totals'!E5+'Overall - Totals'!E6</f>
        <v>9</v>
      </c>
      <c r="F4" s="44">
        <f>'Overall - Totals'!F4+'Overall - Totals'!F5+'Overall - Totals'!F6</f>
        <v>77</v>
      </c>
      <c r="G4" s="184">
        <f>'Overall - Totals'!G4+'Overall - Totals'!G5+'Overall - Totals'!G6</f>
        <v>22</v>
      </c>
      <c r="H4" s="44">
        <f>'Overall - Totals'!H4+'Overall - Totals'!H5+'Overall - Totals'!H6</f>
        <v>10</v>
      </c>
      <c r="I4" s="44">
        <f>'Overall - Totals'!I4+'Overall - Totals'!I5+'Overall - Totals'!I6</f>
        <v>15</v>
      </c>
      <c r="J4" s="44">
        <f>'Overall - Totals'!J4+'Overall - Totals'!J5+'Overall - Totals'!J6</f>
        <v>28</v>
      </c>
      <c r="K4" s="57">
        <f>G4/J4</f>
        <v>0.7857142857142857</v>
      </c>
      <c r="L4" s="44">
        <f>'RR Team Stats'!L4+'Playoff Team Stats'!L4</f>
        <v>39</v>
      </c>
      <c r="M4" s="44">
        <f>'RR Team Stats'!M4+'Playoff Team Stats'!M4</f>
        <v>126</v>
      </c>
      <c r="N4" s="56">
        <f>L4/M4</f>
        <v>0.30952380952380953</v>
      </c>
    </row>
    <row r="5" spans="1:14" ht="30" customHeight="1">
      <c r="A5" s="30" t="s">
        <v>36</v>
      </c>
      <c r="B5" s="58">
        <f>B4/7</f>
        <v>5.8571428571428568</v>
      </c>
      <c r="C5" s="58">
        <f>C4/7</f>
        <v>15.571428571428571</v>
      </c>
      <c r="D5" s="56">
        <f>B5/C5</f>
        <v>0.37614678899082565</v>
      </c>
      <c r="E5" s="58">
        <f t="shared" ref="E5:J5" si="0">E4/7</f>
        <v>1.2857142857142858</v>
      </c>
      <c r="F5" s="58">
        <f t="shared" si="0"/>
        <v>11</v>
      </c>
      <c r="G5" s="187">
        <f t="shared" si="0"/>
        <v>3.1428571428571428</v>
      </c>
      <c r="H5" s="58">
        <f t="shared" si="0"/>
        <v>1.4285714285714286</v>
      </c>
      <c r="I5" s="58">
        <f t="shared" si="0"/>
        <v>2.1428571428571428</v>
      </c>
      <c r="J5" s="58">
        <f t="shared" si="0"/>
        <v>4</v>
      </c>
      <c r="K5" s="57">
        <f>G5/J5</f>
        <v>0.7857142857142857</v>
      </c>
      <c r="L5" s="58">
        <f>L4/7</f>
        <v>5.5714285714285712</v>
      </c>
      <c r="M5" s="58">
        <f>M4/7</f>
        <v>18</v>
      </c>
      <c r="N5" s="56">
        <f>L5/M5</f>
        <v>0.30952380952380953</v>
      </c>
    </row>
    <row r="6" spans="1:14">
      <c r="B6" s="136"/>
      <c r="C6" s="136"/>
      <c r="D6" s="137"/>
      <c r="E6" s="136"/>
      <c r="F6" s="136"/>
      <c r="G6" s="136"/>
      <c r="H6" s="136"/>
      <c r="I6" s="136"/>
      <c r="J6" s="136"/>
      <c r="K6" s="138"/>
    </row>
    <row r="7" spans="1:14" ht="30" customHeight="1">
      <c r="A7" s="132" t="str">
        <f>'Overall - Avgs'!A8</f>
        <v>PURPLE RAIN</v>
      </c>
      <c r="B7" s="24" t="s">
        <v>3</v>
      </c>
      <c r="C7" s="24" t="s">
        <v>11</v>
      </c>
      <c r="D7" s="139" t="s">
        <v>9</v>
      </c>
      <c r="E7" s="24" t="s">
        <v>10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8" t="s">
        <v>21</v>
      </c>
      <c r="L7" s="24" t="s">
        <v>222</v>
      </c>
      <c r="M7" s="24" t="s">
        <v>223</v>
      </c>
      <c r="N7" s="24" t="s">
        <v>224</v>
      </c>
    </row>
    <row r="8" spans="1:14" ht="30" customHeight="1">
      <c r="A8" s="135" t="s">
        <v>12</v>
      </c>
      <c r="B8" s="44">
        <f>'Overall - Totals'!B9+'Overall - Totals'!B10+'Overall - Totals'!B11</f>
        <v>40</v>
      </c>
      <c r="C8" s="184">
        <f>'Overall - Totals'!C9+'Overall - Totals'!C10+'Overall - Totals'!C11</f>
        <v>122</v>
      </c>
      <c r="D8" s="56">
        <f>B8/C8</f>
        <v>0.32786885245901637</v>
      </c>
      <c r="E8" s="44">
        <f>'Overall - Totals'!E9+'Overall - Totals'!E10+'Overall - Totals'!E11</f>
        <v>2</v>
      </c>
      <c r="F8" s="44">
        <f>'Overall - Totals'!F9+'Overall - Totals'!F10+'Overall - Totals'!F11</f>
        <v>61</v>
      </c>
      <c r="G8" s="44">
        <f>'Overall - Totals'!G9+'Overall - Totals'!G10+'Overall - Totals'!G11</f>
        <v>16</v>
      </c>
      <c r="H8" s="44">
        <f>'Overall - Totals'!H9+'Overall - Totals'!H10+'Overall - Totals'!H11</f>
        <v>17</v>
      </c>
      <c r="I8" s="44">
        <f>'Overall - Totals'!I9+'Overall - Totals'!I10+'Overall - Totals'!I11</f>
        <v>4</v>
      </c>
      <c r="J8" s="44">
        <f>'Overall - Totals'!J9+'Overall - Totals'!J10+'Overall - Totals'!J11</f>
        <v>17</v>
      </c>
      <c r="K8" s="57">
        <f>G8/J8</f>
        <v>0.94117647058823528</v>
      </c>
      <c r="L8" s="44">
        <f>'RR Team Stats'!L8+'Playoff Team Stats'!L8</f>
        <v>50</v>
      </c>
      <c r="M8" s="44">
        <f>'RR Team Stats'!M8+'Playoff Team Stats'!M8</f>
        <v>113</v>
      </c>
      <c r="N8" s="56">
        <f>L8/M8</f>
        <v>0.44247787610619471</v>
      </c>
    </row>
    <row r="9" spans="1:14" ht="30" customHeight="1">
      <c r="A9" s="135" t="s">
        <v>36</v>
      </c>
      <c r="B9" s="58">
        <f>B8/7</f>
        <v>5.7142857142857144</v>
      </c>
      <c r="C9" s="58">
        <f>C8/7</f>
        <v>17.428571428571427</v>
      </c>
      <c r="D9" s="56">
        <f>B9/C9</f>
        <v>0.32786885245901642</v>
      </c>
      <c r="E9" s="58">
        <f t="shared" ref="E9:J9" si="1">E8/7</f>
        <v>0.2857142857142857</v>
      </c>
      <c r="F9" s="58">
        <f t="shared" si="1"/>
        <v>8.7142857142857135</v>
      </c>
      <c r="G9" s="58">
        <f t="shared" si="1"/>
        <v>2.2857142857142856</v>
      </c>
      <c r="H9" s="58">
        <f t="shared" si="1"/>
        <v>2.4285714285714284</v>
      </c>
      <c r="I9" s="58">
        <f t="shared" si="1"/>
        <v>0.5714285714285714</v>
      </c>
      <c r="J9" s="58">
        <f t="shared" si="1"/>
        <v>2.4285714285714284</v>
      </c>
      <c r="K9" s="57">
        <f>G9/J9</f>
        <v>0.94117647058823528</v>
      </c>
      <c r="L9" s="58">
        <f>L8/7</f>
        <v>7.1428571428571432</v>
      </c>
      <c r="M9" s="58">
        <f>M8/7</f>
        <v>16.142857142857142</v>
      </c>
      <c r="N9" s="56">
        <f>L9/M9</f>
        <v>0.44247787610619471</v>
      </c>
    </row>
    <row r="10" spans="1:14">
      <c r="B10" s="136"/>
      <c r="C10" s="136"/>
      <c r="D10" s="137"/>
      <c r="E10" s="136"/>
      <c r="F10" s="136"/>
      <c r="G10" s="136"/>
      <c r="H10" s="136"/>
      <c r="I10" s="136"/>
      <c r="J10" s="136"/>
      <c r="K10" s="138"/>
    </row>
    <row r="11" spans="1:14" ht="30" customHeight="1">
      <c r="A11" s="144" t="str">
        <f>'Overall - Avgs'!A13</f>
        <v>SUPER SMASH BROS. (THE 64 ONE)</v>
      </c>
      <c r="B11" s="24" t="s">
        <v>3</v>
      </c>
      <c r="C11" s="24" t="s">
        <v>11</v>
      </c>
      <c r="D11" s="139" t="s">
        <v>9</v>
      </c>
      <c r="E11" s="24" t="s">
        <v>10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8" t="s">
        <v>21</v>
      </c>
      <c r="L11" s="24" t="s">
        <v>222</v>
      </c>
      <c r="M11" s="24" t="s">
        <v>223</v>
      </c>
      <c r="N11" s="24" t="s">
        <v>224</v>
      </c>
    </row>
    <row r="12" spans="1:14" ht="30" customHeight="1">
      <c r="A12" s="59" t="s">
        <v>12</v>
      </c>
      <c r="B12" s="44">
        <f>'Overall - Totals'!B14+'Overall - Totals'!B15+'Overall - Totals'!B16+'Overall - Totals'!B17</f>
        <v>40</v>
      </c>
      <c r="C12" s="44">
        <f>'Overall - Totals'!C14+'Overall - Totals'!C15+'Overall - Totals'!C16+'Overall - Totals'!C17</f>
        <v>112</v>
      </c>
      <c r="D12" s="56">
        <f>B12/C12</f>
        <v>0.35714285714285715</v>
      </c>
      <c r="E12" s="44">
        <f>'Overall - Totals'!E14+'Overall - Totals'!E15+'Overall - Totals'!E16+'Overall - Totals'!E17</f>
        <v>10</v>
      </c>
      <c r="F12" s="44">
        <f>'Overall - Totals'!F14+'Overall - Totals'!F15+'Overall - Totals'!F16+'Overall - Totals'!F17</f>
        <v>63</v>
      </c>
      <c r="G12" s="44">
        <f>'Overall - Totals'!G14+'Overall - Totals'!G15+'Overall - Totals'!G16+'Overall - Totals'!G17</f>
        <v>21</v>
      </c>
      <c r="H12" s="184">
        <f>'Overall - Totals'!H14+'Overall - Totals'!H15+'Overall - Totals'!H16+'Overall - Totals'!H17</f>
        <v>21</v>
      </c>
      <c r="I12" s="44">
        <f>'Overall - Totals'!I14+'Overall - Totals'!I15+'Overall - Totals'!I16+'Overall - Totals'!I17</f>
        <v>10</v>
      </c>
      <c r="J12" s="44">
        <f>'Overall - Totals'!J14+'Overall - Totals'!J15+'Overall - Totals'!J16+'Overall - Totals'!J17</f>
        <v>21</v>
      </c>
      <c r="K12" s="57">
        <f>G12/J12</f>
        <v>1</v>
      </c>
      <c r="L12" s="44">
        <f>'RR Team Stats'!L12+'Playoff Team Stats'!L12</f>
        <v>40</v>
      </c>
      <c r="M12" s="44">
        <f>'RR Team Stats'!M12+'Playoff Team Stats'!M12</f>
        <v>108</v>
      </c>
      <c r="N12" s="56">
        <f>L12/M12</f>
        <v>0.37037037037037035</v>
      </c>
    </row>
    <row r="13" spans="1:14" ht="30" customHeight="1">
      <c r="A13" s="59" t="s">
        <v>36</v>
      </c>
      <c r="B13" s="58">
        <f>B12/7</f>
        <v>5.7142857142857144</v>
      </c>
      <c r="C13" s="58">
        <f>C12/7</f>
        <v>16</v>
      </c>
      <c r="D13" s="56">
        <f>B13/C13</f>
        <v>0.35714285714285715</v>
      </c>
      <c r="E13" s="58">
        <f t="shared" ref="E13:J13" si="2">E12/7</f>
        <v>1.4285714285714286</v>
      </c>
      <c r="F13" s="58">
        <f t="shared" si="2"/>
        <v>9</v>
      </c>
      <c r="G13" s="58">
        <f t="shared" si="2"/>
        <v>3</v>
      </c>
      <c r="H13" s="187">
        <f t="shared" si="2"/>
        <v>3</v>
      </c>
      <c r="I13" s="58">
        <f t="shared" si="2"/>
        <v>1.4285714285714286</v>
      </c>
      <c r="J13" s="58">
        <f t="shared" si="2"/>
        <v>3</v>
      </c>
      <c r="K13" s="57">
        <f>G13/J13</f>
        <v>1</v>
      </c>
      <c r="L13" s="58">
        <f>L12/7</f>
        <v>5.7142857142857144</v>
      </c>
      <c r="M13" s="58">
        <f>M12/7</f>
        <v>15.428571428571429</v>
      </c>
      <c r="N13" s="56">
        <f>L13/M13</f>
        <v>0.37037037037037035</v>
      </c>
    </row>
    <row r="14" spans="1:14">
      <c r="A14" s="75"/>
      <c r="B14" s="140"/>
      <c r="C14" s="140"/>
      <c r="D14" s="141"/>
      <c r="E14" s="140"/>
      <c r="F14" s="140"/>
      <c r="G14" s="140"/>
      <c r="H14" s="140"/>
      <c r="I14" s="140"/>
      <c r="J14" s="140"/>
      <c r="K14" s="142"/>
    </row>
    <row r="15" spans="1:14" ht="30" customHeight="1">
      <c r="A15" s="52" t="str">
        <f>'Overall - Avgs'!A19</f>
        <v>THE CLARK KENTS</v>
      </c>
      <c r="B15" s="24" t="s">
        <v>3</v>
      </c>
      <c r="C15" s="24" t="s">
        <v>11</v>
      </c>
      <c r="D15" s="139" t="s">
        <v>9</v>
      </c>
      <c r="E15" s="24" t="s">
        <v>10</v>
      </c>
      <c r="F15" s="24" t="s">
        <v>4</v>
      </c>
      <c r="G15" s="24" t="s">
        <v>5</v>
      </c>
      <c r="H15" s="24" t="s">
        <v>6</v>
      </c>
      <c r="I15" s="24" t="s">
        <v>7</v>
      </c>
      <c r="J15" s="24" t="s">
        <v>8</v>
      </c>
      <c r="K15" s="28" t="s">
        <v>21</v>
      </c>
      <c r="L15" s="24" t="s">
        <v>222</v>
      </c>
      <c r="M15" s="24" t="s">
        <v>223</v>
      </c>
      <c r="N15" s="24" t="s">
        <v>224</v>
      </c>
    </row>
    <row r="16" spans="1:14" ht="30" customHeight="1">
      <c r="A16" s="62" t="s">
        <v>12</v>
      </c>
      <c r="B16" s="184">
        <f>'Overall - Totals'!B20+'Overall - Totals'!B21+'Overall - Totals'!B22+'Overall - Totals'!B23</f>
        <v>44</v>
      </c>
      <c r="C16" s="44">
        <f>'Overall - Totals'!C20+'Overall - Totals'!C21+'Overall - Totals'!C22+'Overall - Totals'!C23</f>
        <v>102</v>
      </c>
      <c r="D16" s="188">
        <f>B16/C16</f>
        <v>0.43137254901960786</v>
      </c>
      <c r="E16" s="184">
        <f>'Overall - Totals'!E20+'Overall - Totals'!E21+'Overall - Totals'!E22+'Overall - Totals'!E23</f>
        <v>12</v>
      </c>
      <c r="F16" s="184">
        <f>'Overall - Totals'!F20+'Overall - Totals'!F21+'Overall - Totals'!F22+'Overall - Totals'!F23</f>
        <v>81</v>
      </c>
      <c r="G16" s="44">
        <f>'Overall - Totals'!G20+'Overall - Totals'!G21+'Overall - Totals'!G22+'Overall - Totals'!G23</f>
        <v>15</v>
      </c>
      <c r="H16" s="44">
        <f>'Overall - Totals'!H20+'Overall - Totals'!H21+'Overall - Totals'!H22+'Overall - Totals'!H23</f>
        <v>11</v>
      </c>
      <c r="I16" s="184">
        <f>'Overall - Totals'!I20+'Overall - Totals'!I21+'Overall - Totals'!I22+'Overall - Totals'!I23</f>
        <v>18</v>
      </c>
      <c r="J16" s="44">
        <f>'Overall - Totals'!J20+'Overall - Totals'!J21+'Overall - Totals'!J22+'Overall - Totals'!J23</f>
        <v>20</v>
      </c>
      <c r="K16" s="57">
        <f>G16/J16</f>
        <v>0.75</v>
      </c>
      <c r="L16" s="184">
        <f>'RR Team Stats'!L16+'Playoff Team Stats'!L16</f>
        <v>29</v>
      </c>
      <c r="M16" s="44">
        <f>'RR Team Stats'!M16+'Playoff Team Stats'!M16</f>
        <v>115</v>
      </c>
      <c r="N16" s="188">
        <f>L16/M16</f>
        <v>0.25217391304347825</v>
      </c>
    </row>
    <row r="17" spans="1:14" ht="30" customHeight="1">
      <c r="A17" s="62" t="s">
        <v>36</v>
      </c>
      <c r="B17" s="187">
        <f>B16/7</f>
        <v>6.2857142857142856</v>
      </c>
      <c r="C17" s="58">
        <f>C16/7</f>
        <v>14.571428571428571</v>
      </c>
      <c r="D17" s="188">
        <f>B17/C17</f>
        <v>0.43137254901960786</v>
      </c>
      <c r="E17" s="187">
        <f t="shared" ref="E17:J17" si="3">E16/7</f>
        <v>1.7142857142857142</v>
      </c>
      <c r="F17" s="187">
        <f t="shared" si="3"/>
        <v>11.571428571428571</v>
      </c>
      <c r="G17" s="58">
        <f t="shared" si="3"/>
        <v>2.1428571428571428</v>
      </c>
      <c r="H17" s="58">
        <f t="shared" si="3"/>
        <v>1.5714285714285714</v>
      </c>
      <c r="I17" s="187">
        <f t="shared" si="3"/>
        <v>2.5714285714285716</v>
      </c>
      <c r="J17" s="58">
        <f t="shared" si="3"/>
        <v>2.8571428571428572</v>
      </c>
      <c r="K17" s="57">
        <f>G17/J17</f>
        <v>0.75</v>
      </c>
      <c r="L17" s="187">
        <f>L16/7</f>
        <v>4.1428571428571432</v>
      </c>
      <c r="M17" s="58">
        <f>M16/7</f>
        <v>16.428571428571427</v>
      </c>
      <c r="N17" s="188">
        <f>L17/M17</f>
        <v>0.2521739130434783</v>
      </c>
    </row>
    <row r="18" spans="1:14">
      <c r="B18" s="136"/>
      <c r="C18" s="136"/>
      <c r="D18" s="137"/>
      <c r="E18" s="136"/>
      <c r="F18" s="136"/>
      <c r="G18" s="136"/>
      <c r="H18" s="136"/>
      <c r="I18" s="136"/>
      <c r="J18" s="136"/>
      <c r="K18" s="138"/>
    </row>
    <row r="19" spans="1:14" ht="30" customHeight="1">
      <c r="A19" s="54" t="str">
        <f>'Overall - Avgs'!A25</f>
        <v>ZZ HAWK</v>
      </c>
      <c r="B19" s="24" t="s">
        <v>3</v>
      </c>
      <c r="C19" s="24" t="s">
        <v>11</v>
      </c>
      <c r="D19" s="139" t="s">
        <v>9</v>
      </c>
      <c r="E19" s="24" t="s">
        <v>10</v>
      </c>
      <c r="F19" s="24" t="s">
        <v>4</v>
      </c>
      <c r="G19" s="24" t="s">
        <v>5</v>
      </c>
      <c r="H19" s="24" t="s">
        <v>6</v>
      </c>
      <c r="I19" s="24" t="s">
        <v>7</v>
      </c>
      <c r="J19" s="24" t="s">
        <v>8</v>
      </c>
      <c r="K19" s="28" t="s">
        <v>21</v>
      </c>
      <c r="L19" s="24" t="s">
        <v>222</v>
      </c>
      <c r="M19" s="24" t="s">
        <v>223</v>
      </c>
      <c r="N19" s="24" t="s">
        <v>224</v>
      </c>
    </row>
    <row r="20" spans="1:14" ht="30" customHeight="1">
      <c r="A20" s="61" t="s">
        <v>12</v>
      </c>
      <c r="B20" s="44">
        <f>'Overall - Totals'!B26+'Overall - Totals'!B27+'Overall - Totals'!B28</f>
        <v>33</v>
      </c>
      <c r="C20" s="44">
        <f>'Overall - Totals'!C26+'Overall - Totals'!C27+'Overall - Totals'!C28</f>
        <v>109</v>
      </c>
      <c r="D20" s="56">
        <f>B20/C20</f>
        <v>0.30275229357798167</v>
      </c>
      <c r="E20" s="44">
        <f>'Overall - Totals'!E26+'Overall - Totals'!E27+'Overall - Totals'!E28</f>
        <v>4</v>
      </c>
      <c r="F20" s="44">
        <f>'Overall - Totals'!F26+'Overall - Totals'!F27+'Overall - Totals'!F28</f>
        <v>47</v>
      </c>
      <c r="G20" s="44">
        <f>'Overall - Totals'!G26+'Overall - Totals'!G27+'Overall - Totals'!G28</f>
        <v>15</v>
      </c>
      <c r="H20" s="44">
        <f>'Overall - Totals'!H26+'Overall - Totals'!H27+'Overall - Totals'!H28</f>
        <v>17</v>
      </c>
      <c r="I20" s="44">
        <f>'Overall - Totals'!I26+'Overall - Totals'!I27+'Overall - Totals'!I28</f>
        <v>2</v>
      </c>
      <c r="J20" s="184">
        <f>'Overall - Totals'!J26+'Overall - Totals'!J27+'Overall - Totals'!J28</f>
        <v>12</v>
      </c>
      <c r="K20" s="189">
        <f>G20/J20</f>
        <v>1.25</v>
      </c>
      <c r="L20" s="44">
        <f>'RR Team Stats'!L20+'Playoff Team Stats'!L20</f>
        <v>34</v>
      </c>
      <c r="M20" s="44">
        <f>'RR Team Stats'!M20+'Playoff Team Stats'!M20</f>
        <v>99</v>
      </c>
      <c r="N20" s="56">
        <f>L20/M20</f>
        <v>0.34343434343434343</v>
      </c>
    </row>
    <row r="21" spans="1:14" ht="30" customHeight="1">
      <c r="A21" s="61" t="s">
        <v>36</v>
      </c>
      <c r="B21" s="58">
        <f>B20/6</f>
        <v>5.5</v>
      </c>
      <c r="C21" s="187">
        <f>C20/6</f>
        <v>18.166666666666668</v>
      </c>
      <c r="D21" s="56">
        <f>B21/C21</f>
        <v>0.30275229357798161</v>
      </c>
      <c r="E21" s="58">
        <f t="shared" ref="E21:J21" si="4">E20/6</f>
        <v>0.66666666666666663</v>
      </c>
      <c r="F21" s="58">
        <f t="shared" si="4"/>
        <v>7.833333333333333</v>
      </c>
      <c r="G21" s="58">
        <f t="shared" si="4"/>
        <v>2.5</v>
      </c>
      <c r="H21" s="58">
        <f t="shared" si="4"/>
        <v>2.8333333333333335</v>
      </c>
      <c r="I21" s="58">
        <f t="shared" si="4"/>
        <v>0.33333333333333331</v>
      </c>
      <c r="J21" s="187">
        <f t="shared" si="4"/>
        <v>2</v>
      </c>
      <c r="K21" s="189">
        <f>G21/J21</f>
        <v>1.25</v>
      </c>
      <c r="L21" s="58">
        <f>L20/6</f>
        <v>5.666666666666667</v>
      </c>
      <c r="M21" s="58">
        <f>M20/6</f>
        <v>16.5</v>
      </c>
      <c r="N21" s="56">
        <f>L21/M21</f>
        <v>0.34343434343434343</v>
      </c>
    </row>
    <row r="22" spans="1:14">
      <c r="B22" s="136"/>
      <c r="C22" s="136"/>
      <c r="D22" s="137"/>
      <c r="E22" s="136"/>
      <c r="F22" s="136"/>
      <c r="G22" s="136"/>
      <c r="H22" s="136"/>
      <c r="I22" s="136"/>
      <c r="J22" s="136"/>
      <c r="K22" s="138"/>
    </row>
    <row r="23" spans="1:14" ht="30" customHeight="1">
      <c r="A23" s="49" t="str">
        <f>'Overall - Avgs'!A30</f>
        <v>THE GREENGOS</v>
      </c>
      <c r="B23" s="24" t="s">
        <v>3</v>
      </c>
      <c r="C23" s="24" t="s">
        <v>11</v>
      </c>
      <c r="D23" s="139" t="s">
        <v>9</v>
      </c>
      <c r="E23" s="24" t="s">
        <v>10</v>
      </c>
      <c r="F23" s="24" t="s">
        <v>4</v>
      </c>
      <c r="G23" s="24" t="s">
        <v>5</v>
      </c>
      <c r="H23" s="24" t="s">
        <v>6</v>
      </c>
      <c r="I23" s="24" t="s">
        <v>7</v>
      </c>
      <c r="J23" s="24" t="s">
        <v>8</v>
      </c>
      <c r="K23" s="28" t="s">
        <v>21</v>
      </c>
      <c r="L23" s="24" t="s">
        <v>222</v>
      </c>
      <c r="M23" s="24" t="s">
        <v>223</v>
      </c>
      <c r="N23" s="24" t="s">
        <v>224</v>
      </c>
    </row>
    <row r="24" spans="1:14" ht="30" customHeight="1">
      <c r="A24" s="60" t="s">
        <v>12</v>
      </c>
      <c r="B24" s="44">
        <f>'Overall - Totals'!B31+'Overall - Totals'!B32+'Overall - Totals'!B33+'Overall - Totals'!B34</f>
        <v>26</v>
      </c>
      <c r="C24" s="44">
        <f>'Overall - Totals'!C31+'Overall - Totals'!C32+'Overall - Totals'!C33+'Overall - Totals'!C34</f>
        <v>99</v>
      </c>
      <c r="D24" s="56">
        <f>B24/C24</f>
        <v>0.26262626262626265</v>
      </c>
      <c r="E24" s="44">
        <f>'Overall - Totals'!E31+'Overall - Totals'!E32+'Overall - Totals'!E33+'Overall - Totals'!E34</f>
        <v>5</v>
      </c>
      <c r="F24" s="44">
        <f>'Overall - Totals'!F31+'Overall - Totals'!F32+'Overall - Totals'!F33+'Overall - Totals'!F34</f>
        <v>60</v>
      </c>
      <c r="G24" s="44">
        <f>'Overall - Totals'!G31+'Overall - Totals'!G32+'Overall - Totals'!G33+'Overall - Totals'!G34</f>
        <v>14</v>
      </c>
      <c r="H24" s="44">
        <f>'Overall - Totals'!H31+'Overall - Totals'!H32+'Overall - Totals'!H33+'Overall - Totals'!H34</f>
        <v>11</v>
      </c>
      <c r="I24" s="44">
        <f>'Overall - Totals'!I31+'Overall - Totals'!I32+'Overall - Totals'!I33+'Overall - Totals'!I34</f>
        <v>11</v>
      </c>
      <c r="J24" s="44">
        <f>'Overall - Totals'!J31+'Overall - Totals'!J32+'Overall - Totals'!J33+'Overall - Totals'!J34</f>
        <v>16</v>
      </c>
      <c r="K24" s="57">
        <f>G24/J24</f>
        <v>0.875</v>
      </c>
      <c r="L24" s="44">
        <f>'RR Team Stats'!L24+'Playoff Team Stats'!L24</f>
        <v>32</v>
      </c>
      <c r="M24" s="184">
        <f>'RR Team Stats'!M24+'Playoff Team Stats'!M24</f>
        <v>92</v>
      </c>
      <c r="N24" s="56">
        <f>L24/M24</f>
        <v>0.34782608695652173</v>
      </c>
    </row>
    <row r="25" spans="1:14" ht="30" customHeight="1">
      <c r="A25" s="60" t="s">
        <v>36</v>
      </c>
      <c r="B25" s="58">
        <f>B24/6</f>
        <v>4.333333333333333</v>
      </c>
      <c r="C25" s="58">
        <f>C24/6</f>
        <v>16.5</v>
      </c>
      <c r="D25" s="56">
        <f>B25/C25</f>
        <v>0.2626262626262626</v>
      </c>
      <c r="E25" s="58">
        <f t="shared" ref="E25:J25" si="5">E24/6</f>
        <v>0.83333333333333337</v>
      </c>
      <c r="F25" s="58">
        <f t="shared" si="5"/>
        <v>10</v>
      </c>
      <c r="G25" s="58">
        <f t="shared" si="5"/>
        <v>2.3333333333333335</v>
      </c>
      <c r="H25" s="58">
        <f t="shared" si="5"/>
        <v>1.8333333333333333</v>
      </c>
      <c r="I25" s="58">
        <f t="shared" si="5"/>
        <v>1.8333333333333333</v>
      </c>
      <c r="J25" s="58">
        <f t="shared" si="5"/>
        <v>2.6666666666666665</v>
      </c>
      <c r="K25" s="57">
        <f>G25/J25</f>
        <v>0.87500000000000011</v>
      </c>
      <c r="L25" s="58">
        <f>L24/6</f>
        <v>5.333333333333333</v>
      </c>
      <c r="M25" s="187">
        <f>M24/6</f>
        <v>15.333333333333334</v>
      </c>
      <c r="N25" s="56">
        <f>L25/M25</f>
        <v>0.34782608695652173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General</vt:lpstr>
      <vt:lpstr>Stats Blank</vt:lpstr>
      <vt:lpstr>Awards</vt:lpstr>
      <vt:lpstr>Records</vt:lpstr>
      <vt:lpstr>2012 vs 2013</vt:lpstr>
      <vt:lpstr>Advanced Stats</vt:lpstr>
      <vt:lpstr>Overall - Totals</vt:lpstr>
      <vt:lpstr>Overall - Avgs</vt:lpstr>
      <vt:lpstr>Overall Team Stats</vt:lpstr>
      <vt:lpstr>RR - Totals</vt:lpstr>
      <vt:lpstr>RR - Avgs</vt:lpstr>
      <vt:lpstr>RR Team Stats</vt:lpstr>
      <vt:lpstr>Playoff - Totals</vt:lpstr>
      <vt:lpstr>Playoff - Avgs</vt:lpstr>
      <vt:lpstr>Playoff Team Stats</vt:lpstr>
      <vt:lpstr>1- SSB64-Greengos</vt:lpstr>
      <vt:lpstr>2 - CKs-ZZ</vt:lpstr>
      <vt:lpstr>3 - Greengos-PRain</vt:lpstr>
      <vt:lpstr>4 - RWed-SSB64</vt:lpstr>
      <vt:lpstr>5 - PRain-ZZ</vt:lpstr>
      <vt:lpstr>6 - CKs-RWed</vt:lpstr>
      <vt:lpstr>7 - ZZ-Greengos</vt:lpstr>
      <vt:lpstr>8 - SSB64-CKs</vt:lpstr>
      <vt:lpstr>9 - PRain-RWed</vt:lpstr>
      <vt:lpstr>10 - ZZ-SSB64</vt:lpstr>
      <vt:lpstr>11 - CKs-Greengos</vt:lpstr>
      <vt:lpstr>12 - RWed-ZZ</vt:lpstr>
      <vt:lpstr>13 - SSB64-PRain</vt:lpstr>
      <vt:lpstr>14 - Greengos-RWed</vt:lpstr>
      <vt:lpstr>15 - PRain-CKs</vt:lpstr>
      <vt:lpstr>Q1-Greengos-PRain</vt:lpstr>
      <vt:lpstr>S1-PRain-CKs</vt:lpstr>
      <vt:lpstr>Q2-RWed-ZZ</vt:lpstr>
      <vt:lpstr>S2-RWed-SSB</vt:lpstr>
      <vt:lpstr>Finals-SSB-CKs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Dioguardi</dc:creator>
  <cp:lastModifiedBy>Thomas Dioguardi</cp:lastModifiedBy>
  <cp:lastPrinted>2013-08-25T16:23:09Z</cp:lastPrinted>
  <dcterms:created xsi:type="dcterms:W3CDTF">2010-07-06T16:30:37Z</dcterms:created>
  <dcterms:modified xsi:type="dcterms:W3CDTF">2013-08-30T15:23:50Z</dcterms:modified>
</cp:coreProperties>
</file>