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autoCompressPictures="0"/>
  <bookViews>
    <workbookView xWindow="-37900" yWindow="800" windowWidth="32020" windowHeight="24240"/>
  </bookViews>
  <sheets>
    <sheet name="Retriement Valuation" sheetId="1" r:id="rId1"/>
  </sheets>
  <definedNames>
    <definedName name="_xlnm.Print_Area" localSheetId="0">'Retriement Valuation'!$A$1:$C$39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B14" i="1"/>
  <c r="B9" i="1"/>
  <c r="B23" i="1"/>
  <c r="B6" i="1"/>
  <c r="B21" i="1"/>
  <c r="B16" i="1"/>
  <c r="B25" i="1"/>
  <c r="B29" i="1"/>
  <c r="B35" i="1"/>
  <c r="B34" i="1"/>
  <c r="B36" i="1"/>
  <c r="B39" i="1"/>
  <c r="A39" i="1"/>
  <c r="A23" i="1"/>
</calcChain>
</file>

<file path=xl/sharedStrings.xml><?xml version="1.0" encoding="utf-8"?>
<sst xmlns="http://schemas.openxmlformats.org/spreadsheetml/2006/main" count="43" uniqueCount="37">
  <si>
    <t>Valuation date</t>
  </si>
  <si>
    <t>Date of Birth</t>
  </si>
  <si>
    <t>Current age</t>
  </si>
  <si>
    <t>Monthly pension at age 65</t>
  </si>
  <si>
    <t>Tax discount:</t>
  </si>
  <si>
    <t>Present valuation at age 65</t>
  </si>
  <si>
    <t>Current US Treasury Bond yield rate</t>
  </si>
  <si>
    <t>Life expentancy from age 65</t>
  </si>
  <si>
    <t>Present value at age 65</t>
  </si>
  <si>
    <t>Discount for interest and mortality</t>
  </si>
  <si>
    <t>Number of months from now to age 65</t>
  </si>
  <si>
    <t>present valuation at valuation date before mortality discount.</t>
  </si>
  <si>
    <t>Mortality discount</t>
  </si>
  <si>
    <t>Present value including mortality discount</t>
  </si>
  <si>
    <t>Marital interest</t>
  </si>
  <si>
    <t>Date employment began</t>
  </si>
  <si>
    <t>Marriage date</t>
  </si>
  <si>
    <t>Total months employment</t>
  </si>
  <si>
    <t>Total months married</t>
  </si>
  <si>
    <t>Coverture fraction</t>
  </si>
  <si>
    <t>Marital portion</t>
  </si>
  <si>
    <t>input</t>
  </si>
  <si>
    <t>"=(ROUND((C3-C4)/365.25,1))"</t>
  </si>
  <si>
    <t>"=C6*(1-28%)"</t>
  </si>
  <si>
    <t>Benefit reduced by state and federal income taxes (28%+?%)</t>
  </si>
  <si>
    <t>see instructions</t>
  </si>
  <si>
    <t>"=PV(C10/12,C13*12,-C8,,0)"</t>
  </si>
  <si>
    <t>"=(65-C5)*12"</t>
  </si>
  <si>
    <t>"=PV(C22/12,C20,,-C15,0)"</t>
  </si>
  <si>
    <t>"=C24*(1-C26)"</t>
  </si>
  <si>
    <t>"=(ROUND((C3-C31)/365.25,1))*12"</t>
  </si>
  <si>
    <t>"=(ROUND((C3-C32)/365.25,1))*12"</t>
  </si>
  <si>
    <t>"=IF(C34/C33&gt;=1,1,C34/C33)"</t>
  </si>
  <si>
    <t>"=C28*C35"</t>
  </si>
  <si>
    <t>"=1-(82224/95268)"</t>
  </si>
  <si>
    <t>Formulas for Excel</t>
  </si>
  <si>
    <t>Table for Calculating Defined Benefit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</si>
</sst>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&quot;$&quot;#,##0"/>
    <numFmt numFmtId="166" formatCode="#,##0.0"/>
    <numFmt numFmtId="167" formatCode="0.000000%"/>
  </numFmts>
  <fonts count="8" x14ac:knownFonts="1">
    <font>
      <sz val="12"/>
      <color indexed="8"/>
      <name val="Verdana"/>
    </font>
    <font>
      <sz val="10"/>
      <color indexed="8"/>
      <name val="Arial"/>
    </font>
    <font>
      <b/>
      <sz val="10"/>
      <color indexed="8"/>
      <name val="Arial"/>
    </font>
    <font>
      <u/>
      <sz val="12"/>
      <color theme="10"/>
      <name val="Verdana"/>
    </font>
    <font>
      <u/>
      <sz val="12"/>
      <color theme="11"/>
      <name val="Verdana"/>
    </font>
    <font>
      <sz val="10"/>
      <color rgb="FF000000"/>
      <name val="Arial"/>
    </font>
    <font>
      <sz val="8"/>
      <name val="Verdana"/>
    </font>
    <font>
      <sz val="12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CBCCCB"/>
      </left>
      <right style="thin">
        <color rgb="FFCBCCCB"/>
      </right>
      <top style="thin">
        <color rgb="FFCBCCCB"/>
      </top>
      <bottom style="thin">
        <color rgb="FFCBCCCB"/>
      </bottom>
      <diagonal/>
    </border>
    <border>
      <left/>
      <right/>
      <top/>
      <bottom style="thin">
        <color indexed="9"/>
      </bottom>
      <diagonal/>
    </border>
  </borders>
  <cellStyleXfs count="19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</cellStyleXfs>
  <cellXfs count="2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1" fillId="0" borderId="1" xfId="0" applyNumberFormat="1" applyFont="1" applyBorder="1" applyAlignment="1"/>
    <xf numFmtId="164" fontId="1" fillId="0" borderId="1" xfId="0" applyNumberFormat="1" applyFont="1" applyBorder="1" applyAlignment="1"/>
    <xf numFmtId="3" fontId="1" fillId="0" borderId="1" xfId="0" applyNumberFormat="1" applyFont="1" applyBorder="1" applyAlignment="1"/>
    <xf numFmtId="165" fontId="1" fillId="0" borderId="1" xfId="0" applyNumberFormat="1" applyFont="1" applyBorder="1" applyAlignment="1"/>
    <xf numFmtId="0" fontId="2" fillId="0" borderId="1" xfId="0" applyNumberFormat="1" applyFont="1" applyBorder="1" applyAlignment="1"/>
    <xf numFmtId="0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166" fontId="1" fillId="0" borderId="1" xfId="0" applyNumberFormat="1" applyFont="1" applyBorder="1" applyAlignment="1"/>
    <xf numFmtId="167" fontId="1" fillId="0" borderId="1" xfId="0" applyNumberFormat="1" applyFont="1" applyBorder="1" applyAlignment="1"/>
    <xf numFmtId="164" fontId="1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BCCCB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9"/>
  <sheetViews>
    <sheetView showGridLines="0" tabSelected="1" zoomScale="200" zoomScaleNormal="200" zoomScalePageLayoutView="200" workbookViewId="0">
      <selection activeCell="B3" sqref="B3"/>
    </sheetView>
  </sheetViews>
  <sheetFormatPr baseColWidth="10" defaultColWidth="28.125" defaultRowHeight="11.5" customHeight="1" x14ac:dyDescent="0"/>
  <cols>
    <col min="1" max="1" width="28.125" style="1" customWidth="1"/>
    <col min="2" max="2" width="10.25" style="1" customWidth="1"/>
    <col min="3" max="3" width="20.375" style="1" customWidth="1"/>
    <col min="4" max="5" width="6.625" style="1" customWidth="1"/>
    <col min="6" max="256" width="28.125" style="1" customWidth="1"/>
  </cols>
  <sheetData>
    <row r="1" spans="1:5" ht="21" customHeight="1">
      <c r="A1" s="24" t="s">
        <v>36</v>
      </c>
      <c r="B1" s="23"/>
      <c r="C1" s="23"/>
    </row>
    <row r="2" spans="1:5" ht="12" customHeight="1">
      <c r="A2" s="2"/>
      <c r="B2" s="2"/>
      <c r="C2" s="22" t="s">
        <v>35</v>
      </c>
      <c r="D2" s="2"/>
      <c r="E2" s="2"/>
    </row>
    <row r="3" spans="1:5" ht="12" customHeight="1">
      <c r="A3" s="2"/>
      <c r="B3" s="2"/>
      <c r="C3" s="2"/>
      <c r="D3" s="2"/>
      <c r="E3" s="2"/>
    </row>
    <row r="4" spans="1:5" ht="12" customHeight="1">
      <c r="A4" s="3" t="s">
        <v>0</v>
      </c>
      <c r="B4" s="4">
        <v>40559</v>
      </c>
      <c r="C4" s="14" t="s">
        <v>21</v>
      </c>
      <c r="D4" s="2"/>
      <c r="E4" s="2"/>
    </row>
    <row r="5" spans="1:5" ht="12" customHeight="1">
      <c r="A5" s="3" t="s">
        <v>1</v>
      </c>
      <c r="B5" s="4">
        <v>19816</v>
      </c>
      <c r="C5" s="14" t="s">
        <v>21</v>
      </c>
      <c r="D5" s="2"/>
      <c r="E5" s="2"/>
    </row>
    <row r="6" spans="1:5" ht="12" customHeight="1">
      <c r="A6" s="3" t="s">
        <v>2</v>
      </c>
      <c r="B6" s="5">
        <f>(ROUND((B4-B5)/365.25,1))</f>
        <v>56.8</v>
      </c>
      <c r="C6" s="17" t="s">
        <v>22</v>
      </c>
      <c r="D6" s="2"/>
      <c r="E6" s="2"/>
    </row>
    <row r="7" spans="1:5" ht="12" customHeight="1">
      <c r="A7" s="3" t="s">
        <v>3</v>
      </c>
      <c r="B7" s="6">
        <v>1450</v>
      </c>
      <c r="C7" s="14" t="s">
        <v>21</v>
      </c>
      <c r="D7" s="2"/>
      <c r="E7" s="2"/>
    </row>
    <row r="8" spans="1:5" ht="12" customHeight="1">
      <c r="A8" s="7" t="s">
        <v>4</v>
      </c>
      <c r="B8" s="2"/>
      <c r="C8" s="2"/>
      <c r="D8" s="2"/>
      <c r="E8" s="2"/>
    </row>
    <row r="9" spans="1:5" ht="24" customHeight="1">
      <c r="A9" s="8" t="s">
        <v>24</v>
      </c>
      <c r="B9" s="9">
        <f>B7*(1-28%)</f>
        <v>1044</v>
      </c>
      <c r="C9" s="16" t="s">
        <v>23</v>
      </c>
      <c r="D9" s="2"/>
      <c r="E9" s="2"/>
    </row>
    <row r="10" spans="1:5" ht="12" customHeight="1">
      <c r="A10" s="10" t="s">
        <v>5</v>
      </c>
      <c r="B10" s="9"/>
      <c r="C10" s="9"/>
      <c r="D10" s="2"/>
      <c r="E10" s="2"/>
    </row>
    <row r="11" spans="1:5" ht="12" customHeight="1">
      <c r="A11" s="8" t="s">
        <v>6</v>
      </c>
      <c r="B11" s="11">
        <v>2.4E-2</v>
      </c>
      <c r="C11" s="15" t="s">
        <v>21</v>
      </c>
      <c r="D11" s="2"/>
      <c r="E11" s="2"/>
    </row>
    <row r="12" spans="1:5" ht="12" customHeight="1">
      <c r="A12" s="2"/>
      <c r="B12" s="2"/>
      <c r="C12" s="2"/>
      <c r="D12" s="2"/>
      <c r="E12" s="2"/>
    </row>
    <row r="13" spans="1:5" ht="12" customHeight="1">
      <c r="A13" s="2"/>
      <c r="B13" s="2"/>
      <c r="C13" s="2"/>
      <c r="D13" s="2"/>
      <c r="E13" s="2"/>
    </row>
    <row r="14" spans="1:5" ht="12" customHeight="1">
      <c r="A14" s="3" t="s">
        <v>7</v>
      </c>
      <c r="B14" s="12">
        <f>21</f>
        <v>21</v>
      </c>
      <c r="C14" s="15" t="s">
        <v>25</v>
      </c>
      <c r="D14" s="2"/>
      <c r="E14" s="2"/>
    </row>
    <row r="15" spans="1:5" ht="12" customHeight="1">
      <c r="A15" s="2"/>
      <c r="B15" s="2"/>
      <c r="C15" s="2"/>
      <c r="D15" s="2"/>
      <c r="E15" s="2"/>
    </row>
    <row r="16" spans="1:5" ht="12" customHeight="1">
      <c r="A16" s="3" t="s">
        <v>8</v>
      </c>
      <c r="B16" s="6">
        <f>PV(B11/12,B14*12,-B9,,0)</f>
        <v>206496.13986298567</v>
      </c>
      <c r="C16" s="18" t="s">
        <v>26</v>
      </c>
      <c r="D16" s="2"/>
      <c r="E16" s="2"/>
    </row>
    <row r="17" spans="1:5" ht="12" customHeight="1">
      <c r="A17" s="2"/>
      <c r="B17" s="2"/>
      <c r="C17" s="2"/>
      <c r="D17" s="2"/>
      <c r="E17" s="2"/>
    </row>
    <row r="18" spans="1:5" ht="12" customHeight="1">
      <c r="A18" s="2"/>
      <c r="B18" s="2"/>
      <c r="C18" s="2"/>
      <c r="D18" s="2"/>
      <c r="E18" s="2"/>
    </row>
    <row r="19" spans="1:5" ht="12" customHeight="1">
      <c r="A19" s="7" t="s">
        <v>9</v>
      </c>
      <c r="B19" s="2"/>
      <c r="C19" s="2"/>
      <c r="D19" s="2"/>
      <c r="E19" s="2"/>
    </row>
    <row r="20" spans="1:5" ht="12" customHeight="1">
      <c r="A20" s="2"/>
      <c r="B20" s="2"/>
      <c r="C20" s="2"/>
      <c r="D20" s="2"/>
      <c r="E20" s="2"/>
    </row>
    <row r="21" spans="1:5" ht="12" customHeight="1">
      <c r="A21" s="3" t="s">
        <v>10</v>
      </c>
      <c r="B21" s="12">
        <f>(65-B6)*12</f>
        <v>98.400000000000034</v>
      </c>
      <c r="C21" s="19" t="s">
        <v>27</v>
      </c>
      <c r="D21" s="2"/>
      <c r="E21" s="2"/>
    </row>
    <row r="22" spans="1:5" ht="12" customHeight="1">
      <c r="A22" s="2"/>
      <c r="B22" s="2"/>
      <c r="C22" s="2"/>
      <c r="D22" s="2"/>
      <c r="E22" s="2"/>
    </row>
    <row r="23" spans="1:5" ht="12" customHeight="1">
      <c r="A23" s="3" t="str">
        <f>A11</f>
        <v>Current US Treasury Bond yield rate</v>
      </c>
      <c r="B23" s="11">
        <f>B11</f>
        <v>2.4E-2</v>
      </c>
      <c r="C23" s="15" t="s">
        <v>21</v>
      </c>
      <c r="D23" s="2"/>
      <c r="E23" s="2"/>
    </row>
    <row r="24" spans="1:5" ht="12" customHeight="1">
      <c r="A24" s="2"/>
      <c r="B24" s="2"/>
      <c r="C24" s="2"/>
      <c r="D24" s="2"/>
      <c r="E24" s="2"/>
    </row>
    <row r="25" spans="1:5" ht="24" customHeight="1">
      <c r="A25" s="8" t="s">
        <v>11</v>
      </c>
      <c r="B25" s="9">
        <f>PV(B23/12,B21,,-B16,0)</f>
        <v>169639.95122095715</v>
      </c>
      <c r="C25" s="16" t="s">
        <v>28</v>
      </c>
      <c r="D25" s="2"/>
      <c r="E25" s="2"/>
    </row>
    <row r="26" spans="1:5" ht="12" customHeight="1">
      <c r="A26" s="2"/>
      <c r="B26" s="2"/>
      <c r="C26" s="2"/>
      <c r="D26" s="2"/>
      <c r="E26" s="2"/>
    </row>
    <row r="27" spans="1:5" ht="12" customHeight="1">
      <c r="A27" s="3" t="s">
        <v>12</v>
      </c>
      <c r="B27" s="11">
        <f>1-(82224/95268)</f>
        <v>0.13691900743166641</v>
      </c>
      <c r="C27" s="21" t="s">
        <v>34</v>
      </c>
      <c r="D27" s="2"/>
      <c r="E27" s="2"/>
    </row>
    <row r="28" spans="1:5" ht="12" customHeight="1">
      <c r="A28" s="2"/>
      <c r="B28" s="2"/>
      <c r="C28" s="2"/>
      <c r="D28" s="2"/>
      <c r="E28" s="2"/>
    </row>
    <row r="29" spans="1:5" ht="12" customHeight="1">
      <c r="A29" s="3" t="s">
        <v>13</v>
      </c>
      <c r="B29" s="6">
        <f>B25*(1-B27)</f>
        <v>146413.01747902739</v>
      </c>
      <c r="C29" s="18" t="s">
        <v>29</v>
      </c>
      <c r="D29" s="2"/>
      <c r="E29" s="2"/>
    </row>
    <row r="30" spans="1:5" ht="12" customHeight="1">
      <c r="A30" s="2"/>
      <c r="B30" s="2"/>
      <c r="C30" s="2"/>
      <c r="D30" s="2"/>
      <c r="E30" s="2"/>
    </row>
    <row r="31" spans="1:5" ht="12" customHeight="1">
      <c r="A31" s="7" t="s">
        <v>14</v>
      </c>
      <c r="B31" s="2"/>
      <c r="C31" s="2"/>
      <c r="D31" s="2"/>
      <c r="E31" s="2"/>
    </row>
    <row r="32" spans="1:5" ht="12" customHeight="1">
      <c r="A32" s="3" t="s">
        <v>15</v>
      </c>
      <c r="B32" s="4">
        <v>34567</v>
      </c>
      <c r="C32" s="15" t="s">
        <v>21</v>
      </c>
      <c r="D32" s="2"/>
      <c r="E32" s="2"/>
    </row>
    <row r="33" spans="1:5" ht="12" customHeight="1">
      <c r="A33" s="3" t="s">
        <v>16</v>
      </c>
      <c r="B33" s="4">
        <v>37177</v>
      </c>
      <c r="C33" s="15" t="s">
        <v>21</v>
      </c>
      <c r="D33" s="2"/>
      <c r="E33" s="2"/>
    </row>
    <row r="34" spans="1:5" ht="12" customHeight="1">
      <c r="A34" s="3" t="s">
        <v>17</v>
      </c>
      <c r="B34" s="12">
        <f>(ROUND((B4-B32)/365.25,1))*12</f>
        <v>196.79999999999998</v>
      </c>
      <c r="C34" s="19" t="s">
        <v>30</v>
      </c>
      <c r="D34" s="2"/>
      <c r="E34" s="2"/>
    </row>
    <row r="35" spans="1:5" ht="12" customHeight="1">
      <c r="A35" s="3" t="s">
        <v>18</v>
      </c>
      <c r="B35" s="12">
        <f>(ROUND((B4-B33)/365.25,1))*12</f>
        <v>111.60000000000001</v>
      </c>
      <c r="C35" s="19" t="s">
        <v>31</v>
      </c>
      <c r="D35" s="2"/>
      <c r="E35" s="2"/>
    </row>
    <row r="36" spans="1:5" ht="12" customHeight="1">
      <c r="A36" s="3" t="s">
        <v>19</v>
      </c>
      <c r="B36" s="13">
        <f>IF(B35/B34&gt;=1,1,B35/B34)</f>
        <v>0.56707317073170738</v>
      </c>
      <c r="C36" s="20" t="s">
        <v>32</v>
      </c>
      <c r="D36" s="2"/>
      <c r="E36" s="2"/>
    </row>
    <row r="37" spans="1:5" ht="12" customHeight="1">
      <c r="A37" s="2"/>
      <c r="B37" s="2"/>
      <c r="C37" s="2"/>
      <c r="D37" s="2"/>
      <c r="E37" s="2"/>
    </row>
    <row r="38" spans="1:5" ht="12" customHeight="1">
      <c r="A38" s="3" t="s">
        <v>20</v>
      </c>
      <c r="B38" s="2"/>
      <c r="C38" s="2"/>
      <c r="D38" s="2"/>
      <c r="E38" s="2"/>
    </row>
    <row r="39" spans="1:5" ht="12" customHeight="1">
      <c r="A39" s="3" t="str">
        <f>"$"&amp;(ROUND(B29,2)&amp;" x "&amp;(ROUND(B36,6)))</f>
        <v>$146413.02 x 0.567073</v>
      </c>
      <c r="B39" s="6">
        <f>B29*B36</f>
        <v>83026.894058228951</v>
      </c>
      <c r="C39" s="18" t="s">
        <v>33</v>
      </c>
      <c r="D39" s="2"/>
      <c r="E39" s="2"/>
    </row>
  </sheetData>
  <mergeCells count="1">
    <mergeCell ref="A1:C1"/>
  </mergeCells>
  <phoneticPr fontId="6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Retriement Valuation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Joseph Booth</cp:lastModifiedBy>
  <cp:lastPrinted>2015-01-17T18:55:52Z</cp:lastPrinted>
  <dcterms:modified xsi:type="dcterms:W3CDTF">2015-01-17T19:00:15Z</dcterms:modified>
</cp:coreProperties>
</file>