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tabRatio="212" activeTab="1"/>
  </bookViews>
  <sheets>
    <sheet name="STATS" sheetId="1" r:id="rId1"/>
    <sheet name="Summary" sheetId="2" r:id="rId2"/>
  </sheets>
  <definedNames>
    <definedName name="_xlnm._FilterDatabase" localSheetId="0" hidden="1">'STATS'!$A$1:$J$147</definedName>
    <definedName name="_xlnm.Print_Area" localSheetId="0">'STATS'!$A:$I</definedName>
    <definedName name="_xlnm.Print_Area" localSheetId="1">'Summary'!$A:$K</definedName>
    <definedName name="_xlnm.Print_Titles" localSheetId="0">'STATS'!$1:$1</definedName>
  </definedNames>
  <calcPr fullCalcOnLoad="1"/>
</workbook>
</file>

<file path=xl/sharedStrings.xml><?xml version="1.0" encoding="utf-8"?>
<sst xmlns="http://schemas.openxmlformats.org/spreadsheetml/2006/main" count="2358" uniqueCount="459">
  <si>
    <t>Yardage</t>
  </si>
  <si>
    <t>Par</t>
  </si>
  <si>
    <t>Hole #</t>
  </si>
  <si>
    <t>Course</t>
  </si>
  <si>
    <t>Paul</t>
  </si>
  <si>
    <t>Scott</t>
  </si>
  <si>
    <t>Dan</t>
  </si>
  <si>
    <t>Droz</t>
  </si>
  <si>
    <t>Glen Dornoch</t>
  </si>
  <si>
    <t>Willbrook</t>
  </si>
  <si>
    <t>TPC</t>
  </si>
  <si>
    <t>Name</t>
  </si>
  <si>
    <t>Score</t>
  </si>
  <si>
    <t>Worst Scores on a Hole:</t>
  </si>
  <si>
    <t>If 1, then Par - Paul</t>
  </si>
  <si>
    <t>If 1, then Par - Scott</t>
  </si>
  <si>
    <t>If 1, then Par - Dan</t>
  </si>
  <si>
    <t>If 1, then Par - Droz</t>
  </si>
  <si>
    <t>Total Par's:</t>
  </si>
  <si>
    <t>Total Birdies:</t>
  </si>
  <si>
    <t>If 1, then Birdie - Paul</t>
  </si>
  <si>
    <t>If 1, then Birdie - Scott</t>
  </si>
  <si>
    <t>If 1, then Birdie - Dan</t>
  </si>
  <si>
    <t>If 1, then Birdie - Droz</t>
  </si>
  <si>
    <t>If 1, then Bogey - Paul</t>
  </si>
  <si>
    <t>If 1, then Bogey - Scott</t>
  </si>
  <si>
    <t>If 1, then Bogey - Dan</t>
  </si>
  <si>
    <t>If 1, then Bogey - Droz</t>
  </si>
  <si>
    <t>Total Bogey's:</t>
  </si>
  <si>
    <t>Total Double Bogey's:</t>
  </si>
  <si>
    <t>If 1, then Double Bogey - Paul</t>
  </si>
  <si>
    <t>If 1, then Double Bogey - Scott</t>
  </si>
  <si>
    <t>If 1, then Double Bogey - Dan</t>
  </si>
  <si>
    <t>If 1, then Double Bogey - Droz</t>
  </si>
  <si>
    <t>Total Triple Bogey's:</t>
  </si>
  <si>
    <t>If 1, then Triple Bogey - Paul</t>
  </si>
  <si>
    <t>If 1, then Triple Bogey - Scott</t>
  </si>
  <si>
    <t>If 1, then Triple Bogey - Dan</t>
  </si>
  <si>
    <t>If 1, then Triple Bogey - Droz</t>
  </si>
  <si>
    <t>Year 2000</t>
  </si>
  <si>
    <t>Year 1999</t>
  </si>
  <si>
    <t>Total Quadruple Bogey's:</t>
  </si>
  <si>
    <t>If 1, then Quadruple Bogey - Paul</t>
  </si>
  <si>
    <t>If 1, then Quadruple Bogey - Scott</t>
  </si>
  <si>
    <t>If 1, then Quadruple Bogey - Dan</t>
  </si>
  <si>
    <t>If 1, then Quadruple Bogey - Droz</t>
  </si>
  <si>
    <t>Most 5 Over Pars:</t>
  </si>
  <si>
    <t>If 1, then 5 Over Par - Droz</t>
  </si>
  <si>
    <t>If 1, then 5 Over Par - Paul</t>
  </si>
  <si>
    <t>If 1, then 5 Over Par - Scott</t>
  </si>
  <si>
    <t>If 1, then 5 Over Par - Dan</t>
  </si>
  <si>
    <t>If 1, then 6 Over Par - Paul</t>
  </si>
  <si>
    <t>If 1, then 6 Over Par - Scott</t>
  </si>
  <si>
    <t>If 1, then 6 Over Par - Dan</t>
  </si>
  <si>
    <t>If 1, then 6 Over Par - Droz</t>
  </si>
  <si>
    <t>Front 9</t>
  </si>
  <si>
    <t>Back 9</t>
  </si>
  <si>
    <t>Total</t>
  </si>
  <si>
    <t>Best 18:</t>
  </si>
  <si>
    <t>Barefoot Fazio</t>
  </si>
  <si>
    <t>Barefoot Love</t>
  </si>
  <si>
    <t>Worst 18:</t>
  </si>
  <si>
    <t>Average Score on All Par 3's</t>
  </si>
  <si>
    <t>Average Score on All Par 4's</t>
  </si>
  <si>
    <t>Average Score on All Par 5's</t>
  </si>
  <si>
    <t>Differential Over Par</t>
  </si>
  <si>
    <t>If 1, then Paul Better Score Than Scott</t>
  </si>
  <si>
    <t>If 1, then Paul Better Score Than Dan</t>
  </si>
  <si>
    <t>If 1, then Paul Better Score Than Droz</t>
  </si>
  <si>
    <t>If 1, then Scott Better Score Than Paul</t>
  </si>
  <si>
    <t>If 1, then Scott Better Score Than Dan</t>
  </si>
  <si>
    <t>If 1, then Scott Better Score Than Droz</t>
  </si>
  <si>
    <t>If 1, then Dan Better Score Than Paul</t>
  </si>
  <si>
    <t>If 1, then Dan Better Score Than Scott</t>
  </si>
  <si>
    <t>If 1, then Dan Better Score Than Droz</t>
  </si>
  <si>
    <t>If 1, then Droz Better Score Than Paul</t>
  </si>
  <si>
    <t>If 1, then Droz Better Score Than Scott</t>
  </si>
  <si>
    <t>If 1, then Droz Better Score Than Dan</t>
  </si>
  <si>
    <t>X</t>
  </si>
  <si>
    <t>Outright Winner of a Hole</t>
  </si>
  <si>
    <t>Paul Outright Winner of a Hole</t>
  </si>
  <si>
    <t>Scott Outright Winner of a Hole</t>
  </si>
  <si>
    <t>Dan Outright Winner of a Hole</t>
  </si>
  <si>
    <t>Droz Outright Winner of a Hole</t>
  </si>
  <si>
    <t>All Front Nines</t>
  </si>
  <si>
    <t>Average Scores:</t>
  </si>
  <si>
    <t>Avg Strokes per Hole</t>
  </si>
  <si>
    <t>Total Par</t>
  </si>
  <si>
    <t>Strokes Over Par</t>
  </si>
  <si>
    <t>Average Score on all Hole #:</t>
  </si>
  <si>
    <t>Avg. Par</t>
  </si>
  <si>
    <t>Average Score on Yards Between:</t>
  </si>
  <si>
    <t>100-200 Yards</t>
  </si>
  <si>
    <t>201-300 Yards</t>
  </si>
  <si>
    <t>301-400 Yards</t>
  </si>
  <si>
    <t>401-500 Yards</t>
  </si>
  <si>
    <t>&gt;501 Yards</t>
  </si>
  <si>
    <t>Average Score on Yardage Between:</t>
  </si>
  <si>
    <t>Avg. Yardage</t>
  </si>
  <si>
    <t>Handicap</t>
  </si>
  <si>
    <t>Int'l World Tour</t>
  </si>
  <si>
    <t>The Pearl</t>
  </si>
  <si>
    <t>Grande Dunes</t>
  </si>
  <si>
    <t>0-200 Yards</t>
  </si>
  <si>
    <t>&gt;500 Yards</t>
  </si>
  <si>
    <t>Year 2001</t>
  </si>
  <si>
    <t>Barefoot Norman</t>
  </si>
  <si>
    <t>Anything Greater Than 5 Strokes Over Par:</t>
  </si>
  <si>
    <t>Cost</t>
  </si>
  <si>
    <t>Best 9 Per Person:</t>
  </si>
  <si>
    <t>Worst 9 Per Person:</t>
  </si>
  <si>
    <t>If 1, then Paul had Double-Par</t>
  </si>
  <si>
    <t>If 1, then Scott had Double-Par</t>
  </si>
  <si>
    <t>If 1, then Dan had Double-Par</t>
  </si>
  <si>
    <t>If 1, then Droz had Double-Par</t>
  </si>
  <si>
    <t>Man 'O War</t>
  </si>
  <si>
    <t>If Par 3, then Paul's Score</t>
  </si>
  <si>
    <t>If Par 3, then Scott's Score</t>
  </si>
  <si>
    <t>If Par 3, then Dan's Score</t>
  </si>
  <si>
    <t>If Par 3, then Droz's Score</t>
  </si>
  <si>
    <t>If Par 3, then 1</t>
  </si>
  <si>
    <t>If Par 4, then 1</t>
  </si>
  <si>
    <t>If Par 4, then Paul's Score</t>
  </si>
  <si>
    <t>If Par 4, then Scott's Score</t>
  </si>
  <si>
    <t>If Par 4, then Dan's Score</t>
  </si>
  <si>
    <t>If Par 4, then Droz's Score</t>
  </si>
  <si>
    <t>If Par 5, then 1</t>
  </si>
  <si>
    <t>If Par 5, then Paul's Score</t>
  </si>
  <si>
    <t>If Par 5, then Scott's Score</t>
  </si>
  <si>
    <t>If Par 5, then Dan's Score</t>
  </si>
  <si>
    <t>If Par 5, then Droz's Score</t>
  </si>
  <si>
    <t>For the 2001 Trip:</t>
  </si>
  <si>
    <t>For the 2000 Trip:</t>
  </si>
  <si>
    <t>TOTAL</t>
  </si>
  <si>
    <t>PARS on 3</t>
  </si>
  <si>
    <t>% of time</t>
  </si>
  <si>
    <t>PARS on 4</t>
  </si>
  <si>
    <t>PARS on 5</t>
  </si>
  <si>
    <t>Percentage of Time Par is Achieved on:</t>
  </si>
  <si>
    <t>Par 3's</t>
  </si>
  <si>
    <t>Par 4's</t>
  </si>
  <si>
    <t>Par 5's</t>
  </si>
  <si>
    <t>XX</t>
  </si>
  <si>
    <t>Barefoot - Fazio</t>
  </si>
  <si>
    <t>Barefoot - Love</t>
  </si>
  <si>
    <t>True Blue Plantation</t>
  </si>
  <si>
    <t>PAR PROOF</t>
  </si>
  <si>
    <t>Year 2002</t>
  </si>
  <si>
    <t># of Times</t>
  </si>
  <si>
    <t>41</t>
  </si>
  <si>
    <t>40</t>
  </si>
  <si>
    <t>39</t>
  </si>
  <si>
    <t>59</t>
  </si>
  <si>
    <t>50</t>
  </si>
  <si>
    <t>52</t>
  </si>
  <si>
    <t>47</t>
  </si>
  <si>
    <t>Shaft Glen, Thistle</t>
  </si>
  <si>
    <t>Shaft Glen &amp; Carolina Nat'l</t>
  </si>
  <si>
    <t>For the 2002 Trip:</t>
  </si>
  <si>
    <t>Skins Contest - Number of Times for Which Someone was the Outright Winner of Hole (no ties)</t>
  </si>
  <si>
    <t>Stroke Differential (above average Par)</t>
  </si>
  <si>
    <t># of Strokes</t>
  </si>
  <si>
    <t>Avg Strokes Per Hole</t>
  </si>
  <si>
    <t># of Holes</t>
  </si>
  <si>
    <t>Avg # of Strokes</t>
  </si>
  <si>
    <t>Above Par Per Hole</t>
  </si>
  <si>
    <t>Fairways Hit</t>
  </si>
  <si>
    <t>Possible #</t>
  </si>
  <si>
    <t>Greens In Regulation</t>
  </si>
  <si>
    <t>Fairway Accuracy (9 Courses) - 2002</t>
  </si>
  <si>
    <t>Possible Fairways</t>
  </si>
  <si>
    <t># Hit</t>
  </si>
  <si>
    <t>%'s</t>
  </si>
  <si>
    <t>Greens in Regulation (9 Courses) - 2002</t>
  </si>
  <si>
    <t>Possible Greens</t>
  </si>
  <si>
    <r>
      <t xml:space="preserve">Double-Par Club (at </t>
    </r>
    <r>
      <rPr>
        <b/>
        <i/>
        <sz val="11"/>
        <rFont val="Arial"/>
        <family val="2"/>
      </rPr>
      <t>least</t>
    </r>
    <r>
      <rPr>
        <b/>
        <sz val="11"/>
        <rFont val="Arial"/>
        <family val="2"/>
      </rPr>
      <t xml:space="preserve"> twice par on hole):</t>
    </r>
  </si>
  <si>
    <t>Wizard</t>
  </si>
  <si>
    <t>Wizard/ Arrowhead</t>
  </si>
  <si>
    <t>Year 2003</t>
  </si>
  <si>
    <t>For the 2003 Trip:</t>
  </si>
  <si>
    <t>Fairway Accuracy (9 Courses) - 2003</t>
  </si>
  <si>
    <t>Greens in Regulation (9 Courses) - 2003</t>
  </si>
  <si>
    <t>Tidewater</t>
  </si>
  <si>
    <t>Diamond Back</t>
  </si>
  <si>
    <t>Tiger's Eye</t>
  </si>
  <si>
    <t>38</t>
  </si>
  <si>
    <t>43</t>
  </si>
  <si>
    <t>45</t>
  </si>
  <si>
    <t>53</t>
  </si>
  <si>
    <t>Stroke Difference</t>
  </si>
  <si>
    <t>As a %</t>
  </si>
  <si>
    <t>Putts - Paul</t>
  </si>
  <si>
    <t>Putts - Scott</t>
  </si>
  <si>
    <t>Putts - Dan</t>
  </si>
  <si>
    <t>Putts - Droz</t>
  </si>
  <si>
    <t>Total Putts (9 Courses) - 2003</t>
  </si>
  <si>
    <t>Total Putts</t>
  </si>
  <si>
    <t>Avg Per Hole</t>
  </si>
  <si>
    <t>Total 3 Putts</t>
  </si>
  <si>
    <t>3 Putts:</t>
  </si>
  <si>
    <t>1 Putts:</t>
  </si>
  <si>
    <t>Total 1 Putts</t>
  </si>
  <si>
    <t>Cart Partner When a Birdie is Made - (Which Partner Brings Good Luck??)</t>
  </si>
  <si>
    <t>Total 0 Putts</t>
  </si>
  <si>
    <t>0 Putts:</t>
  </si>
  <si>
    <t>PUTTS</t>
  </si>
  <si>
    <t>Prestwick &amp; Tiger's Eye</t>
  </si>
  <si>
    <t>Lowest Total</t>
  </si>
  <si>
    <t>Best &amp; Worst Rounds of Putts - 2003</t>
  </si>
  <si>
    <t>Highest Total</t>
  </si>
  <si>
    <t>Prestwick</t>
  </si>
  <si>
    <t>Year 2004</t>
  </si>
  <si>
    <t>Tidewater/Grande Dunes</t>
  </si>
  <si>
    <t>For the 2004 Trip:</t>
  </si>
  <si>
    <t>Best &amp; Worst Rounds of Putts - 2004</t>
  </si>
  <si>
    <t>International World Tour</t>
  </si>
  <si>
    <t>Wild Wing - Wood Stork</t>
  </si>
  <si>
    <t>Heritage Club</t>
  </si>
  <si>
    <t>Arrowhead</t>
  </si>
  <si>
    <t>Tidewater &amp; Sea Trail</t>
  </si>
  <si>
    <t>48</t>
  </si>
  <si>
    <t>Farmstead</t>
  </si>
  <si>
    <t>112</t>
  </si>
  <si>
    <t>57</t>
  </si>
  <si>
    <t>51</t>
  </si>
  <si>
    <t>Total strokes from 2000 through 2004 (last 5 years):</t>
  </si>
  <si>
    <t>Paul &amp; Scott</t>
  </si>
  <si>
    <t>Paul &amp; Droz</t>
  </si>
  <si>
    <t>Fairway Accuracy (8 Courses) - 2004</t>
  </si>
  <si>
    <t>Greens in Regulation (8 Courses) - 2004</t>
  </si>
  <si>
    <t>Total Putts (8 Courses) - 2004</t>
  </si>
  <si>
    <t>Total 3+ Putts</t>
  </si>
  <si>
    <t>International World Tour/Heritage Club</t>
  </si>
  <si>
    <t>Barefoot-Fazio/Barefoot-Love</t>
  </si>
  <si>
    <t>Pars By Course</t>
  </si>
  <si>
    <t>Average Score for all Courses in AM</t>
  </si>
  <si>
    <t>Average Score for all Courses in PM</t>
  </si>
  <si>
    <t>Angel's Trace - South</t>
  </si>
  <si>
    <t>Year 2005</t>
  </si>
  <si>
    <t>For the 2005 Trip:</t>
  </si>
  <si>
    <t>Total strokes from 2000 through 2005 (last 6 years):</t>
  </si>
  <si>
    <t>Fairway Accuracy (8 Courses) - 2005</t>
  </si>
  <si>
    <t>Greens in Regulation (8 Courses) - 2005</t>
  </si>
  <si>
    <t>Total Putts (8 Courses) - 2005</t>
  </si>
  <si>
    <t>Best &amp; Worst Rounds of Putts - 2005</t>
  </si>
  <si>
    <t>Average Score for all Courses - in total</t>
  </si>
  <si>
    <t>Average Score for all Courses for all Front Nines</t>
  </si>
  <si>
    <t xml:space="preserve">Average Score for all Courses for all Back Nines </t>
  </si>
  <si>
    <t>37</t>
  </si>
  <si>
    <t>Fazio, Rivers Edge</t>
  </si>
  <si>
    <t>96</t>
  </si>
  <si>
    <t>King's North</t>
  </si>
  <si>
    <t>49</t>
  </si>
  <si>
    <t>56</t>
  </si>
  <si>
    <t>Average Score on Hole # (best score in bold), averaged across all courses:</t>
  </si>
  <si>
    <t>Overall</t>
  </si>
  <si>
    <t>Barefoot Resort - Love</t>
  </si>
  <si>
    <t>4 different courses</t>
  </si>
  <si>
    <t>Year 2006</t>
  </si>
  <si>
    <t>For the 2006 Trip:</t>
  </si>
  <si>
    <t>Total strokes from 2000 through 2006 (last 7 years):</t>
  </si>
  <si>
    <t>2005 Cart Partners &amp; Related Scores (i.e., Dan averages an 83.00 when riding with Droz):</t>
  </si>
  <si>
    <t>2004 Cart Partners &amp; Related Scores (i.e., Dan averages an 85.33 when riding with Droz):</t>
  </si>
  <si>
    <t>2003 Cart Partners &amp; Related Scores (i.e., Dan averages an 86.00 when riding with Droz):</t>
  </si>
  <si>
    <t>2002 Cart Partners &amp; Related Scores (i.e., Dan averages an 86.00 when riding with Droz):</t>
  </si>
  <si>
    <t>2001 Cart Partners &amp; Related Scores (i.e., Dan averages an 83.25 when riding with Droz):</t>
  </si>
  <si>
    <t>Fairway Accuracy (8 Courses) - 2006</t>
  </si>
  <si>
    <t>Greens in Regulation (8 Courses) - 2006</t>
  </si>
  <si>
    <t>Total Putts (8 Courses) - 2006</t>
  </si>
  <si>
    <t>Best &amp; Worst Rounds of Putts - 2006</t>
  </si>
  <si>
    <t>Caledonia</t>
  </si>
  <si>
    <t>Grande Dunes (AM)</t>
  </si>
  <si>
    <t>Grande Dunes (PM)</t>
  </si>
  <si>
    <t>Barefoot - Norman</t>
  </si>
  <si>
    <t>All Back Nines</t>
  </si>
  <si>
    <t>Total Scores</t>
  </si>
  <si>
    <t>54</t>
  </si>
  <si>
    <t>55</t>
  </si>
  <si>
    <t>2006 Cart Partners &amp; Related Scores (i.e., Dan averages an 88.25 when riding with Droz):</t>
  </si>
  <si>
    <t>Barefoot - Love &amp; Norman</t>
  </si>
  <si>
    <t>Calendonia &amp; Grande Dunes (PM)</t>
  </si>
  <si>
    <t>True Blue</t>
  </si>
  <si>
    <t>True Blue &amp; Grande Dunes (PM)</t>
  </si>
  <si>
    <t>GIR %'s</t>
  </si>
  <si>
    <t>GIR  - Opportunities</t>
  </si>
  <si>
    <t>Converted for Birdie</t>
  </si>
  <si>
    <t>Birdies</t>
  </si>
  <si>
    <t>Scott/Paul vs. Dan/Droz Team</t>
  </si>
  <si>
    <t>Paul vs. Dan</t>
  </si>
  <si>
    <t>Scott vs. Droz</t>
  </si>
  <si>
    <t>EVEN</t>
  </si>
  <si>
    <t>Dan/Droz 1 UP</t>
  </si>
  <si>
    <t>Dan/Droz 3 AND 1</t>
  </si>
  <si>
    <t>Scott/Paul 5 AND 4</t>
  </si>
  <si>
    <t>Scott/Paul 4 AND 2</t>
  </si>
  <si>
    <t>Dan/Droz 6 AND 4</t>
  </si>
  <si>
    <t>TEAM</t>
  </si>
  <si>
    <t>INDIVIDUAL</t>
  </si>
  <si>
    <t>NONE</t>
  </si>
  <si>
    <t>Paul vs. Droz</t>
  </si>
  <si>
    <t>Paul 5 AND 4</t>
  </si>
  <si>
    <t>Droz 4 AND 3</t>
  </si>
  <si>
    <t>Droz 2 AND 1</t>
  </si>
  <si>
    <t>Paul 6 AND 5</t>
  </si>
  <si>
    <t>Droz 1 UP</t>
  </si>
  <si>
    <t>Scott vs. Dan</t>
  </si>
  <si>
    <t>Droz 3 AND 2</t>
  </si>
  <si>
    <t>Dan 1 UP</t>
  </si>
  <si>
    <t>Dan 3 AND 1</t>
  </si>
  <si>
    <t>Scott 2 AND 1</t>
  </si>
  <si>
    <t>Dan 3 AND 2</t>
  </si>
  <si>
    <t>Droz 5 AND 4</t>
  </si>
  <si>
    <t>Scott 2 UP</t>
  </si>
  <si>
    <t>(Barefoot - Norman with 4 individual matches)</t>
  </si>
  <si>
    <t>Match Play Competition - Total Team Points</t>
  </si>
  <si>
    <t>Scott/Paul</t>
  </si>
  <si>
    <t>Dan/Droz</t>
  </si>
  <si>
    <t>TOTAL POINTS</t>
  </si>
  <si>
    <t>Record</t>
  </si>
  <si>
    <t>Points Earned</t>
  </si>
  <si>
    <t>5-8-3</t>
  </si>
  <si>
    <t>4-8-4</t>
  </si>
  <si>
    <t>9-3-4</t>
  </si>
  <si>
    <t>7-6-3</t>
  </si>
  <si>
    <t>Match Play Competition - Individual Records &amp; Points Earned</t>
  </si>
  <si>
    <t>Strokes</t>
  </si>
  <si>
    <t>Dan gets 0</t>
  </si>
  <si>
    <t>Droz &amp; Scott get 4</t>
  </si>
  <si>
    <t>Paul gets 8</t>
  </si>
  <si>
    <t>Year 2007</t>
  </si>
  <si>
    <t>For the 2007 Trip:</t>
  </si>
  <si>
    <t>Total strokes from 2000 through 2007 (last 8 years):</t>
  </si>
  <si>
    <t>Fairway Accuracy (8 Courses) - 2007</t>
  </si>
  <si>
    <t>Greens in Regulation (8 Courses) - 2007</t>
  </si>
  <si>
    <t>Total Putts (8 Courses) - 2007</t>
  </si>
  <si>
    <t>Best &amp; Worst Rounds of Putts - 2007</t>
  </si>
  <si>
    <t>Match Play Competition - New in 2006 (Not Played in 2007)</t>
  </si>
  <si>
    <t>Litchfield Country Club (Played Back First)</t>
  </si>
  <si>
    <t>Barefoot Resort - Norman</t>
  </si>
  <si>
    <t>Tidewater (Played Back First)</t>
  </si>
  <si>
    <t>Crow Creek</t>
  </si>
  <si>
    <t>Wachesaw Plantation East</t>
  </si>
  <si>
    <t>DNP</t>
  </si>
  <si>
    <t>44</t>
  </si>
  <si>
    <t>Litchfield, Glen Dornach, Wachesaw</t>
  </si>
  <si>
    <t>58</t>
  </si>
  <si>
    <t>Litchfield</t>
  </si>
  <si>
    <t>2007 Cart Partners &amp; Related Scores (i.e., Droz averages an 92.50 when riding with Scott):</t>
  </si>
  <si>
    <t>When Riding Alone:</t>
  </si>
  <si>
    <t>Year 2008</t>
  </si>
  <si>
    <t>N/A</t>
  </si>
  <si>
    <t>For the 2008 Trip:</t>
  </si>
  <si>
    <t>Total strokes from 2000 through 2008 (last 9 years):</t>
  </si>
  <si>
    <t>Fairway Accuracy (8 Courses) - 2008</t>
  </si>
  <si>
    <t>Greens in Regulation (8 Courses) - 2008</t>
  </si>
  <si>
    <t>Total Putts (8 Courses) - 2008</t>
  </si>
  <si>
    <t>Best &amp; Worst Rounds of Putts - 2008</t>
  </si>
  <si>
    <t>Match Play Competition - 2008 (Not Played in 2007)</t>
  </si>
  <si>
    <t>Droz gets 4</t>
  </si>
  <si>
    <t>Paul &amp; Scott get 8</t>
  </si>
  <si>
    <t>Shaftesbury Glen</t>
  </si>
  <si>
    <t>Leopard's Chase</t>
  </si>
  <si>
    <t>Barefoot Resort - Fazio (AM)</t>
  </si>
  <si>
    <t>Barefoot Resort - Fazio (PM)</t>
  </si>
  <si>
    <t>Man O' War</t>
  </si>
  <si>
    <t>Sandpiper Bay - Piper/Bay</t>
  </si>
  <si>
    <t>Droz &amp; Dan</t>
  </si>
  <si>
    <t>Paul &amp; Dan</t>
  </si>
  <si>
    <t>Droz &amp; Scott</t>
  </si>
  <si>
    <t>Scott &amp; Dan</t>
  </si>
  <si>
    <t>Barefoot Fazio (AM)</t>
  </si>
  <si>
    <t>Sandpiper Bay</t>
  </si>
  <si>
    <t>7 (Par 4)</t>
  </si>
  <si>
    <t>Sandpiper Bay &amp; Tidewater</t>
  </si>
  <si>
    <t>Grande Dunes, Tidewater &amp; Barefoot Fazio (AM)</t>
  </si>
  <si>
    <t>(Man O War with 4 individual matches)</t>
  </si>
  <si>
    <t>Paul 7 AND 6</t>
  </si>
  <si>
    <t>Scott 5 AND 4</t>
  </si>
  <si>
    <t>Scott/Paul 7 AND 6</t>
  </si>
  <si>
    <t>Droz 3 AND 1</t>
  </si>
  <si>
    <t>Dan/Droz 2 UP</t>
  </si>
  <si>
    <t>Scott/Paul 3 AND 2</t>
  </si>
  <si>
    <t>Dan 2 UP</t>
  </si>
  <si>
    <t>Scott 1 UP</t>
  </si>
  <si>
    <t>Scott/Paul 2 UP</t>
  </si>
  <si>
    <t>Scott 4 AND 2</t>
  </si>
  <si>
    <t>Paul 7 AND 5</t>
  </si>
  <si>
    <t>Scott/Paul 6 AND 5</t>
  </si>
  <si>
    <t>Paul 3 AND 1</t>
  </si>
  <si>
    <t>Scott/Paul 2 AND 1</t>
  </si>
  <si>
    <t>Scott 6 AND 4</t>
  </si>
  <si>
    <t>Scott 3 AND 2</t>
  </si>
  <si>
    <t>Scott/Paul 3 AND 1</t>
  </si>
  <si>
    <t>Paul 2 AND 1</t>
  </si>
  <si>
    <t>11-6</t>
  </si>
  <si>
    <t>13-4</t>
  </si>
  <si>
    <t>6-11</t>
  </si>
  <si>
    <t>4-13</t>
  </si>
  <si>
    <t>2009 Courses Played:</t>
  </si>
  <si>
    <t>Fri 8/7/09 - Wicked Stick</t>
  </si>
  <si>
    <t>Sat 8/8/09 AM - True Blue</t>
  </si>
  <si>
    <t>Sat 8/8/09 PM - Caledonia</t>
  </si>
  <si>
    <t>Sun 8/9/09 AM - Grande Dunes</t>
  </si>
  <si>
    <t>Mon 8/10/09 PM - Barefoot Resorts - Love Course</t>
  </si>
  <si>
    <t>Mon 8/10/09 AM - Barefoot Resorts - Fazio Course</t>
  </si>
  <si>
    <t>Sun 8/9/09 PM - Pine Lakes Country Club</t>
  </si>
  <si>
    <t>Tues - 8/11/09 - The Dunes Golf &amp; Beach Club</t>
  </si>
  <si>
    <t>Package</t>
  </si>
  <si>
    <t>Beach Vacations Golf Package (5 Courses Above Plus Barefoot Yacht Club)</t>
  </si>
  <si>
    <t>Avg Price Paid Per Course, includes Barefoot Yacht Club Accomodations</t>
  </si>
  <si>
    <t>Year 2009</t>
  </si>
  <si>
    <t>For the 2009 Trip:</t>
  </si>
  <si>
    <t>2009 CART PARTNERS</t>
  </si>
  <si>
    <t>Wicked Stick</t>
  </si>
  <si>
    <t>Fairway Accuracy (8 Courses) - 2009</t>
  </si>
  <si>
    <t>Greens in Regulation (8 Courses) - 2009</t>
  </si>
  <si>
    <t>Total Putts (8 Courses) - 2009</t>
  </si>
  <si>
    <t>Best &amp; Worst Rounds of Putts - 2009</t>
  </si>
  <si>
    <t>Match Play Competition - 2009</t>
  </si>
  <si>
    <t>Pine Lakes Country Club</t>
  </si>
  <si>
    <t>Barefoot Resort - Fazio</t>
  </si>
  <si>
    <t>The Dunes Golf &amp; Beach Club</t>
  </si>
  <si>
    <t>(Wicked 3, True Blue, Caledonia, Grande Dunes 2, Pine Lakes, Dunes)</t>
  </si>
  <si>
    <t>(Pine Lakes, Barefoot Fazio)</t>
  </si>
  <si>
    <t>(Caledonia)</t>
  </si>
  <si>
    <t>Wicked Stick / Pine Lakes</t>
  </si>
  <si>
    <t>Grande Dunes - Front 9</t>
  </si>
  <si>
    <t>Pine Lakes - Back 9</t>
  </si>
  <si>
    <t>Barefoot Fazio - Back 9</t>
  </si>
  <si>
    <t>Pine Lakes - Front 9</t>
  </si>
  <si>
    <t>Dunes Club</t>
  </si>
  <si>
    <t>Caledonia - Front 9</t>
  </si>
  <si>
    <t>True Blue/Caledonia - Front 9</t>
  </si>
  <si>
    <t>Love - Back 9/Dunes Club- Front 9</t>
  </si>
  <si>
    <t>Pine Lakes</t>
  </si>
  <si>
    <t>13 (Par 4)</t>
  </si>
  <si>
    <t>Number of Times that Each Person Outright Beat The Others on Holes (reads from left to right… i.e., Paul Beat Scott 47 times)</t>
  </si>
  <si>
    <t>(Wicked Stick, True Blue, Pine Lakes, Barefoot Love)</t>
  </si>
  <si>
    <t>2009 Cart Partners &amp; Related Scores (i.e., Dan averages an 88.67 when riding with Droz):</t>
  </si>
  <si>
    <t>2008 Cart Partners &amp; Related Scores (i.e., Dan averages an 92.50 when riding with Scott):</t>
  </si>
  <si>
    <t>Caledonia/Pine Lakes</t>
  </si>
  <si>
    <t>Paul &amp; Scott get 6</t>
  </si>
  <si>
    <t>Droz gets 3</t>
  </si>
  <si>
    <t>(Dunes Club with 4 individual matches)</t>
  </si>
  <si>
    <t>Droz 6 AND 5</t>
  </si>
  <si>
    <t>Scott/Paul 4 AND 3</t>
  </si>
  <si>
    <t>Dan/Droz 4 AND 3</t>
  </si>
  <si>
    <t>Droz 7 AND 5</t>
  </si>
  <si>
    <t>Scott 4 AND 3</t>
  </si>
  <si>
    <t>Dan/Droz 2 AND 1</t>
  </si>
  <si>
    <t>Paul 3 AND 2</t>
  </si>
  <si>
    <t>Droz 5 AND 3</t>
  </si>
  <si>
    <t>Droz 6 AND 4</t>
  </si>
  <si>
    <t>Dan/Droz 5 AND 4</t>
  </si>
  <si>
    <t>Paul 1 UP</t>
  </si>
  <si>
    <t>5-10-2</t>
  </si>
  <si>
    <t>4-10-3</t>
  </si>
  <si>
    <t>14-1-2</t>
  </si>
  <si>
    <t>6-8-3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</si>
</sst>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00"/>
    <numFmt numFmtId="166" formatCode="0.0000"/>
    <numFmt numFmtId="167" formatCode="0.000"/>
    <numFmt numFmtId="168" formatCode="#,##0.000_);\(#,##0.000\)"/>
    <numFmt numFmtId="169" formatCode="0.00000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0.0000000"/>
    <numFmt numFmtId="174" formatCode="0.0%"/>
    <numFmt numFmtId="175" formatCode="_(* #,##0.000_);_(* \(#,##0.000\);_(* &quot;-&quot;??_);_(@_)"/>
    <numFmt numFmtId="176" formatCode="0.00000000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doubleAccounting"/>
      <sz val="10"/>
      <name val="Arial"/>
      <family val="2"/>
    </font>
    <font>
      <u val="singleAccounting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37" fontId="0" fillId="0" borderId="0" xfId="0" applyNumberFormat="1" applyAlignment="1">
      <alignment horizontal="center" vertical="top" wrapText="1"/>
    </xf>
    <xf numFmtId="37" fontId="0" fillId="0" borderId="1" xfId="0" applyNumberFormat="1" applyBorder="1" applyAlignment="1">
      <alignment/>
    </xf>
    <xf numFmtId="0" fontId="0" fillId="2" borderId="0" xfId="0" applyFill="1" applyBorder="1" applyAlignment="1" quotePrefix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left" indent="1"/>
    </xf>
    <xf numFmtId="39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37" fontId="0" fillId="2" borderId="0" xfId="0" applyNumberForma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39" fontId="0" fillId="2" borderId="0" xfId="0" applyNumberFormat="1" applyFill="1" applyBorder="1" applyAlignment="1">
      <alignment/>
    </xf>
    <xf numFmtId="170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7" fontId="0" fillId="2" borderId="0" xfId="0" applyNumberFormat="1" applyFill="1" applyAlignment="1">
      <alignment/>
    </xf>
    <xf numFmtId="39" fontId="0" fillId="2" borderId="0" xfId="0" applyNumberFormat="1" applyFill="1" applyBorder="1" applyAlignment="1">
      <alignment horizontal="center"/>
    </xf>
    <xf numFmtId="39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0" fillId="3" borderId="3" xfId="0" applyNumberFormat="1" applyFill="1" applyBorder="1" applyAlignment="1">
      <alignment/>
    </xf>
    <xf numFmtId="37" fontId="0" fillId="3" borderId="4" xfId="0" applyNumberFormat="1" applyFill="1" applyBorder="1" applyAlignment="1">
      <alignment/>
    </xf>
    <xf numFmtId="37" fontId="0" fillId="3" borderId="5" xfId="0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39" fontId="0" fillId="3" borderId="0" xfId="0" applyNumberFormat="1" applyFill="1" applyBorder="1" applyAlignment="1">
      <alignment/>
    </xf>
    <xf numFmtId="37" fontId="0" fillId="3" borderId="6" xfId="0" applyNumberFormat="1" applyFill="1" applyBorder="1" applyAlignment="1">
      <alignment/>
    </xf>
    <xf numFmtId="37" fontId="0" fillId="3" borderId="7" xfId="0" applyNumberFormat="1" applyFill="1" applyBorder="1" applyAlignment="1">
      <alignment/>
    </xf>
    <xf numFmtId="37" fontId="0" fillId="3" borderId="8" xfId="0" applyNumberFormat="1" applyFill="1" applyBorder="1" applyAlignment="1">
      <alignment/>
    </xf>
    <xf numFmtId="37" fontId="0" fillId="3" borderId="9" xfId="0" applyNumberForma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44" fontId="0" fillId="2" borderId="0" xfId="0" applyNumberForma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37" fontId="0" fillId="0" borderId="0" xfId="0" applyNumberFormat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/>
    </xf>
    <xf numFmtId="174" fontId="0" fillId="0" borderId="0" xfId="21" applyNumberFormat="1" applyAlignment="1">
      <alignment/>
    </xf>
    <xf numFmtId="39" fontId="0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4" fontId="0" fillId="2" borderId="1" xfId="0" applyNumberFormat="1" applyFill="1" applyBorder="1" applyAlignment="1">
      <alignment/>
    </xf>
    <xf numFmtId="0" fontId="0" fillId="2" borderId="0" xfId="0" applyFill="1" applyBorder="1" applyAlignment="1">
      <alignment horizontal="left" indent="2"/>
    </xf>
    <xf numFmtId="37" fontId="6" fillId="0" borderId="0" xfId="0" applyNumberFormat="1" applyFont="1" applyAlignment="1">
      <alignment/>
    </xf>
    <xf numFmtId="49" fontId="5" fillId="2" borderId="0" xfId="15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49" fontId="7" fillId="2" borderId="0" xfId="0" applyNumberFormat="1" applyFont="1" applyFill="1" applyBorder="1" applyAlignment="1" quotePrefix="1">
      <alignment/>
    </xf>
    <xf numFmtId="37" fontId="0" fillId="2" borderId="0" xfId="0" applyNumberForma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37" fontId="5" fillId="2" borderId="0" xfId="0" applyNumberFormat="1" applyFont="1" applyFill="1" applyAlignment="1">
      <alignment/>
    </xf>
    <xf numFmtId="170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39" fontId="5" fillId="2" borderId="0" xfId="0" applyNumberFormat="1" applyFont="1" applyFill="1" applyBorder="1" applyAlignment="1">
      <alignment horizontal="center"/>
    </xf>
    <xf numFmtId="174" fontId="5" fillId="2" borderId="0" xfId="21" applyNumberFormat="1" applyFon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37" fontId="1" fillId="2" borderId="0" xfId="0" applyNumberFormat="1" applyFont="1" applyFill="1" applyBorder="1" applyAlignment="1">
      <alignment horizontal="center"/>
    </xf>
    <xf numFmtId="37" fontId="4" fillId="0" borderId="0" xfId="0" applyNumberFormat="1" applyFont="1" applyAlignment="1">
      <alignment/>
    </xf>
    <xf numFmtId="37" fontId="5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37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8" fontId="0" fillId="4" borderId="3" xfId="0" applyNumberFormat="1" applyFill="1" applyBorder="1" applyAlignment="1">
      <alignment horizontal="center"/>
    </xf>
    <xf numFmtId="37" fontId="0" fillId="4" borderId="4" xfId="0" applyNumberForma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 horizontal="center"/>
    </xf>
    <xf numFmtId="37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37" fontId="4" fillId="4" borderId="3" xfId="0" applyNumberFormat="1" applyFont="1" applyFill="1" applyBorder="1" applyAlignment="1">
      <alignment horizontal="center"/>
    </xf>
    <xf numFmtId="37" fontId="4" fillId="4" borderId="2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37" fontId="2" fillId="4" borderId="0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0" fontId="2" fillId="4" borderId="8" xfId="21" applyNumberFormat="1" applyFont="1" applyFill="1" applyBorder="1" applyAlignment="1">
      <alignment horizontal="center"/>
    </xf>
    <xf numFmtId="37" fontId="1" fillId="0" borderId="0" xfId="0" applyNumberFormat="1" applyFont="1" applyAlignment="1">
      <alignment horizontal="center" vertical="center" wrapText="1" shrinkToFit="1"/>
    </xf>
    <xf numFmtId="43" fontId="5" fillId="2" borderId="0" xfId="15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37" fontId="7" fillId="2" borderId="0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/>
    </xf>
    <xf numFmtId="39" fontId="0" fillId="2" borderId="0" xfId="15" applyNumberFormat="1" applyFill="1" applyBorder="1" applyAlignment="1">
      <alignment horizontal="center"/>
    </xf>
    <xf numFmtId="49" fontId="0" fillId="2" borderId="0" xfId="15" applyNumberFormat="1" applyFill="1" applyBorder="1" applyAlignment="1">
      <alignment horizontal="center"/>
    </xf>
    <xf numFmtId="10" fontId="0" fillId="2" borderId="0" xfId="21" applyNumberFormat="1" applyFill="1" applyBorder="1" applyAlignment="1">
      <alignment horizontal="center"/>
    </xf>
    <xf numFmtId="174" fontId="0" fillId="2" borderId="0" xfId="21" applyNumberFormat="1" applyFill="1" applyBorder="1" applyAlignment="1">
      <alignment horizontal="center"/>
    </xf>
    <xf numFmtId="174" fontId="0" fillId="2" borderId="0" xfId="21" applyNumberFormat="1" applyFill="1" applyBorder="1" applyAlignment="1">
      <alignment/>
    </xf>
    <xf numFmtId="43" fontId="0" fillId="2" borderId="0" xfId="15" applyNumberFormat="1" applyFill="1" applyBorder="1" applyAlignment="1">
      <alignment horizontal="center"/>
    </xf>
    <xf numFmtId="37" fontId="0" fillId="0" borderId="0" xfId="0" applyNumberFormat="1" applyFont="1" applyAlignment="1">
      <alignment/>
    </xf>
    <xf numFmtId="0" fontId="5" fillId="2" borderId="0" xfId="0" applyFont="1" applyFill="1" applyBorder="1" applyAlignment="1">
      <alignment horizontal="center"/>
    </xf>
    <xf numFmtId="174" fontId="0" fillId="2" borderId="0" xfId="21" applyNumberForma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0" fontId="0" fillId="2" borderId="0" xfId="21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43" fontId="0" fillId="2" borderId="0" xfId="15" applyFill="1" applyBorder="1" applyAlignment="1">
      <alignment horizontal="center"/>
    </xf>
    <xf numFmtId="43" fontId="13" fillId="2" borderId="0" xfId="15" applyNumberFormat="1" applyFont="1" applyFill="1" applyBorder="1" applyAlignment="1">
      <alignment horizontal="center"/>
    </xf>
    <xf numFmtId="43" fontId="14" fillId="2" borderId="0" xfId="15" applyFont="1" applyFill="1" applyBorder="1" applyAlignment="1">
      <alignment horizontal="center"/>
    </xf>
    <xf numFmtId="0" fontId="0" fillId="2" borderId="0" xfId="0" applyFill="1" applyBorder="1" applyAlignment="1" quotePrefix="1">
      <alignment horizontal="center"/>
    </xf>
    <xf numFmtId="14" fontId="0" fillId="2" borderId="0" xfId="0" applyNumberFormat="1" applyFill="1" applyBorder="1" applyAlignment="1" quotePrefix="1">
      <alignment horizontal="center"/>
    </xf>
    <xf numFmtId="37" fontId="0" fillId="0" borderId="0" xfId="0" applyNumberFormat="1" applyAlignment="1">
      <alignment horizontal="right"/>
    </xf>
    <xf numFmtId="2" fontId="1" fillId="2" borderId="0" xfId="0" applyNumberFormat="1" applyFont="1" applyFill="1" applyBorder="1" applyAlignment="1">
      <alignment horizontal="center"/>
    </xf>
    <xf numFmtId="44" fontId="0" fillId="2" borderId="0" xfId="17" applyFill="1" applyBorder="1" applyAlignment="1">
      <alignment/>
    </xf>
    <xf numFmtId="43" fontId="0" fillId="2" borderId="0" xfId="15" applyNumberFormat="1" applyFill="1" applyBorder="1" applyAlignment="1">
      <alignment/>
    </xf>
    <xf numFmtId="49" fontId="7" fillId="2" borderId="0" xfId="0" applyNumberFormat="1" applyFont="1" applyFill="1" applyBorder="1" applyAlignment="1">
      <alignment/>
    </xf>
    <xf numFmtId="44" fontId="0" fillId="2" borderId="0" xfId="17" applyFill="1" applyBorder="1" applyAlignment="1">
      <alignment horizontal="right"/>
    </xf>
    <xf numFmtId="43" fontId="0" fillId="2" borderId="0" xfId="15" applyNumberFormat="1" applyFill="1" applyBorder="1" applyAlignment="1">
      <alignment horizontal="right"/>
    </xf>
    <xf numFmtId="37" fontId="1" fillId="3" borderId="10" xfId="0" applyNumberFormat="1" applyFont="1" applyFill="1" applyBorder="1" applyAlignment="1">
      <alignment horizontal="center"/>
    </xf>
    <xf numFmtId="37" fontId="1" fillId="3" borderId="11" xfId="0" applyNumberFormat="1" applyFont="1" applyFill="1" applyBorder="1" applyAlignment="1">
      <alignment horizontal="center"/>
    </xf>
    <xf numFmtId="37" fontId="1" fillId="3" borderId="12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91"/>
  <sheetViews>
    <sheetView zoomScale="85" zoomScaleNormal="85" workbookViewId="0" topLeftCell="A1">
      <pane xSplit="9" ySplit="1" topLeftCell="CK150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180" sqref="H180"/>
    </sheetView>
  </sheetViews>
  <sheetFormatPr defaultColWidth="9.140625" defaultRowHeight="12.75"/>
  <cols>
    <col min="1" max="1" width="23.28125" style="3" customWidth="1"/>
    <col min="2" max="75" width="9.140625" style="3" customWidth="1"/>
    <col min="76" max="76" width="10.8515625" style="3" customWidth="1"/>
    <col min="77" max="77" width="9.00390625" style="3" customWidth="1"/>
    <col min="78" max="78" width="10.8515625" style="3" bestFit="1" customWidth="1"/>
    <col min="79" max="79" width="10.421875" style="3" bestFit="1" customWidth="1"/>
    <col min="80" max="80" width="11.00390625" style="3" bestFit="1" customWidth="1"/>
    <col min="81" max="81" width="9.140625" style="3" customWidth="1"/>
    <col min="82" max="82" width="10.8515625" style="3" customWidth="1"/>
    <col min="83" max="87" width="9.140625" style="3" customWidth="1"/>
    <col min="88" max="88" width="10.28125" style="3" customWidth="1"/>
    <col min="89" max="16384" width="9.140625" style="3" customWidth="1"/>
  </cols>
  <sheetData>
    <row r="1" spans="1:97" ht="76.5">
      <c r="A1" s="2" t="s">
        <v>3</v>
      </c>
      <c r="B1" s="2" t="s">
        <v>2</v>
      </c>
      <c r="C1" s="2" t="s">
        <v>0</v>
      </c>
      <c r="D1" s="2" t="s">
        <v>1</v>
      </c>
      <c r="E1" s="2" t="s">
        <v>99</v>
      </c>
      <c r="F1" s="2" t="s">
        <v>4</v>
      </c>
      <c r="G1" s="2" t="s">
        <v>5</v>
      </c>
      <c r="H1" s="2" t="s">
        <v>6</v>
      </c>
      <c r="I1" s="2" t="s">
        <v>7</v>
      </c>
      <c r="L1" s="7" t="s">
        <v>14</v>
      </c>
      <c r="M1" s="7" t="s">
        <v>15</v>
      </c>
      <c r="N1" s="7" t="s">
        <v>16</v>
      </c>
      <c r="O1" s="7" t="s">
        <v>17</v>
      </c>
      <c r="Q1" s="7" t="s">
        <v>20</v>
      </c>
      <c r="R1" s="7" t="s">
        <v>21</v>
      </c>
      <c r="S1" s="7" t="s">
        <v>22</v>
      </c>
      <c r="T1" s="7" t="s">
        <v>23</v>
      </c>
      <c r="V1" s="7" t="s">
        <v>24</v>
      </c>
      <c r="W1" s="7" t="s">
        <v>25</v>
      </c>
      <c r="X1" s="7" t="s">
        <v>26</v>
      </c>
      <c r="Y1" s="7" t="s">
        <v>27</v>
      </c>
      <c r="AA1" s="7" t="s">
        <v>30</v>
      </c>
      <c r="AB1" s="7" t="s">
        <v>31</v>
      </c>
      <c r="AC1" s="7" t="s">
        <v>32</v>
      </c>
      <c r="AD1" s="7" t="s">
        <v>33</v>
      </c>
      <c r="AF1" s="7" t="s">
        <v>35</v>
      </c>
      <c r="AG1" s="7" t="s">
        <v>36</v>
      </c>
      <c r="AH1" s="7" t="s">
        <v>37</v>
      </c>
      <c r="AI1" s="7" t="s">
        <v>38</v>
      </c>
      <c r="AK1" s="7" t="s">
        <v>42</v>
      </c>
      <c r="AL1" s="7" t="s">
        <v>43</v>
      </c>
      <c r="AM1" s="7" t="s">
        <v>44</v>
      </c>
      <c r="AN1" s="7" t="s">
        <v>45</v>
      </c>
      <c r="AP1" s="7" t="s">
        <v>48</v>
      </c>
      <c r="AQ1" s="7" t="s">
        <v>49</v>
      </c>
      <c r="AR1" s="7" t="s">
        <v>50</v>
      </c>
      <c r="AS1" s="7" t="s">
        <v>47</v>
      </c>
      <c r="AU1" s="7" t="s">
        <v>51</v>
      </c>
      <c r="AV1" s="7" t="s">
        <v>52</v>
      </c>
      <c r="AW1" s="7" t="s">
        <v>53</v>
      </c>
      <c r="AX1" s="7" t="s">
        <v>54</v>
      </c>
      <c r="AZ1" s="7" t="s">
        <v>66</v>
      </c>
      <c r="BA1" s="7" t="s">
        <v>67</v>
      </c>
      <c r="BB1" s="7" t="s">
        <v>68</v>
      </c>
      <c r="BC1" s="7" t="s">
        <v>69</v>
      </c>
      <c r="BD1" s="7" t="s">
        <v>70</v>
      </c>
      <c r="BE1" s="7" t="s">
        <v>71</v>
      </c>
      <c r="BF1" s="7" t="s">
        <v>72</v>
      </c>
      <c r="BG1" s="7" t="s">
        <v>73</v>
      </c>
      <c r="BH1" s="7" t="s">
        <v>74</v>
      </c>
      <c r="BI1" s="7" t="s">
        <v>75</v>
      </c>
      <c r="BJ1" s="7" t="s">
        <v>76</v>
      </c>
      <c r="BK1" s="7" t="s">
        <v>77</v>
      </c>
      <c r="BM1" s="7" t="s">
        <v>79</v>
      </c>
      <c r="BN1" s="7" t="s">
        <v>80</v>
      </c>
      <c r="BO1" s="7" t="s">
        <v>81</v>
      </c>
      <c r="BP1" s="7" t="s">
        <v>82</v>
      </c>
      <c r="BQ1" s="7" t="s">
        <v>83</v>
      </c>
      <c r="BS1" s="40" t="s">
        <v>111</v>
      </c>
      <c r="BT1" s="40" t="s">
        <v>112</v>
      </c>
      <c r="BU1" s="40" t="s">
        <v>113</v>
      </c>
      <c r="BV1" s="40" t="s">
        <v>114</v>
      </c>
      <c r="BX1" s="7" t="s">
        <v>120</v>
      </c>
      <c r="BY1" s="7" t="s">
        <v>116</v>
      </c>
      <c r="BZ1" s="7" t="s">
        <v>117</v>
      </c>
      <c r="CA1" s="7" t="s">
        <v>118</v>
      </c>
      <c r="CB1" s="7" t="s">
        <v>119</v>
      </c>
      <c r="CD1" s="7" t="s">
        <v>121</v>
      </c>
      <c r="CE1" s="7" t="s">
        <v>122</v>
      </c>
      <c r="CF1" s="7" t="s">
        <v>123</v>
      </c>
      <c r="CG1" s="7" t="s">
        <v>124</v>
      </c>
      <c r="CH1" s="7" t="s">
        <v>125</v>
      </c>
      <c r="CJ1" s="7" t="s">
        <v>126</v>
      </c>
      <c r="CK1" s="7" t="s">
        <v>127</v>
      </c>
      <c r="CL1" s="7" t="s">
        <v>128</v>
      </c>
      <c r="CM1" s="7" t="s">
        <v>129</v>
      </c>
      <c r="CN1" s="7" t="s">
        <v>130</v>
      </c>
      <c r="CP1" s="85" t="s">
        <v>191</v>
      </c>
      <c r="CQ1" s="85" t="s">
        <v>192</v>
      </c>
      <c r="CR1" s="85" t="s">
        <v>193</v>
      </c>
      <c r="CS1" s="85" t="s">
        <v>194</v>
      </c>
    </row>
    <row r="2" spans="1:97" ht="12.75">
      <c r="A2" s="3" t="s">
        <v>413</v>
      </c>
      <c r="B2" s="3">
        <v>1</v>
      </c>
      <c r="C2" s="3">
        <v>320</v>
      </c>
      <c r="D2" s="3">
        <v>4</v>
      </c>
      <c r="E2" s="3">
        <v>15</v>
      </c>
      <c r="F2" s="3">
        <v>6</v>
      </c>
      <c r="G2" s="3">
        <v>4</v>
      </c>
      <c r="H2" s="3">
        <v>5</v>
      </c>
      <c r="I2" s="3">
        <v>5</v>
      </c>
      <c r="J2" s="3">
        <v>1</v>
      </c>
      <c r="L2" s="3">
        <f aca="true" t="shared" si="0" ref="L2:O33">IF(F2=$D2,1,0)</f>
        <v>0</v>
      </c>
      <c r="M2" s="3">
        <f aca="true" t="shared" si="1" ref="M2:M19">IF(G2=$D2,1,0)</f>
        <v>1</v>
      </c>
      <c r="N2" s="3">
        <f aca="true" t="shared" si="2" ref="N2:N19">IF(H2=$D2,1,0)</f>
        <v>0</v>
      </c>
      <c r="O2" s="3">
        <f aca="true" t="shared" si="3" ref="O2:O19">IF(I2=$D2,1,0)</f>
        <v>0</v>
      </c>
      <c r="Q2" s="3">
        <f>IF(F2&lt;$D2,1,0)</f>
        <v>0</v>
      </c>
      <c r="R2" s="3">
        <f>IF(G2&lt;$D2,1,0)</f>
        <v>0</v>
      </c>
      <c r="S2" s="3">
        <f>IF(H2&lt;$D2,1,0)</f>
        <v>0</v>
      </c>
      <c r="T2" s="3">
        <f>IF(I2&lt;$D2,1,0)</f>
        <v>0</v>
      </c>
      <c r="V2" s="3">
        <f>IF(F2-1=$D2,1,0)</f>
        <v>0</v>
      </c>
      <c r="W2" s="3">
        <f>IF(G2-1=$D2,1,0)</f>
        <v>0</v>
      </c>
      <c r="X2" s="3">
        <f>IF(H2-1=$D2,1,0)</f>
        <v>1</v>
      </c>
      <c r="Y2" s="3">
        <f>IF(I2-1=$D2,1,0)</f>
        <v>1</v>
      </c>
      <c r="AA2" s="3">
        <f>IF(F2-2=$D2,1,0)</f>
        <v>1</v>
      </c>
      <c r="AB2" s="3">
        <f>IF(G2-2=$D2,1,0)</f>
        <v>0</v>
      </c>
      <c r="AC2" s="3">
        <f>IF(H2-2=$D2,1,0)</f>
        <v>0</v>
      </c>
      <c r="AD2" s="3">
        <f>IF(I2-2=$D2,1,0)</f>
        <v>0</v>
      </c>
      <c r="AF2" s="3">
        <f>IF(F2-3=$D2,1,0)</f>
        <v>0</v>
      </c>
      <c r="AG2" s="3">
        <f>IF(G2-3=$D2,1,0)</f>
        <v>0</v>
      </c>
      <c r="AH2" s="3">
        <f>IF(H2-3=$D2,1,0)</f>
        <v>0</v>
      </c>
      <c r="AI2" s="3">
        <f>IF(I2-3=$D2,1,0)</f>
        <v>0</v>
      </c>
      <c r="AK2" s="3">
        <f>IF(F2-4=$D2,1,0)</f>
        <v>0</v>
      </c>
      <c r="AL2" s="3">
        <f>IF(G2-4=$D2,1,0)</f>
        <v>0</v>
      </c>
      <c r="AM2" s="3">
        <f>IF(H2-4=$D2,1,0)</f>
        <v>0</v>
      </c>
      <c r="AN2" s="3">
        <f>IF(I2-4=$D2,1,0)</f>
        <v>0</v>
      </c>
      <c r="AP2" s="3">
        <f>IF(F2-5=$D2,1,0)</f>
        <v>0</v>
      </c>
      <c r="AQ2" s="3">
        <f>IF(G2-5=$D2,1,0)</f>
        <v>0</v>
      </c>
      <c r="AR2" s="3">
        <f>IF(H2-5=$D2,1,0)</f>
        <v>0</v>
      </c>
      <c r="AS2" s="3">
        <f>IF(I2-5=$D2,1,0)</f>
        <v>0</v>
      </c>
      <c r="AU2" s="3">
        <f>IF(F2-6=$D2,1,0)</f>
        <v>0</v>
      </c>
      <c r="AV2" s="3">
        <f aca="true" t="shared" si="4" ref="AV2:AV66">IF(G2-6=$D2,1,0)</f>
        <v>0</v>
      </c>
      <c r="AW2" s="3">
        <f>IF(H2-6=$D2,1,0)</f>
        <v>0</v>
      </c>
      <c r="AX2" s="3">
        <f>IF(I2-6=$D2,1,0)</f>
        <v>0</v>
      </c>
      <c r="AZ2" s="3">
        <f aca="true" t="shared" si="5" ref="AZ2:AZ37">IF(F2&lt;G2,1,0)</f>
        <v>0</v>
      </c>
      <c r="BA2" s="3">
        <f aca="true" t="shared" si="6" ref="BA2:BA37">IF(F2&lt;H2,1,0)</f>
        <v>0</v>
      </c>
      <c r="BB2" s="3">
        <f aca="true" t="shared" si="7" ref="BB2:BB37">IF(F2&lt;I2,1,0)</f>
        <v>0</v>
      </c>
      <c r="BC2" s="3">
        <f aca="true" t="shared" si="8" ref="BC2:BC37">IF(G2&lt;F2,1,0)</f>
        <v>1</v>
      </c>
      <c r="BD2" s="3">
        <f aca="true" t="shared" si="9" ref="BD2:BD37">IF(G2&lt;H2,1,0)</f>
        <v>1</v>
      </c>
      <c r="BE2" s="3">
        <f aca="true" t="shared" si="10" ref="BE2:BE37">IF(G2&lt;I2,1,0)</f>
        <v>1</v>
      </c>
      <c r="BF2" s="3">
        <f aca="true" t="shared" si="11" ref="BF2:BF37">IF(H2&lt;F2,1,0)</f>
        <v>1</v>
      </c>
      <c r="BG2" s="3">
        <f aca="true" t="shared" si="12" ref="BG2:BG37">IF(H2&lt;G2,1,0)</f>
        <v>0</v>
      </c>
      <c r="BH2" s="3">
        <f aca="true" t="shared" si="13" ref="BH2:BH37">IF(H2&lt;I2,1,0)</f>
        <v>0</v>
      </c>
      <c r="BI2" s="3">
        <f aca="true" t="shared" si="14" ref="BI2:BI37">IF(I2&lt;F2,1,0)</f>
        <v>1</v>
      </c>
      <c r="BJ2" s="3">
        <f aca="true" t="shared" si="15" ref="BJ2:BJ37">IF(I2&lt;G2,1,0)</f>
        <v>0</v>
      </c>
      <c r="BK2" s="3">
        <f aca="true" t="shared" si="16" ref="BK2:BK37">IF(I2&lt;H2,1,0)</f>
        <v>0</v>
      </c>
      <c r="BM2" s="15" t="s">
        <v>5</v>
      </c>
      <c r="BN2" s="3">
        <f aca="true" t="shared" si="17" ref="BN2:BN65">IF($BM2="Paul",1,0)</f>
        <v>0</v>
      </c>
      <c r="BO2" s="3">
        <f aca="true" t="shared" si="18" ref="BO2:BO65">IF($BM2="Scott",1,0)</f>
        <v>1</v>
      </c>
      <c r="BP2" s="3">
        <f aca="true" t="shared" si="19" ref="BP2:BP65">IF($BM2="Dan",1,0)</f>
        <v>0</v>
      </c>
      <c r="BQ2" s="3">
        <f aca="true" t="shared" si="20" ref="BQ2:BQ65">IF($BM2="Droz",1,0)</f>
        <v>0</v>
      </c>
      <c r="BS2" s="3">
        <f>IF(F2&gt;=($D2*2),1,0)</f>
        <v>0</v>
      </c>
      <c r="BT2" s="3">
        <f>IF(G2&gt;=($D2*2),1,0)</f>
        <v>0</v>
      </c>
      <c r="BU2" s="3">
        <f>IF(H2&gt;=($D2*2),1,0)</f>
        <v>0</v>
      </c>
      <c r="BV2" s="3">
        <f>IF(I2&gt;=($D2*2),1,0)</f>
        <v>0</v>
      </c>
      <c r="BX2" s="3">
        <f>IF($D2=3,1,0)</f>
        <v>0</v>
      </c>
      <c r="BY2" s="3" t="str">
        <f>IF($D2=3,F2,"N/A")</f>
        <v>N/A</v>
      </c>
      <c r="BZ2" s="3" t="str">
        <f>IF($D2=3,G2,"N/A")</f>
        <v>N/A</v>
      </c>
      <c r="CA2" s="3" t="str">
        <f>IF($D2=3,H2,"N/A")</f>
        <v>N/A</v>
      </c>
      <c r="CB2" s="3" t="str">
        <f>IF($D2=3,I2,"N/A")</f>
        <v>N/A</v>
      </c>
      <c r="CD2" s="3">
        <f>IF($D2=4,1,0)</f>
        <v>1</v>
      </c>
      <c r="CE2" s="3">
        <f>IF($D2=4,F2,"N/A")</f>
        <v>6</v>
      </c>
      <c r="CF2" s="3">
        <f>IF($D2=4,G2,"N/A")</f>
        <v>4</v>
      </c>
      <c r="CG2" s="3">
        <f>IF($D2=4,H2,"N/A")</f>
        <v>5</v>
      </c>
      <c r="CH2" s="3">
        <f>IF($D2=4,I2,"N/A")</f>
        <v>5</v>
      </c>
      <c r="CJ2" s="3">
        <f aca="true" t="shared" si="21" ref="CJ2:CJ65">IF($D2=5,1,0)</f>
        <v>0</v>
      </c>
      <c r="CK2" s="3" t="str">
        <f>IF($D2=5,F2,"N/A")</f>
        <v>N/A</v>
      </c>
      <c r="CL2" s="3" t="str">
        <f>IF($D2=5,G2,"N/A")</f>
        <v>N/A</v>
      </c>
      <c r="CM2" s="3" t="str">
        <f>IF($D2=5,H2,"N/A")</f>
        <v>N/A</v>
      </c>
      <c r="CN2" s="3" t="str">
        <f>IF($D2=5,I2,"N/A")</f>
        <v>N/A</v>
      </c>
      <c r="CP2" s="3">
        <v>1</v>
      </c>
      <c r="CQ2" s="3">
        <v>2</v>
      </c>
      <c r="CR2" s="3">
        <v>1</v>
      </c>
      <c r="CS2" s="3">
        <v>2</v>
      </c>
    </row>
    <row r="3" spans="1:97" ht="12.75">
      <c r="A3" s="3" t="s">
        <v>413</v>
      </c>
      <c r="B3" s="3">
        <v>2</v>
      </c>
      <c r="C3" s="3">
        <v>326</v>
      </c>
      <c r="D3" s="3">
        <v>4</v>
      </c>
      <c r="E3" s="3">
        <v>13</v>
      </c>
      <c r="F3" s="3">
        <v>4</v>
      </c>
      <c r="G3" s="3">
        <v>7</v>
      </c>
      <c r="H3" s="3">
        <v>4</v>
      </c>
      <c r="I3" s="3">
        <v>5</v>
      </c>
      <c r="J3" s="3">
        <v>1</v>
      </c>
      <c r="L3" s="3">
        <f t="shared" si="0"/>
        <v>1</v>
      </c>
      <c r="M3" s="3">
        <f t="shared" si="1"/>
        <v>0</v>
      </c>
      <c r="N3" s="3">
        <f t="shared" si="2"/>
        <v>1</v>
      </c>
      <c r="O3" s="3">
        <f t="shared" si="3"/>
        <v>0</v>
      </c>
      <c r="Q3" s="3">
        <f aca="true" t="shared" si="22" ref="Q3:Q66">IF(F3&lt;$D3,1,0)</f>
        <v>0</v>
      </c>
      <c r="R3" s="3">
        <f aca="true" t="shared" si="23" ref="R3:R66">IF(G3&lt;$D3,1,0)</f>
        <v>0</v>
      </c>
      <c r="S3" s="3">
        <f aca="true" t="shared" si="24" ref="S3:S66">IF(H3&lt;$D3,1,0)</f>
        <v>0</v>
      </c>
      <c r="T3" s="3">
        <f aca="true" t="shared" si="25" ref="T3:T66">IF(I3&lt;$D3,1,0)</f>
        <v>0</v>
      </c>
      <c r="V3" s="3">
        <f aca="true" t="shared" si="26" ref="V3:V66">IF(F3-1=$D3,1,0)</f>
        <v>0</v>
      </c>
      <c r="W3" s="3">
        <f aca="true" t="shared" si="27" ref="W3:W66">IF(G3-1=$D3,1,0)</f>
        <v>0</v>
      </c>
      <c r="X3" s="3">
        <f aca="true" t="shared" si="28" ref="X3:X66">IF(H3-1=$D3,1,0)</f>
        <v>0</v>
      </c>
      <c r="Y3" s="3">
        <f aca="true" t="shared" si="29" ref="Y3:Y66">IF(I3-1=$D3,1,0)</f>
        <v>1</v>
      </c>
      <c r="AA3" s="3">
        <f aca="true" t="shared" si="30" ref="AA3:AA66">IF(F3-2=$D3,1,0)</f>
        <v>0</v>
      </c>
      <c r="AB3" s="3">
        <f aca="true" t="shared" si="31" ref="AB3:AB66">IF(G3-2=$D3,1,0)</f>
        <v>0</v>
      </c>
      <c r="AC3" s="3">
        <f aca="true" t="shared" si="32" ref="AC3:AC66">IF(H3-2=$D3,1,0)</f>
        <v>0</v>
      </c>
      <c r="AD3" s="3">
        <f aca="true" t="shared" si="33" ref="AD3:AD66">IF(I3-2=$D3,1,0)</f>
        <v>0</v>
      </c>
      <c r="AF3" s="3">
        <f aca="true" t="shared" si="34" ref="AF3:AF66">IF(F3-3=$D3,1,0)</f>
        <v>0</v>
      </c>
      <c r="AG3" s="3">
        <f aca="true" t="shared" si="35" ref="AG3:AG66">IF(G3-3=$D3,1,0)</f>
        <v>1</v>
      </c>
      <c r="AH3" s="3">
        <f aca="true" t="shared" si="36" ref="AH3:AH66">IF(H3-3=$D3,1,0)</f>
        <v>0</v>
      </c>
      <c r="AI3" s="3">
        <f aca="true" t="shared" si="37" ref="AI3:AI66">IF(I3-3=$D3,1,0)</f>
        <v>0</v>
      </c>
      <c r="AK3" s="3">
        <f aca="true" t="shared" si="38" ref="AK3:AK66">IF(F3-4=$D3,1,0)</f>
        <v>0</v>
      </c>
      <c r="AL3" s="3">
        <f aca="true" t="shared" si="39" ref="AL3:AL66">IF(G3-4=$D3,1,0)</f>
        <v>0</v>
      </c>
      <c r="AM3" s="3">
        <f aca="true" t="shared" si="40" ref="AM3:AM66">IF(H3-4=$D3,1,0)</f>
        <v>0</v>
      </c>
      <c r="AN3" s="3">
        <f aca="true" t="shared" si="41" ref="AN3:AN66">IF(I3-4=$D3,1,0)</f>
        <v>0</v>
      </c>
      <c r="AP3" s="3">
        <f aca="true" t="shared" si="42" ref="AP3:AP66">IF(F3-5=$D3,1,0)</f>
        <v>0</v>
      </c>
      <c r="AQ3" s="3">
        <f aca="true" t="shared" si="43" ref="AQ3:AQ66">IF(G3-5=$D3,1,0)</f>
        <v>0</v>
      </c>
      <c r="AR3" s="3">
        <f aca="true" t="shared" si="44" ref="AR3:AR66">IF(H3-5=$D3,1,0)</f>
        <v>0</v>
      </c>
      <c r="AS3" s="3">
        <f aca="true" t="shared" si="45" ref="AS3:AS66">IF(I3-5=$D3,1,0)</f>
        <v>0</v>
      </c>
      <c r="AU3" s="3">
        <f aca="true" t="shared" si="46" ref="AU3:AU66">IF(F3-6=$D3,1,0)</f>
        <v>0</v>
      </c>
      <c r="AV3" s="3">
        <f t="shared" si="4"/>
        <v>0</v>
      </c>
      <c r="AW3" s="3">
        <f aca="true" t="shared" si="47" ref="AW3:AW66">IF(H3-6=$D3,1,0)</f>
        <v>0</v>
      </c>
      <c r="AX3" s="3">
        <f aca="true" t="shared" si="48" ref="AX3:AX66">IF(I3-6=$D3,1,0)</f>
        <v>0</v>
      </c>
      <c r="AZ3" s="3">
        <f t="shared" si="5"/>
        <v>1</v>
      </c>
      <c r="BA3" s="3">
        <f t="shared" si="6"/>
        <v>0</v>
      </c>
      <c r="BB3" s="3">
        <f t="shared" si="7"/>
        <v>1</v>
      </c>
      <c r="BC3" s="3">
        <f t="shared" si="8"/>
        <v>0</v>
      </c>
      <c r="BD3" s="3">
        <f t="shared" si="9"/>
        <v>0</v>
      </c>
      <c r="BE3" s="3">
        <f t="shared" si="10"/>
        <v>0</v>
      </c>
      <c r="BF3" s="3">
        <f t="shared" si="11"/>
        <v>0</v>
      </c>
      <c r="BG3" s="3">
        <f t="shared" si="12"/>
        <v>1</v>
      </c>
      <c r="BH3" s="3">
        <f t="shared" si="13"/>
        <v>1</v>
      </c>
      <c r="BI3" s="3">
        <f t="shared" si="14"/>
        <v>0</v>
      </c>
      <c r="BJ3" s="3">
        <f t="shared" si="15"/>
        <v>1</v>
      </c>
      <c r="BK3" s="3">
        <f t="shared" si="16"/>
        <v>0</v>
      </c>
      <c r="BM3" s="15">
        <v>0</v>
      </c>
      <c r="BN3" s="3">
        <f t="shared" si="17"/>
        <v>0</v>
      </c>
      <c r="BO3" s="3">
        <f t="shared" si="18"/>
        <v>0</v>
      </c>
      <c r="BP3" s="3">
        <f t="shared" si="19"/>
        <v>0</v>
      </c>
      <c r="BQ3" s="3">
        <f t="shared" si="20"/>
        <v>0</v>
      </c>
      <c r="BS3" s="3">
        <f aca="true" t="shared" si="49" ref="BS3:BS34">IF(F3&gt;=($D3*2),1,0)</f>
        <v>0</v>
      </c>
      <c r="BT3" s="3">
        <f aca="true" t="shared" si="50" ref="BT3:BT66">IF(G3&gt;=($D3*2),1,0)</f>
        <v>0</v>
      </c>
      <c r="BU3" s="3">
        <f aca="true" t="shared" si="51" ref="BU3:BU66">IF(H3&gt;=($D3*2),1,0)</f>
        <v>0</v>
      </c>
      <c r="BV3" s="3">
        <f aca="true" t="shared" si="52" ref="BV3:BV66">IF(I3&gt;=($D3*2),1,0)</f>
        <v>0</v>
      </c>
      <c r="BX3" s="3">
        <f aca="true" t="shared" si="53" ref="BX3:BX66">IF($D3=3,1,0)</f>
        <v>0</v>
      </c>
      <c r="BY3" s="3" t="str">
        <f aca="true" t="shared" si="54" ref="BY3:BY34">IF($D3=3,F3,"N/A")</f>
        <v>N/A</v>
      </c>
      <c r="BZ3" s="3" t="str">
        <f aca="true" t="shared" si="55" ref="BZ3:BZ66">IF($D3=3,G3,"N/A")</f>
        <v>N/A</v>
      </c>
      <c r="CA3" s="3" t="str">
        <f aca="true" t="shared" si="56" ref="CA3:CA66">IF($D3=3,H3,"N/A")</f>
        <v>N/A</v>
      </c>
      <c r="CB3" s="3" t="str">
        <f aca="true" t="shared" si="57" ref="CB3:CB66">IF($D3=3,I3,"N/A")</f>
        <v>N/A</v>
      </c>
      <c r="CD3" s="3">
        <f aca="true" t="shared" si="58" ref="CD3:CD66">IF($D3=4,1,0)</f>
        <v>1</v>
      </c>
      <c r="CE3" s="3">
        <f aca="true" t="shared" si="59" ref="CE3:CE34">IF($D3=4,F3,"N/A")</f>
        <v>4</v>
      </c>
      <c r="CF3" s="3">
        <f aca="true" t="shared" si="60" ref="CF3:CF66">IF($D3=4,G3,"N/A")</f>
        <v>7</v>
      </c>
      <c r="CG3" s="3">
        <f aca="true" t="shared" si="61" ref="CG3:CG66">IF($D3=4,H3,"N/A")</f>
        <v>4</v>
      </c>
      <c r="CH3" s="3">
        <f aca="true" t="shared" si="62" ref="CH3:CH66">IF($D3=4,I3,"N/A")</f>
        <v>5</v>
      </c>
      <c r="CJ3" s="3">
        <f t="shared" si="21"/>
        <v>0</v>
      </c>
      <c r="CK3" s="3" t="str">
        <f aca="true" t="shared" si="63" ref="CK3:CK34">IF($D3=5,F3,"N/A")</f>
        <v>N/A</v>
      </c>
      <c r="CL3" s="3" t="str">
        <f aca="true" t="shared" si="64" ref="CL3:CL66">IF($D3=5,G3,"N/A")</f>
        <v>N/A</v>
      </c>
      <c r="CM3" s="3" t="str">
        <f aca="true" t="shared" si="65" ref="CM3:CM66">IF($D3=5,H3,"N/A")</f>
        <v>N/A</v>
      </c>
      <c r="CN3" s="3" t="str">
        <f aca="true" t="shared" si="66" ref="CN3:CN66">IF($D3=5,I3,"N/A")</f>
        <v>N/A</v>
      </c>
      <c r="CP3" s="3">
        <v>2</v>
      </c>
      <c r="CQ3" s="3">
        <v>3</v>
      </c>
      <c r="CR3" s="3">
        <v>1</v>
      </c>
      <c r="CS3" s="3">
        <v>1</v>
      </c>
    </row>
    <row r="4" spans="1:97" ht="12.75">
      <c r="A4" s="3" t="s">
        <v>413</v>
      </c>
      <c r="B4" s="3">
        <v>3</v>
      </c>
      <c r="C4" s="3">
        <v>520</v>
      </c>
      <c r="D4" s="3">
        <v>5</v>
      </c>
      <c r="E4" s="3">
        <v>1</v>
      </c>
      <c r="F4" s="3">
        <v>5</v>
      </c>
      <c r="G4" s="3">
        <v>5</v>
      </c>
      <c r="H4" s="3">
        <v>6</v>
      </c>
      <c r="I4" s="3">
        <v>5</v>
      </c>
      <c r="J4" s="3">
        <v>1</v>
      </c>
      <c r="L4" s="3">
        <f t="shared" si="0"/>
        <v>1</v>
      </c>
      <c r="M4" s="3">
        <f t="shared" si="1"/>
        <v>1</v>
      </c>
      <c r="N4" s="3">
        <f t="shared" si="2"/>
        <v>0</v>
      </c>
      <c r="O4" s="3">
        <f t="shared" si="3"/>
        <v>1</v>
      </c>
      <c r="Q4" s="3">
        <f t="shared" si="22"/>
        <v>0</v>
      </c>
      <c r="R4" s="3">
        <f t="shared" si="23"/>
        <v>0</v>
      </c>
      <c r="S4" s="3">
        <f t="shared" si="24"/>
        <v>0</v>
      </c>
      <c r="T4" s="3">
        <f t="shared" si="25"/>
        <v>0</v>
      </c>
      <c r="V4" s="3">
        <f t="shared" si="26"/>
        <v>0</v>
      </c>
      <c r="W4" s="3">
        <f t="shared" si="27"/>
        <v>0</v>
      </c>
      <c r="X4" s="3">
        <f t="shared" si="28"/>
        <v>1</v>
      </c>
      <c r="Y4" s="3">
        <f t="shared" si="29"/>
        <v>0</v>
      </c>
      <c r="AA4" s="3">
        <f t="shared" si="30"/>
        <v>0</v>
      </c>
      <c r="AB4" s="3">
        <f t="shared" si="31"/>
        <v>0</v>
      </c>
      <c r="AC4" s="3">
        <f t="shared" si="32"/>
        <v>0</v>
      </c>
      <c r="AD4" s="3">
        <f t="shared" si="33"/>
        <v>0</v>
      </c>
      <c r="AF4" s="3">
        <f t="shared" si="34"/>
        <v>0</v>
      </c>
      <c r="AG4" s="3">
        <f t="shared" si="35"/>
        <v>0</v>
      </c>
      <c r="AH4" s="3">
        <f t="shared" si="36"/>
        <v>0</v>
      </c>
      <c r="AI4" s="3">
        <f t="shared" si="37"/>
        <v>0</v>
      </c>
      <c r="AK4" s="3">
        <f t="shared" si="38"/>
        <v>0</v>
      </c>
      <c r="AL4" s="3">
        <f t="shared" si="39"/>
        <v>0</v>
      </c>
      <c r="AM4" s="3">
        <f t="shared" si="40"/>
        <v>0</v>
      </c>
      <c r="AN4" s="3">
        <f t="shared" si="41"/>
        <v>0</v>
      </c>
      <c r="AP4" s="3">
        <f t="shared" si="42"/>
        <v>0</v>
      </c>
      <c r="AQ4" s="3">
        <f t="shared" si="43"/>
        <v>0</v>
      </c>
      <c r="AR4" s="3">
        <f t="shared" si="44"/>
        <v>0</v>
      </c>
      <c r="AS4" s="3">
        <f t="shared" si="45"/>
        <v>0</v>
      </c>
      <c r="AU4" s="3">
        <f t="shared" si="46"/>
        <v>0</v>
      </c>
      <c r="AV4" s="3">
        <f t="shared" si="4"/>
        <v>0</v>
      </c>
      <c r="AW4" s="3">
        <f t="shared" si="47"/>
        <v>0</v>
      </c>
      <c r="AX4" s="3">
        <f t="shared" si="48"/>
        <v>0</v>
      </c>
      <c r="AZ4" s="3">
        <f t="shared" si="5"/>
        <v>0</v>
      </c>
      <c r="BA4" s="3">
        <f t="shared" si="6"/>
        <v>1</v>
      </c>
      <c r="BB4" s="3">
        <f t="shared" si="7"/>
        <v>0</v>
      </c>
      <c r="BC4" s="3">
        <f t="shared" si="8"/>
        <v>0</v>
      </c>
      <c r="BD4" s="3">
        <f t="shared" si="9"/>
        <v>1</v>
      </c>
      <c r="BE4" s="3">
        <f t="shared" si="10"/>
        <v>0</v>
      </c>
      <c r="BF4" s="3">
        <f t="shared" si="11"/>
        <v>0</v>
      </c>
      <c r="BG4" s="3">
        <f t="shared" si="12"/>
        <v>0</v>
      </c>
      <c r="BH4" s="3">
        <f t="shared" si="13"/>
        <v>0</v>
      </c>
      <c r="BI4" s="3">
        <f t="shared" si="14"/>
        <v>0</v>
      </c>
      <c r="BJ4" s="3">
        <f t="shared" si="15"/>
        <v>0</v>
      </c>
      <c r="BK4" s="3">
        <f t="shared" si="16"/>
        <v>1</v>
      </c>
      <c r="BM4" s="15">
        <v>0</v>
      </c>
      <c r="BN4" s="3">
        <f t="shared" si="17"/>
        <v>0</v>
      </c>
      <c r="BO4" s="3">
        <f t="shared" si="18"/>
        <v>0</v>
      </c>
      <c r="BP4" s="3">
        <f t="shared" si="19"/>
        <v>0</v>
      </c>
      <c r="BQ4" s="3">
        <f t="shared" si="20"/>
        <v>0</v>
      </c>
      <c r="BS4" s="3">
        <f t="shared" si="49"/>
        <v>0</v>
      </c>
      <c r="BT4" s="3">
        <f t="shared" si="50"/>
        <v>0</v>
      </c>
      <c r="BU4" s="3">
        <f t="shared" si="51"/>
        <v>0</v>
      </c>
      <c r="BV4" s="3">
        <f t="shared" si="52"/>
        <v>0</v>
      </c>
      <c r="BX4" s="3">
        <f t="shared" si="53"/>
        <v>0</v>
      </c>
      <c r="BY4" s="3" t="str">
        <f t="shared" si="54"/>
        <v>N/A</v>
      </c>
      <c r="BZ4" s="3" t="str">
        <f t="shared" si="55"/>
        <v>N/A</v>
      </c>
      <c r="CA4" s="3" t="str">
        <f t="shared" si="56"/>
        <v>N/A</v>
      </c>
      <c r="CB4" s="3" t="str">
        <f t="shared" si="57"/>
        <v>N/A</v>
      </c>
      <c r="CD4" s="3">
        <f t="shared" si="58"/>
        <v>0</v>
      </c>
      <c r="CE4" s="3" t="str">
        <f t="shared" si="59"/>
        <v>N/A</v>
      </c>
      <c r="CF4" s="3" t="str">
        <f t="shared" si="60"/>
        <v>N/A</v>
      </c>
      <c r="CG4" s="3" t="str">
        <f t="shared" si="61"/>
        <v>N/A</v>
      </c>
      <c r="CH4" s="3" t="str">
        <f t="shared" si="62"/>
        <v>N/A</v>
      </c>
      <c r="CJ4" s="3">
        <f t="shared" si="21"/>
        <v>1</v>
      </c>
      <c r="CK4" s="3">
        <f t="shared" si="63"/>
        <v>5</v>
      </c>
      <c r="CL4" s="3">
        <f t="shared" si="64"/>
        <v>5</v>
      </c>
      <c r="CM4" s="3">
        <f t="shared" si="65"/>
        <v>6</v>
      </c>
      <c r="CN4" s="3">
        <f t="shared" si="66"/>
        <v>5</v>
      </c>
      <c r="CP4" s="3">
        <v>1</v>
      </c>
      <c r="CQ4" s="3">
        <v>2</v>
      </c>
      <c r="CR4" s="3">
        <v>3</v>
      </c>
      <c r="CS4" s="3">
        <v>2</v>
      </c>
    </row>
    <row r="5" spans="1:97" ht="12.75">
      <c r="A5" s="3" t="s">
        <v>413</v>
      </c>
      <c r="B5" s="3">
        <v>4</v>
      </c>
      <c r="C5" s="3">
        <v>346</v>
      </c>
      <c r="D5" s="3">
        <v>4</v>
      </c>
      <c r="E5" s="3">
        <v>5</v>
      </c>
      <c r="F5" s="3">
        <v>5</v>
      </c>
      <c r="G5" s="3">
        <v>6</v>
      </c>
      <c r="H5" s="3">
        <v>6</v>
      </c>
      <c r="I5" s="3">
        <v>5</v>
      </c>
      <c r="J5" s="3">
        <v>1</v>
      </c>
      <c r="L5" s="3">
        <f t="shared" si="0"/>
        <v>0</v>
      </c>
      <c r="M5" s="3">
        <f t="shared" si="1"/>
        <v>0</v>
      </c>
      <c r="N5" s="3">
        <f t="shared" si="2"/>
        <v>0</v>
      </c>
      <c r="O5" s="3">
        <f t="shared" si="3"/>
        <v>0</v>
      </c>
      <c r="Q5" s="3">
        <f t="shared" si="22"/>
        <v>0</v>
      </c>
      <c r="R5" s="3">
        <f t="shared" si="23"/>
        <v>0</v>
      </c>
      <c r="S5" s="3">
        <f t="shared" si="24"/>
        <v>0</v>
      </c>
      <c r="T5" s="3">
        <f t="shared" si="25"/>
        <v>0</v>
      </c>
      <c r="V5" s="3">
        <f t="shared" si="26"/>
        <v>1</v>
      </c>
      <c r="W5" s="3">
        <f t="shared" si="27"/>
        <v>0</v>
      </c>
      <c r="X5" s="3">
        <f t="shared" si="28"/>
        <v>0</v>
      </c>
      <c r="Y5" s="3">
        <f t="shared" si="29"/>
        <v>1</v>
      </c>
      <c r="AA5" s="3">
        <f t="shared" si="30"/>
        <v>0</v>
      </c>
      <c r="AB5" s="3">
        <f t="shared" si="31"/>
        <v>1</v>
      </c>
      <c r="AC5" s="3">
        <f t="shared" si="32"/>
        <v>1</v>
      </c>
      <c r="AD5" s="3">
        <f t="shared" si="33"/>
        <v>0</v>
      </c>
      <c r="AF5" s="3">
        <f t="shared" si="34"/>
        <v>0</v>
      </c>
      <c r="AG5" s="3">
        <f t="shared" si="35"/>
        <v>0</v>
      </c>
      <c r="AH5" s="3">
        <f t="shared" si="36"/>
        <v>0</v>
      </c>
      <c r="AI5" s="3">
        <f t="shared" si="37"/>
        <v>0</v>
      </c>
      <c r="AK5" s="3">
        <f t="shared" si="38"/>
        <v>0</v>
      </c>
      <c r="AL5" s="3">
        <f t="shared" si="39"/>
        <v>0</v>
      </c>
      <c r="AM5" s="3">
        <f t="shared" si="40"/>
        <v>0</v>
      </c>
      <c r="AN5" s="3">
        <f t="shared" si="41"/>
        <v>0</v>
      </c>
      <c r="AP5" s="3">
        <f t="shared" si="42"/>
        <v>0</v>
      </c>
      <c r="AQ5" s="3">
        <f t="shared" si="43"/>
        <v>0</v>
      </c>
      <c r="AR5" s="3">
        <f t="shared" si="44"/>
        <v>0</v>
      </c>
      <c r="AS5" s="3">
        <f t="shared" si="45"/>
        <v>0</v>
      </c>
      <c r="AU5" s="3">
        <f t="shared" si="46"/>
        <v>0</v>
      </c>
      <c r="AV5" s="3">
        <f t="shared" si="4"/>
        <v>0</v>
      </c>
      <c r="AW5" s="3">
        <f t="shared" si="47"/>
        <v>0</v>
      </c>
      <c r="AX5" s="3">
        <f t="shared" si="48"/>
        <v>0</v>
      </c>
      <c r="AZ5" s="3">
        <f t="shared" si="5"/>
        <v>1</v>
      </c>
      <c r="BA5" s="3">
        <f t="shared" si="6"/>
        <v>1</v>
      </c>
      <c r="BB5" s="3">
        <f t="shared" si="7"/>
        <v>0</v>
      </c>
      <c r="BC5" s="3">
        <f t="shared" si="8"/>
        <v>0</v>
      </c>
      <c r="BD5" s="3">
        <f t="shared" si="9"/>
        <v>0</v>
      </c>
      <c r="BE5" s="3">
        <f t="shared" si="10"/>
        <v>0</v>
      </c>
      <c r="BF5" s="3">
        <f t="shared" si="11"/>
        <v>0</v>
      </c>
      <c r="BG5" s="3">
        <f t="shared" si="12"/>
        <v>0</v>
      </c>
      <c r="BH5" s="3">
        <f t="shared" si="13"/>
        <v>0</v>
      </c>
      <c r="BI5" s="3">
        <f t="shared" si="14"/>
        <v>0</v>
      </c>
      <c r="BJ5" s="3">
        <f t="shared" si="15"/>
        <v>1</v>
      </c>
      <c r="BK5" s="3">
        <f t="shared" si="16"/>
        <v>1</v>
      </c>
      <c r="BM5" s="15">
        <v>0</v>
      </c>
      <c r="BN5" s="3">
        <f t="shared" si="17"/>
        <v>0</v>
      </c>
      <c r="BO5" s="3">
        <f t="shared" si="18"/>
        <v>0</v>
      </c>
      <c r="BP5" s="3">
        <f t="shared" si="19"/>
        <v>0</v>
      </c>
      <c r="BQ5" s="3">
        <f t="shared" si="20"/>
        <v>0</v>
      </c>
      <c r="BS5" s="3">
        <f t="shared" si="49"/>
        <v>0</v>
      </c>
      <c r="BT5" s="3">
        <f t="shared" si="50"/>
        <v>0</v>
      </c>
      <c r="BU5" s="3">
        <f t="shared" si="51"/>
        <v>0</v>
      </c>
      <c r="BV5" s="3">
        <f t="shared" si="52"/>
        <v>0</v>
      </c>
      <c r="BX5" s="3">
        <f t="shared" si="53"/>
        <v>0</v>
      </c>
      <c r="BY5" s="3" t="str">
        <f t="shared" si="54"/>
        <v>N/A</v>
      </c>
      <c r="BZ5" s="3" t="str">
        <f t="shared" si="55"/>
        <v>N/A</v>
      </c>
      <c r="CA5" s="3" t="str">
        <f t="shared" si="56"/>
        <v>N/A</v>
      </c>
      <c r="CB5" s="3" t="str">
        <f t="shared" si="57"/>
        <v>N/A</v>
      </c>
      <c r="CD5" s="3">
        <f t="shared" si="58"/>
        <v>1</v>
      </c>
      <c r="CE5" s="3">
        <f t="shared" si="59"/>
        <v>5</v>
      </c>
      <c r="CF5" s="3">
        <f t="shared" si="60"/>
        <v>6</v>
      </c>
      <c r="CG5" s="3">
        <f t="shared" si="61"/>
        <v>6</v>
      </c>
      <c r="CH5" s="3">
        <f t="shared" si="62"/>
        <v>5</v>
      </c>
      <c r="CJ5" s="3">
        <f t="shared" si="21"/>
        <v>0</v>
      </c>
      <c r="CK5" s="3" t="str">
        <f t="shared" si="63"/>
        <v>N/A</v>
      </c>
      <c r="CL5" s="3" t="str">
        <f t="shared" si="64"/>
        <v>N/A</v>
      </c>
      <c r="CM5" s="3" t="str">
        <f t="shared" si="65"/>
        <v>N/A</v>
      </c>
      <c r="CN5" s="3" t="str">
        <f t="shared" si="66"/>
        <v>N/A</v>
      </c>
      <c r="CP5" s="3">
        <v>2</v>
      </c>
      <c r="CQ5" s="3">
        <v>3</v>
      </c>
      <c r="CR5" s="3">
        <v>1</v>
      </c>
      <c r="CS5" s="3">
        <v>2</v>
      </c>
    </row>
    <row r="6" spans="1:97" ht="12.75">
      <c r="A6" s="3" t="s">
        <v>413</v>
      </c>
      <c r="B6" s="3">
        <v>5</v>
      </c>
      <c r="C6" s="3">
        <v>154</v>
      </c>
      <c r="D6" s="3">
        <v>3</v>
      </c>
      <c r="E6" s="3">
        <v>17</v>
      </c>
      <c r="F6" s="3">
        <v>4</v>
      </c>
      <c r="G6" s="3">
        <v>4</v>
      </c>
      <c r="H6" s="3">
        <v>3</v>
      </c>
      <c r="I6" s="3">
        <v>2</v>
      </c>
      <c r="J6" s="3">
        <v>1</v>
      </c>
      <c r="L6" s="3">
        <f t="shared" si="0"/>
        <v>0</v>
      </c>
      <c r="M6" s="3">
        <f t="shared" si="1"/>
        <v>0</v>
      </c>
      <c r="N6" s="3">
        <f t="shared" si="2"/>
        <v>1</v>
      </c>
      <c r="O6" s="3">
        <f t="shared" si="3"/>
        <v>0</v>
      </c>
      <c r="Q6" s="3">
        <f t="shared" si="22"/>
        <v>0</v>
      </c>
      <c r="R6" s="3">
        <f t="shared" si="23"/>
        <v>0</v>
      </c>
      <c r="S6" s="3">
        <f t="shared" si="24"/>
        <v>0</v>
      </c>
      <c r="T6" s="3">
        <f t="shared" si="25"/>
        <v>1</v>
      </c>
      <c r="V6" s="3">
        <f t="shared" si="26"/>
        <v>1</v>
      </c>
      <c r="W6" s="3">
        <f t="shared" si="27"/>
        <v>1</v>
      </c>
      <c r="X6" s="3">
        <f t="shared" si="28"/>
        <v>0</v>
      </c>
      <c r="Y6" s="3">
        <f t="shared" si="29"/>
        <v>0</v>
      </c>
      <c r="AA6" s="3">
        <f t="shared" si="30"/>
        <v>0</v>
      </c>
      <c r="AB6" s="3">
        <f t="shared" si="31"/>
        <v>0</v>
      </c>
      <c r="AC6" s="3">
        <f t="shared" si="32"/>
        <v>0</v>
      </c>
      <c r="AD6" s="3">
        <f t="shared" si="33"/>
        <v>0</v>
      </c>
      <c r="AF6" s="3">
        <f t="shared" si="34"/>
        <v>0</v>
      </c>
      <c r="AG6" s="3">
        <f t="shared" si="35"/>
        <v>0</v>
      </c>
      <c r="AH6" s="3">
        <f t="shared" si="36"/>
        <v>0</v>
      </c>
      <c r="AI6" s="3">
        <f t="shared" si="37"/>
        <v>0</v>
      </c>
      <c r="AK6" s="3">
        <f t="shared" si="38"/>
        <v>0</v>
      </c>
      <c r="AL6" s="3">
        <f t="shared" si="39"/>
        <v>0</v>
      </c>
      <c r="AM6" s="3">
        <f t="shared" si="40"/>
        <v>0</v>
      </c>
      <c r="AN6" s="3">
        <f t="shared" si="41"/>
        <v>0</v>
      </c>
      <c r="AP6" s="3">
        <f t="shared" si="42"/>
        <v>0</v>
      </c>
      <c r="AQ6" s="3">
        <f t="shared" si="43"/>
        <v>0</v>
      </c>
      <c r="AR6" s="3">
        <f t="shared" si="44"/>
        <v>0</v>
      </c>
      <c r="AS6" s="3">
        <f t="shared" si="45"/>
        <v>0</v>
      </c>
      <c r="AU6" s="3">
        <f t="shared" si="46"/>
        <v>0</v>
      </c>
      <c r="AV6" s="3">
        <f t="shared" si="4"/>
        <v>0</v>
      </c>
      <c r="AW6" s="3">
        <f t="shared" si="47"/>
        <v>0</v>
      </c>
      <c r="AX6" s="3">
        <f t="shared" si="48"/>
        <v>0</v>
      </c>
      <c r="AZ6" s="3">
        <f t="shared" si="5"/>
        <v>0</v>
      </c>
      <c r="BA6" s="3">
        <f t="shared" si="6"/>
        <v>0</v>
      </c>
      <c r="BB6" s="3">
        <f t="shared" si="7"/>
        <v>0</v>
      </c>
      <c r="BC6" s="3">
        <f t="shared" si="8"/>
        <v>0</v>
      </c>
      <c r="BD6" s="3">
        <f t="shared" si="9"/>
        <v>0</v>
      </c>
      <c r="BE6" s="3">
        <f t="shared" si="10"/>
        <v>0</v>
      </c>
      <c r="BF6" s="3">
        <f t="shared" si="11"/>
        <v>1</v>
      </c>
      <c r="BG6" s="3">
        <f t="shared" si="12"/>
        <v>1</v>
      </c>
      <c r="BH6" s="3">
        <f t="shared" si="13"/>
        <v>0</v>
      </c>
      <c r="BI6" s="3">
        <f t="shared" si="14"/>
        <v>1</v>
      </c>
      <c r="BJ6" s="3">
        <f t="shared" si="15"/>
        <v>1</v>
      </c>
      <c r="BK6" s="3">
        <f t="shared" si="16"/>
        <v>1</v>
      </c>
      <c r="BM6" s="15" t="s">
        <v>7</v>
      </c>
      <c r="BN6" s="3">
        <f t="shared" si="17"/>
        <v>0</v>
      </c>
      <c r="BO6" s="3">
        <f t="shared" si="18"/>
        <v>0</v>
      </c>
      <c r="BP6" s="3">
        <f t="shared" si="19"/>
        <v>0</v>
      </c>
      <c r="BQ6" s="3">
        <f t="shared" si="20"/>
        <v>1</v>
      </c>
      <c r="BS6" s="3">
        <f t="shared" si="49"/>
        <v>0</v>
      </c>
      <c r="BT6" s="3">
        <f t="shared" si="50"/>
        <v>0</v>
      </c>
      <c r="BU6" s="3">
        <f t="shared" si="51"/>
        <v>0</v>
      </c>
      <c r="BV6" s="3">
        <f t="shared" si="52"/>
        <v>0</v>
      </c>
      <c r="BX6" s="3">
        <f t="shared" si="53"/>
        <v>1</v>
      </c>
      <c r="BY6" s="3">
        <f t="shared" si="54"/>
        <v>4</v>
      </c>
      <c r="BZ6" s="3">
        <f t="shared" si="55"/>
        <v>4</v>
      </c>
      <c r="CA6" s="3">
        <f t="shared" si="56"/>
        <v>3</v>
      </c>
      <c r="CB6" s="3">
        <f t="shared" si="57"/>
        <v>2</v>
      </c>
      <c r="CD6" s="3">
        <f t="shared" si="58"/>
        <v>0</v>
      </c>
      <c r="CE6" s="3" t="str">
        <f t="shared" si="59"/>
        <v>N/A</v>
      </c>
      <c r="CF6" s="3" t="str">
        <f t="shared" si="60"/>
        <v>N/A</v>
      </c>
      <c r="CG6" s="3" t="str">
        <f t="shared" si="61"/>
        <v>N/A</v>
      </c>
      <c r="CH6" s="3" t="str">
        <f t="shared" si="62"/>
        <v>N/A</v>
      </c>
      <c r="CJ6" s="3">
        <f t="shared" si="21"/>
        <v>0</v>
      </c>
      <c r="CK6" s="3" t="str">
        <f t="shared" si="63"/>
        <v>N/A</v>
      </c>
      <c r="CL6" s="3" t="str">
        <f t="shared" si="64"/>
        <v>N/A</v>
      </c>
      <c r="CM6" s="3" t="str">
        <f t="shared" si="65"/>
        <v>N/A</v>
      </c>
      <c r="CN6" s="3" t="str">
        <f t="shared" si="66"/>
        <v>N/A</v>
      </c>
      <c r="CP6" s="3">
        <v>2</v>
      </c>
      <c r="CQ6" s="3">
        <v>2</v>
      </c>
      <c r="CR6" s="3">
        <v>1</v>
      </c>
      <c r="CS6" s="3">
        <v>1</v>
      </c>
    </row>
    <row r="7" spans="1:97" ht="12.75">
      <c r="A7" s="3" t="s">
        <v>413</v>
      </c>
      <c r="B7" s="3">
        <v>6</v>
      </c>
      <c r="C7" s="3">
        <v>339</v>
      </c>
      <c r="D7" s="3">
        <v>4</v>
      </c>
      <c r="E7" s="3">
        <v>11</v>
      </c>
      <c r="F7" s="3">
        <v>5</v>
      </c>
      <c r="G7" s="3">
        <v>5</v>
      </c>
      <c r="H7" s="3">
        <v>5</v>
      </c>
      <c r="I7" s="3">
        <v>6</v>
      </c>
      <c r="J7" s="3">
        <v>1</v>
      </c>
      <c r="L7" s="3">
        <f t="shared" si="0"/>
        <v>0</v>
      </c>
      <c r="M7" s="3">
        <f t="shared" si="1"/>
        <v>0</v>
      </c>
      <c r="N7" s="3">
        <f t="shared" si="2"/>
        <v>0</v>
      </c>
      <c r="O7" s="3">
        <f t="shared" si="3"/>
        <v>0</v>
      </c>
      <c r="Q7" s="3">
        <f t="shared" si="22"/>
        <v>0</v>
      </c>
      <c r="R7" s="3">
        <f t="shared" si="23"/>
        <v>0</v>
      </c>
      <c r="S7" s="3">
        <f t="shared" si="24"/>
        <v>0</v>
      </c>
      <c r="T7" s="3">
        <f t="shared" si="25"/>
        <v>0</v>
      </c>
      <c r="V7" s="3">
        <f t="shared" si="26"/>
        <v>1</v>
      </c>
      <c r="W7" s="3">
        <f t="shared" si="27"/>
        <v>1</v>
      </c>
      <c r="X7" s="3">
        <f t="shared" si="28"/>
        <v>1</v>
      </c>
      <c r="Y7" s="3">
        <f t="shared" si="29"/>
        <v>0</v>
      </c>
      <c r="AA7" s="3">
        <f t="shared" si="30"/>
        <v>0</v>
      </c>
      <c r="AB7" s="3">
        <f t="shared" si="31"/>
        <v>0</v>
      </c>
      <c r="AC7" s="3">
        <f t="shared" si="32"/>
        <v>0</v>
      </c>
      <c r="AD7" s="3">
        <f t="shared" si="33"/>
        <v>1</v>
      </c>
      <c r="AF7" s="3">
        <f t="shared" si="34"/>
        <v>0</v>
      </c>
      <c r="AG7" s="3">
        <f t="shared" si="35"/>
        <v>0</v>
      </c>
      <c r="AH7" s="3">
        <f t="shared" si="36"/>
        <v>0</v>
      </c>
      <c r="AI7" s="3">
        <f t="shared" si="37"/>
        <v>0</v>
      </c>
      <c r="AK7" s="3">
        <f t="shared" si="38"/>
        <v>0</v>
      </c>
      <c r="AL7" s="3">
        <f t="shared" si="39"/>
        <v>0</v>
      </c>
      <c r="AM7" s="3">
        <f t="shared" si="40"/>
        <v>0</v>
      </c>
      <c r="AN7" s="3">
        <f t="shared" si="41"/>
        <v>0</v>
      </c>
      <c r="AP7" s="3">
        <f t="shared" si="42"/>
        <v>0</v>
      </c>
      <c r="AQ7" s="3">
        <f t="shared" si="43"/>
        <v>0</v>
      </c>
      <c r="AR7" s="3">
        <f t="shared" si="44"/>
        <v>0</v>
      </c>
      <c r="AS7" s="3">
        <f t="shared" si="45"/>
        <v>0</v>
      </c>
      <c r="AU7" s="3">
        <f t="shared" si="46"/>
        <v>0</v>
      </c>
      <c r="AV7" s="3">
        <f t="shared" si="4"/>
        <v>0</v>
      </c>
      <c r="AW7" s="3">
        <f t="shared" si="47"/>
        <v>0</v>
      </c>
      <c r="AX7" s="3">
        <f t="shared" si="48"/>
        <v>0</v>
      </c>
      <c r="AZ7" s="3">
        <f t="shared" si="5"/>
        <v>0</v>
      </c>
      <c r="BA7" s="3">
        <f t="shared" si="6"/>
        <v>0</v>
      </c>
      <c r="BB7" s="3">
        <f t="shared" si="7"/>
        <v>1</v>
      </c>
      <c r="BC7" s="3">
        <f t="shared" si="8"/>
        <v>0</v>
      </c>
      <c r="BD7" s="3">
        <f t="shared" si="9"/>
        <v>0</v>
      </c>
      <c r="BE7" s="3">
        <f t="shared" si="10"/>
        <v>1</v>
      </c>
      <c r="BF7" s="3">
        <f t="shared" si="11"/>
        <v>0</v>
      </c>
      <c r="BG7" s="3">
        <f t="shared" si="12"/>
        <v>0</v>
      </c>
      <c r="BH7" s="3">
        <f t="shared" si="13"/>
        <v>1</v>
      </c>
      <c r="BI7" s="3">
        <f t="shared" si="14"/>
        <v>0</v>
      </c>
      <c r="BJ7" s="3">
        <f t="shared" si="15"/>
        <v>0</v>
      </c>
      <c r="BK7" s="3">
        <f t="shared" si="16"/>
        <v>0</v>
      </c>
      <c r="BM7" s="15">
        <v>0</v>
      </c>
      <c r="BN7" s="3">
        <f t="shared" si="17"/>
        <v>0</v>
      </c>
      <c r="BO7" s="3">
        <f t="shared" si="18"/>
        <v>0</v>
      </c>
      <c r="BP7" s="3">
        <f t="shared" si="19"/>
        <v>0</v>
      </c>
      <c r="BQ7" s="3">
        <f t="shared" si="20"/>
        <v>0</v>
      </c>
      <c r="BS7" s="3">
        <f t="shared" si="49"/>
        <v>0</v>
      </c>
      <c r="BT7" s="3">
        <f t="shared" si="50"/>
        <v>0</v>
      </c>
      <c r="BU7" s="3">
        <f t="shared" si="51"/>
        <v>0</v>
      </c>
      <c r="BV7" s="3">
        <f t="shared" si="52"/>
        <v>0</v>
      </c>
      <c r="BX7" s="3">
        <f t="shared" si="53"/>
        <v>0</v>
      </c>
      <c r="BY7" s="3" t="str">
        <f t="shared" si="54"/>
        <v>N/A</v>
      </c>
      <c r="BZ7" s="3" t="str">
        <f t="shared" si="55"/>
        <v>N/A</v>
      </c>
      <c r="CA7" s="3" t="str">
        <f t="shared" si="56"/>
        <v>N/A</v>
      </c>
      <c r="CB7" s="3" t="str">
        <f t="shared" si="57"/>
        <v>N/A</v>
      </c>
      <c r="CD7" s="3">
        <f t="shared" si="58"/>
        <v>1</v>
      </c>
      <c r="CE7" s="3">
        <f t="shared" si="59"/>
        <v>5</v>
      </c>
      <c r="CF7" s="3">
        <f t="shared" si="60"/>
        <v>5</v>
      </c>
      <c r="CG7" s="3">
        <f t="shared" si="61"/>
        <v>5</v>
      </c>
      <c r="CH7" s="3">
        <f t="shared" si="62"/>
        <v>6</v>
      </c>
      <c r="CJ7" s="3">
        <f t="shared" si="21"/>
        <v>0</v>
      </c>
      <c r="CK7" s="3" t="str">
        <f t="shared" si="63"/>
        <v>N/A</v>
      </c>
      <c r="CL7" s="3" t="str">
        <f t="shared" si="64"/>
        <v>N/A</v>
      </c>
      <c r="CM7" s="3" t="str">
        <f t="shared" si="65"/>
        <v>N/A</v>
      </c>
      <c r="CN7" s="3" t="str">
        <f t="shared" si="66"/>
        <v>N/A</v>
      </c>
      <c r="CP7" s="3">
        <v>2</v>
      </c>
      <c r="CQ7" s="3">
        <v>3</v>
      </c>
      <c r="CR7" s="3">
        <v>2</v>
      </c>
      <c r="CS7" s="3">
        <v>2</v>
      </c>
    </row>
    <row r="8" spans="1:97" ht="12.75">
      <c r="A8" s="3" t="s">
        <v>413</v>
      </c>
      <c r="B8" s="3">
        <v>7</v>
      </c>
      <c r="C8" s="3">
        <v>188</v>
      </c>
      <c r="D8" s="3">
        <v>3</v>
      </c>
      <c r="E8" s="3">
        <v>7</v>
      </c>
      <c r="F8" s="3">
        <v>4</v>
      </c>
      <c r="G8" s="3">
        <v>5</v>
      </c>
      <c r="H8" s="3">
        <v>3</v>
      </c>
      <c r="I8" s="3">
        <v>4</v>
      </c>
      <c r="J8" s="3">
        <v>1</v>
      </c>
      <c r="L8" s="3">
        <f t="shared" si="0"/>
        <v>0</v>
      </c>
      <c r="M8" s="3">
        <f t="shared" si="1"/>
        <v>0</v>
      </c>
      <c r="N8" s="3">
        <f t="shared" si="2"/>
        <v>1</v>
      </c>
      <c r="O8" s="3">
        <f t="shared" si="3"/>
        <v>0</v>
      </c>
      <c r="Q8" s="3">
        <f t="shared" si="22"/>
        <v>0</v>
      </c>
      <c r="R8" s="3">
        <f t="shared" si="23"/>
        <v>0</v>
      </c>
      <c r="S8" s="3">
        <f t="shared" si="24"/>
        <v>0</v>
      </c>
      <c r="T8" s="3">
        <f t="shared" si="25"/>
        <v>0</v>
      </c>
      <c r="V8" s="3">
        <f t="shared" si="26"/>
        <v>1</v>
      </c>
      <c r="W8" s="3">
        <f t="shared" si="27"/>
        <v>0</v>
      </c>
      <c r="X8" s="3">
        <f t="shared" si="28"/>
        <v>0</v>
      </c>
      <c r="Y8" s="3">
        <f t="shared" si="29"/>
        <v>1</v>
      </c>
      <c r="AA8" s="3">
        <f t="shared" si="30"/>
        <v>0</v>
      </c>
      <c r="AB8" s="3">
        <f t="shared" si="31"/>
        <v>1</v>
      </c>
      <c r="AC8" s="3">
        <f t="shared" si="32"/>
        <v>0</v>
      </c>
      <c r="AD8" s="3">
        <f t="shared" si="33"/>
        <v>0</v>
      </c>
      <c r="AF8" s="3">
        <f t="shared" si="34"/>
        <v>0</v>
      </c>
      <c r="AG8" s="3">
        <f t="shared" si="35"/>
        <v>0</v>
      </c>
      <c r="AH8" s="3">
        <f t="shared" si="36"/>
        <v>0</v>
      </c>
      <c r="AI8" s="3">
        <f t="shared" si="37"/>
        <v>0</v>
      </c>
      <c r="AK8" s="3">
        <f t="shared" si="38"/>
        <v>0</v>
      </c>
      <c r="AL8" s="3">
        <f t="shared" si="39"/>
        <v>0</v>
      </c>
      <c r="AM8" s="3">
        <f t="shared" si="40"/>
        <v>0</v>
      </c>
      <c r="AN8" s="3">
        <f t="shared" si="41"/>
        <v>0</v>
      </c>
      <c r="AP8" s="3">
        <f t="shared" si="42"/>
        <v>0</v>
      </c>
      <c r="AQ8" s="3">
        <f t="shared" si="43"/>
        <v>0</v>
      </c>
      <c r="AR8" s="3">
        <f t="shared" si="44"/>
        <v>0</v>
      </c>
      <c r="AS8" s="3">
        <f t="shared" si="45"/>
        <v>0</v>
      </c>
      <c r="AU8" s="3">
        <f t="shared" si="46"/>
        <v>0</v>
      </c>
      <c r="AV8" s="3">
        <f t="shared" si="4"/>
        <v>0</v>
      </c>
      <c r="AW8" s="3">
        <f t="shared" si="47"/>
        <v>0</v>
      </c>
      <c r="AX8" s="3">
        <f t="shared" si="48"/>
        <v>0</v>
      </c>
      <c r="AZ8" s="3">
        <f t="shared" si="5"/>
        <v>1</v>
      </c>
      <c r="BA8" s="3">
        <f t="shared" si="6"/>
        <v>0</v>
      </c>
      <c r="BB8" s="3">
        <f t="shared" si="7"/>
        <v>0</v>
      </c>
      <c r="BC8" s="3">
        <f t="shared" si="8"/>
        <v>0</v>
      </c>
      <c r="BD8" s="3">
        <f t="shared" si="9"/>
        <v>0</v>
      </c>
      <c r="BE8" s="3">
        <f t="shared" si="10"/>
        <v>0</v>
      </c>
      <c r="BF8" s="3">
        <f t="shared" si="11"/>
        <v>1</v>
      </c>
      <c r="BG8" s="3">
        <f t="shared" si="12"/>
        <v>1</v>
      </c>
      <c r="BH8" s="3">
        <f t="shared" si="13"/>
        <v>1</v>
      </c>
      <c r="BI8" s="3">
        <f t="shared" si="14"/>
        <v>0</v>
      </c>
      <c r="BJ8" s="3">
        <f t="shared" si="15"/>
        <v>1</v>
      </c>
      <c r="BK8" s="3">
        <f t="shared" si="16"/>
        <v>0</v>
      </c>
      <c r="BM8" s="15" t="s">
        <v>6</v>
      </c>
      <c r="BN8" s="3">
        <f t="shared" si="17"/>
        <v>0</v>
      </c>
      <c r="BO8" s="3">
        <f t="shared" si="18"/>
        <v>0</v>
      </c>
      <c r="BP8" s="3">
        <f t="shared" si="19"/>
        <v>1</v>
      </c>
      <c r="BQ8" s="3">
        <f t="shared" si="20"/>
        <v>0</v>
      </c>
      <c r="BS8" s="3">
        <f t="shared" si="49"/>
        <v>0</v>
      </c>
      <c r="BT8" s="3">
        <f t="shared" si="50"/>
        <v>0</v>
      </c>
      <c r="BU8" s="3">
        <f t="shared" si="51"/>
        <v>0</v>
      </c>
      <c r="BV8" s="3">
        <f t="shared" si="52"/>
        <v>0</v>
      </c>
      <c r="BX8" s="3">
        <f t="shared" si="53"/>
        <v>1</v>
      </c>
      <c r="BY8" s="3">
        <f t="shared" si="54"/>
        <v>4</v>
      </c>
      <c r="BZ8" s="3">
        <f t="shared" si="55"/>
        <v>5</v>
      </c>
      <c r="CA8" s="3">
        <f t="shared" si="56"/>
        <v>3</v>
      </c>
      <c r="CB8" s="3">
        <f t="shared" si="57"/>
        <v>4</v>
      </c>
      <c r="CD8" s="3">
        <f t="shared" si="58"/>
        <v>0</v>
      </c>
      <c r="CE8" s="3" t="str">
        <f t="shared" si="59"/>
        <v>N/A</v>
      </c>
      <c r="CF8" s="3" t="str">
        <f t="shared" si="60"/>
        <v>N/A</v>
      </c>
      <c r="CG8" s="3" t="str">
        <f t="shared" si="61"/>
        <v>N/A</v>
      </c>
      <c r="CH8" s="3" t="str">
        <f t="shared" si="62"/>
        <v>N/A</v>
      </c>
      <c r="CJ8" s="3">
        <f t="shared" si="21"/>
        <v>0</v>
      </c>
      <c r="CK8" s="3" t="str">
        <f t="shared" si="63"/>
        <v>N/A</v>
      </c>
      <c r="CL8" s="3" t="str">
        <f t="shared" si="64"/>
        <v>N/A</v>
      </c>
      <c r="CM8" s="3" t="str">
        <f t="shared" si="65"/>
        <v>N/A</v>
      </c>
      <c r="CN8" s="3" t="str">
        <f t="shared" si="66"/>
        <v>N/A</v>
      </c>
      <c r="CP8" s="3">
        <v>2</v>
      </c>
      <c r="CQ8" s="3">
        <v>2</v>
      </c>
      <c r="CR8" s="3">
        <v>1</v>
      </c>
      <c r="CS8" s="3">
        <v>2</v>
      </c>
    </row>
    <row r="9" spans="1:97" ht="12.75">
      <c r="A9" s="3" t="s">
        <v>413</v>
      </c>
      <c r="B9" s="3">
        <v>8</v>
      </c>
      <c r="C9" s="3">
        <v>485</v>
      </c>
      <c r="D9" s="3">
        <v>5</v>
      </c>
      <c r="E9" s="3">
        <v>3</v>
      </c>
      <c r="F9" s="3">
        <v>7</v>
      </c>
      <c r="G9" s="3">
        <v>5</v>
      </c>
      <c r="H9" s="3">
        <v>6</v>
      </c>
      <c r="I9" s="3">
        <v>5</v>
      </c>
      <c r="J9" s="3">
        <v>1</v>
      </c>
      <c r="L9" s="3">
        <f t="shared" si="0"/>
        <v>0</v>
      </c>
      <c r="M9" s="3">
        <f t="shared" si="1"/>
        <v>1</v>
      </c>
      <c r="N9" s="3">
        <f t="shared" si="2"/>
        <v>0</v>
      </c>
      <c r="O9" s="3">
        <f t="shared" si="3"/>
        <v>1</v>
      </c>
      <c r="Q9" s="3">
        <f t="shared" si="22"/>
        <v>0</v>
      </c>
      <c r="R9" s="3">
        <f t="shared" si="23"/>
        <v>0</v>
      </c>
      <c r="S9" s="3">
        <f t="shared" si="24"/>
        <v>0</v>
      </c>
      <c r="T9" s="3">
        <f t="shared" si="25"/>
        <v>0</v>
      </c>
      <c r="V9" s="3">
        <f t="shared" si="26"/>
        <v>0</v>
      </c>
      <c r="W9" s="3">
        <f t="shared" si="27"/>
        <v>0</v>
      </c>
      <c r="X9" s="3">
        <f t="shared" si="28"/>
        <v>1</v>
      </c>
      <c r="Y9" s="3">
        <f t="shared" si="29"/>
        <v>0</v>
      </c>
      <c r="AA9" s="3">
        <f t="shared" si="30"/>
        <v>1</v>
      </c>
      <c r="AB9" s="3">
        <f t="shared" si="31"/>
        <v>0</v>
      </c>
      <c r="AC9" s="3">
        <f t="shared" si="32"/>
        <v>0</v>
      </c>
      <c r="AD9" s="3">
        <f t="shared" si="33"/>
        <v>0</v>
      </c>
      <c r="AF9" s="3">
        <f t="shared" si="34"/>
        <v>0</v>
      </c>
      <c r="AG9" s="3">
        <f t="shared" si="35"/>
        <v>0</v>
      </c>
      <c r="AH9" s="3">
        <f t="shared" si="36"/>
        <v>0</v>
      </c>
      <c r="AI9" s="3">
        <f t="shared" si="37"/>
        <v>0</v>
      </c>
      <c r="AK9" s="3">
        <f t="shared" si="38"/>
        <v>0</v>
      </c>
      <c r="AL9" s="3">
        <f t="shared" si="39"/>
        <v>0</v>
      </c>
      <c r="AM9" s="3">
        <f t="shared" si="40"/>
        <v>0</v>
      </c>
      <c r="AN9" s="3">
        <f t="shared" si="41"/>
        <v>0</v>
      </c>
      <c r="AP9" s="3">
        <f t="shared" si="42"/>
        <v>0</v>
      </c>
      <c r="AQ9" s="3">
        <f t="shared" si="43"/>
        <v>0</v>
      </c>
      <c r="AR9" s="3">
        <f t="shared" si="44"/>
        <v>0</v>
      </c>
      <c r="AS9" s="3">
        <f t="shared" si="45"/>
        <v>0</v>
      </c>
      <c r="AU9" s="3">
        <f t="shared" si="46"/>
        <v>0</v>
      </c>
      <c r="AV9" s="3">
        <f t="shared" si="4"/>
        <v>0</v>
      </c>
      <c r="AW9" s="3">
        <f t="shared" si="47"/>
        <v>0</v>
      </c>
      <c r="AX9" s="3">
        <f t="shared" si="48"/>
        <v>0</v>
      </c>
      <c r="AZ9" s="3">
        <f t="shared" si="5"/>
        <v>0</v>
      </c>
      <c r="BA9" s="3">
        <f t="shared" si="6"/>
        <v>0</v>
      </c>
      <c r="BB9" s="3">
        <f t="shared" si="7"/>
        <v>0</v>
      </c>
      <c r="BC9" s="3">
        <f t="shared" si="8"/>
        <v>1</v>
      </c>
      <c r="BD9" s="3">
        <f t="shared" si="9"/>
        <v>1</v>
      </c>
      <c r="BE9" s="3">
        <f t="shared" si="10"/>
        <v>0</v>
      </c>
      <c r="BF9" s="3">
        <f t="shared" si="11"/>
        <v>1</v>
      </c>
      <c r="BG9" s="3">
        <f t="shared" si="12"/>
        <v>0</v>
      </c>
      <c r="BH9" s="3">
        <f t="shared" si="13"/>
        <v>0</v>
      </c>
      <c r="BI9" s="3">
        <f t="shared" si="14"/>
        <v>1</v>
      </c>
      <c r="BJ9" s="3">
        <f t="shared" si="15"/>
        <v>0</v>
      </c>
      <c r="BK9" s="3">
        <f t="shared" si="16"/>
        <v>1</v>
      </c>
      <c r="BM9" s="15">
        <v>0</v>
      </c>
      <c r="BN9" s="3">
        <f t="shared" si="17"/>
        <v>0</v>
      </c>
      <c r="BO9" s="3">
        <f t="shared" si="18"/>
        <v>0</v>
      </c>
      <c r="BP9" s="3">
        <f t="shared" si="19"/>
        <v>0</v>
      </c>
      <c r="BQ9" s="3">
        <f t="shared" si="20"/>
        <v>0</v>
      </c>
      <c r="BS9" s="3">
        <f t="shared" si="49"/>
        <v>0</v>
      </c>
      <c r="BT9" s="3">
        <f t="shared" si="50"/>
        <v>0</v>
      </c>
      <c r="BU9" s="3">
        <f t="shared" si="51"/>
        <v>0</v>
      </c>
      <c r="BV9" s="3">
        <f t="shared" si="52"/>
        <v>0</v>
      </c>
      <c r="BX9" s="3">
        <f t="shared" si="53"/>
        <v>0</v>
      </c>
      <c r="BY9" s="3" t="str">
        <f t="shared" si="54"/>
        <v>N/A</v>
      </c>
      <c r="BZ9" s="3" t="str">
        <f t="shared" si="55"/>
        <v>N/A</v>
      </c>
      <c r="CA9" s="3" t="str">
        <f t="shared" si="56"/>
        <v>N/A</v>
      </c>
      <c r="CB9" s="3" t="str">
        <f t="shared" si="57"/>
        <v>N/A</v>
      </c>
      <c r="CD9" s="3">
        <f t="shared" si="58"/>
        <v>0</v>
      </c>
      <c r="CE9" s="3" t="str">
        <f t="shared" si="59"/>
        <v>N/A</v>
      </c>
      <c r="CF9" s="3" t="str">
        <f t="shared" si="60"/>
        <v>N/A</v>
      </c>
      <c r="CG9" s="3" t="str">
        <f t="shared" si="61"/>
        <v>N/A</v>
      </c>
      <c r="CH9" s="3" t="str">
        <f t="shared" si="62"/>
        <v>N/A</v>
      </c>
      <c r="CJ9" s="3">
        <f t="shared" si="21"/>
        <v>1</v>
      </c>
      <c r="CK9" s="3">
        <f t="shared" si="63"/>
        <v>7</v>
      </c>
      <c r="CL9" s="3">
        <f t="shared" si="64"/>
        <v>5</v>
      </c>
      <c r="CM9" s="3">
        <f t="shared" si="65"/>
        <v>6</v>
      </c>
      <c r="CN9" s="3">
        <f t="shared" si="66"/>
        <v>5</v>
      </c>
      <c r="CP9" s="3">
        <v>3</v>
      </c>
      <c r="CQ9" s="3">
        <v>2</v>
      </c>
      <c r="CR9" s="3">
        <v>2</v>
      </c>
      <c r="CS9" s="3">
        <v>2</v>
      </c>
    </row>
    <row r="10" spans="1:97" ht="12.75">
      <c r="A10" s="3" t="s">
        <v>413</v>
      </c>
      <c r="B10" s="3">
        <v>9</v>
      </c>
      <c r="C10" s="3">
        <v>360</v>
      </c>
      <c r="D10" s="3">
        <v>4</v>
      </c>
      <c r="E10" s="3">
        <v>9</v>
      </c>
      <c r="F10" s="3">
        <v>5</v>
      </c>
      <c r="G10" s="3">
        <v>4</v>
      </c>
      <c r="H10" s="3">
        <v>5</v>
      </c>
      <c r="I10" s="3">
        <v>6</v>
      </c>
      <c r="J10" s="3">
        <v>1</v>
      </c>
      <c r="L10" s="3">
        <f t="shared" si="0"/>
        <v>0</v>
      </c>
      <c r="M10" s="3">
        <f t="shared" si="1"/>
        <v>1</v>
      </c>
      <c r="N10" s="3">
        <f t="shared" si="2"/>
        <v>0</v>
      </c>
      <c r="O10" s="3">
        <f t="shared" si="3"/>
        <v>0</v>
      </c>
      <c r="Q10" s="3">
        <f t="shared" si="22"/>
        <v>0</v>
      </c>
      <c r="R10" s="3">
        <f t="shared" si="23"/>
        <v>0</v>
      </c>
      <c r="S10" s="3">
        <f t="shared" si="24"/>
        <v>0</v>
      </c>
      <c r="T10" s="3">
        <f t="shared" si="25"/>
        <v>0</v>
      </c>
      <c r="V10" s="3">
        <f t="shared" si="26"/>
        <v>1</v>
      </c>
      <c r="W10" s="3">
        <f t="shared" si="27"/>
        <v>0</v>
      </c>
      <c r="X10" s="3">
        <f t="shared" si="28"/>
        <v>1</v>
      </c>
      <c r="Y10" s="3">
        <f t="shared" si="29"/>
        <v>0</v>
      </c>
      <c r="AA10" s="3">
        <f t="shared" si="30"/>
        <v>0</v>
      </c>
      <c r="AB10" s="3">
        <f t="shared" si="31"/>
        <v>0</v>
      </c>
      <c r="AC10" s="3">
        <f t="shared" si="32"/>
        <v>0</v>
      </c>
      <c r="AD10" s="3">
        <f t="shared" si="33"/>
        <v>1</v>
      </c>
      <c r="AF10" s="3">
        <f t="shared" si="34"/>
        <v>0</v>
      </c>
      <c r="AG10" s="3">
        <f t="shared" si="35"/>
        <v>0</v>
      </c>
      <c r="AH10" s="3">
        <f t="shared" si="36"/>
        <v>0</v>
      </c>
      <c r="AI10" s="3">
        <f t="shared" si="37"/>
        <v>0</v>
      </c>
      <c r="AK10" s="3">
        <f t="shared" si="38"/>
        <v>0</v>
      </c>
      <c r="AL10" s="3">
        <f t="shared" si="39"/>
        <v>0</v>
      </c>
      <c r="AM10" s="3">
        <f t="shared" si="40"/>
        <v>0</v>
      </c>
      <c r="AN10" s="3">
        <f t="shared" si="41"/>
        <v>0</v>
      </c>
      <c r="AP10" s="3">
        <f t="shared" si="42"/>
        <v>0</v>
      </c>
      <c r="AQ10" s="3">
        <f t="shared" si="43"/>
        <v>0</v>
      </c>
      <c r="AR10" s="3">
        <f t="shared" si="44"/>
        <v>0</v>
      </c>
      <c r="AS10" s="3">
        <f t="shared" si="45"/>
        <v>0</v>
      </c>
      <c r="AU10" s="3">
        <f t="shared" si="46"/>
        <v>0</v>
      </c>
      <c r="AV10" s="3">
        <f t="shared" si="4"/>
        <v>0</v>
      </c>
      <c r="AW10" s="3">
        <f t="shared" si="47"/>
        <v>0</v>
      </c>
      <c r="AX10" s="3">
        <f t="shared" si="48"/>
        <v>0</v>
      </c>
      <c r="AZ10" s="3">
        <f t="shared" si="5"/>
        <v>0</v>
      </c>
      <c r="BA10" s="3">
        <f t="shared" si="6"/>
        <v>0</v>
      </c>
      <c r="BB10" s="3">
        <f t="shared" si="7"/>
        <v>1</v>
      </c>
      <c r="BC10" s="3">
        <f t="shared" si="8"/>
        <v>1</v>
      </c>
      <c r="BD10" s="3">
        <f t="shared" si="9"/>
        <v>1</v>
      </c>
      <c r="BE10" s="3">
        <f t="shared" si="10"/>
        <v>1</v>
      </c>
      <c r="BF10" s="3">
        <f t="shared" si="11"/>
        <v>0</v>
      </c>
      <c r="BG10" s="3">
        <f t="shared" si="12"/>
        <v>0</v>
      </c>
      <c r="BH10" s="3">
        <f t="shared" si="13"/>
        <v>1</v>
      </c>
      <c r="BI10" s="3">
        <f t="shared" si="14"/>
        <v>0</v>
      </c>
      <c r="BJ10" s="3">
        <f t="shared" si="15"/>
        <v>0</v>
      </c>
      <c r="BK10" s="3">
        <f t="shared" si="16"/>
        <v>0</v>
      </c>
      <c r="BM10" s="15" t="s">
        <v>5</v>
      </c>
      <c r="BN10" s="3">
        <f t="shared" si="17"/>
        <v>0</v>
      </c>
      <c r="BO10" s="3">
        <f t="shared" si="18"/>
        <v>1</v>
      </c>
      <c r="BP10" s="3">
        <f t="shared" si="19"/>
        <v>0</v>
      </c>
      <c r="BQ10" s="3">
        <f t="shared" si="20"/>
        <v>0</v>
      </c>
      <c r="BS10" s="3">
        <f t="shared" si="49"/>
        <v>0</v>
      </c>
      <c r="BT10" s="3">
        <f t="shared" si="50"/>
        <v>0</v>
      </c>
      <c r="BU10" s="3">
        <f t="shared" si="51"/>
        <v>0</v>
      </c>
      <c r="BV10" s="3">
        <f t="shared" si="52"/>
        <v>0</v>
      </c>
      <c r="BX10" s="3">
        <f t="shared" si="53"/>
        <v>0</v>
      </c>
      <c r="BY10" s="3" t="str">
        <f t="shared" si="54"/>
        <v>N/A</v>
      </c>
      <c r="BZ10" s="3" t="str">
        <f t="shared" si="55"/>
        <v>N/A</v>
      </c>
      <c r="CA10" s="3" t="str">
        <f t="shared" si="56"/>
        <v>N/A</v>
      </c>
      <c r="CB10" s="3" t="str">
        <f t="shared" si="57"/>
        <v>N/A</v>
      </c>
      <c r="CD10" s="3">
        <f t="shared" si="58"/>
        <v>1</v>
      </c>
      <c r="CE10" s="3">
        <f t="shared" si="59"/>
        <v>5</v>
      </c>
      <c r="CF10" s="3">
        <f t="shared" si="60"/>
        <v>4</v>
      </c>
      <c r="CG10" s="3">
        <f t="shared" si="61"/>
        <v>5</v>
      </c>
      <c r="CH10" s="3">
        <f t="shared" si="62"/>
        <v>6</v>
      </c>
      <c r="CJ10" s="3">
        <f t="shared" si="21"/>
        <v>0</v>
      </c>
      <c r="CK10" s="3" t="str">
        <f t="shared" si="63"/>
        <v>N/A</v>
      </c>
      <c r="CL10" s="3" t="str">
        <f t="shared" si="64"/>
        <v>N/A</v>
      </c>
      <c r="CM10" s="3" t="str">
        <f t="shared" si="65"/>
        <v>N/A</v>
      </c>
      <c r="CN10" s="3" t="str">
        <f t="shared" si="66"/>
        <v>N/A</v>
      </c>
      <c r="CP10" s="3">
        <v>2</v>
      </c>
      <c r="CQ10" s="3">
        <v>2</v>
      </c>
      <c r="CR10" s="3">
        <v>3</v>
      </c>
      <c r="CS10" s="3">
        <v>2</v>
      </c>
    </row>
    <row r="11" spans="1:97" ht="12.75">
      <c r="A11" s="3" t="s">
        <v>413</v>
      </c>
      <c r="B11" s="3">
        <v>10</v>
      </c>
      <c r="C11" s="3">
        <v>315</v>
      </c>
      <c r="D11" s="3">
        <v>4</v>
      </c>
      <c r="E11" s="3">
        <v>10</v>
      </c>
      <c r="F11" s="3">
        <v>4</v>
      </c>
      <c r="G11" s="3">
        <v>7</v>
      </c>
      <c r="H11" s="3">
        <v>5</v>
      </c>
      <c r="I11" s="3">
        <v>4</v>
      </c>
      <c r="J11" s="3">
        <v>1</v>
      </c>
      <c r="L11" s="3">
        <f t="shared" si="0"/>
        <v>1</v>
      </c>
      <c r="M11" s="3">
        <f t="shared" si="1"/>
        <v>0</v>
      </c>
      <c r="N11" s="3">
        <f t="shared" si="2"/>
        <v>0</v>
      </c>
      <c r="O11" s="3">
        <f t="shared" si="3"/>
        <v>1</v>
      </c>
      <c r="Q11" s="3">
        <f t="shared" si="22"/>
        <v>0</v>
      </c>
      <c r="R11" s="3">
        <f t="shared" si="23"/>
        <v>0</v>
      </c>
      <c r="S11" s="3">
        <f t="shared" si="24"/>
        <v>0</v>
      </c>
      <c r="T11" s="3">
        <f t="shared" si="25"/>
        <v>0</v>
      </c>
      <c r="V11" s="3">
        <f t="shared" si="26"/>
        <v>0</v>
      </c>
      <c r="W11" s="3">
        <f t="shared" si="27"/>
        <v>0</v>
      </c>
      <c r="X11" s="3">
        <f t="shared" si="28"/>
        <v>1</v>
      </c>
      <c r="Y11" s="3">
        <f t="shared" si="29"/>
        <v>0</v>
      </c>
      <c r="AA11" s="3">
        <f t="shared" si="30"/>
        <v>0</v>
      </c>
      <c r="AB11" s="3">
        <f t="shared" si="31"/>
        <v>0</v>
      </c>
      <c r="AC11" s="3">
        <f t="shared" si="32"/>
        <v>0</v>
      </c>
      <c r="AD11" s="3">
        <f t="shared" si="33"/>
        <v>0</v>
      </c>
      <c r="AF11" s="3">
        <f t="shared" si="34"/>
        <v>0</v>
      </c>
      <c r="AG11" s="3">
        <f t="shared" si="35"/>
        <v>1</v>
      </c>
      <c r="AH11" s="3">
        <f t="shared" si="36"/>
        <v>0</v>
      </c>
      <c r="AI11" s="3">
        <f t="shared" si="37"/>
        <v>0</v>
      </c>
      <c r="AK11" s="3">
        <f t="shared" si="38"/>
        <v>0</v>
      </c>
      <c r="AL11" s="3">
        <f t="shared" si="39"/>
        <v>0</v>
      </c>
      <c r="AM11" s="3">
        <f t="shared" si="40"/>
        <v>0</v>
      </c>
      <c r="AN11" s="3">
        <f t="shared" si="41"/>
        <v>0</v>
      </c>
      <c r="AP11" s="3">
        <f t="shared" si="42"/>
        <v>0</v>
      </c>
      <c r="AQ11" s="3">
        <f t="shared" si="43"/>
        <v>0</v>
      </c>
      <c r="AR11" s="3">
        <f t="shared" si="44"/>
        <v>0</v>
      </c>
      <c r="AS11" s="3">
        <f t="shared" si="45"/>
        <v>0</v>
      </c>
      <c r="AU11" s="3">
        <f t="shared" si="46"/>
        <v>0</v>
      </c>
      <c r="AV11" s="3">
        <f t="shared" si="4"/>
        <v>0</v>
      </c>
      <c r="AW11" s="3">
        <f t="shared" si="47"/>
        <v>0</v>
      </c>
      <c r="AX11" s="3">
        <f t="shared" si="48"/>
        <v>0</v>
      </c>
      <c r="AZ11" s="3">
        <f t="shared" si="5"/>
        <v>1</v>
      </c>
      <c r="BA11" s="3">
        <f t="shared" si="6"/>
        <v>1</v>
      </c>
      <c r="BB11" s="3">
        <f t="shared" si="7"/>
        <v>0</v>
      </c>
      <c r="BC11" s="3">
        <f t="shared" si="8"/>
        <v>0</v>
      </c>
      <c r="BD11" s="3">
        <f t="shared" si="9"/>
        <v>0</v>
      </c>
      <c r="BE11" s="3">
        <f t="shared" si="10"/>
        <v>0</v>
      </c>
      <c r="BF11" s="3">
        <f t="shared" si="11"/>
        <v>0</v>
      </c>
      <c r="BG11" s="3">
        <f t="shared" si="12"/>
        <v>1</v>
      </c>
      <c r="BH11" s="3">
        <f t="shared" si="13"/>
        <v>0</v>
      </c>
      <c r="BI11" s="3">
        <f t="shared" si="14"/>
        <v>0</v>
      </c>
      <c r="BJ11" s="3">
        <f t="shared" si="15"/>
        <v>1</v>
      </c>
      <c r="BK11" s="3">
        <f t="shared" si="16"/>
        <v>1</v>
      </c>
      <c r="BM11" s="15">
        <v>0</v>
      </c>
      <c r="BN11" s="3">
        <f t="shared" si="17"/>
        <v>0</v>
      </c>
      <c r="BO11" s="3">
        <f t="shared" si="18"/>
        <v>0</v>
      </c>
      <c r="BP11" s="3">
        <f t="shared" si="19"/>
        <v>0</v>
      </c>
      <c r="BQ11" s="3">
        <f t="shared" si="20"/>
        <v>0</v>
      </c>
      <c r="BS11" s="3">
        <f t="shared" si="49"/>
        <v>0</v>
      </c>
      <c r="BT11" s="3">
        <f t="shared" si="50"/>
        <v>0</v>
      </c>
      <c r="BU11" s="3">
        <f t="shared" si="51"/>
        <v>0</v>
      </c>
      <c r="BV11" s="3">
        <f t="shared" si="52"/>
        <v>0</v>
      </c>
      <c r="BX11" s="3">
        <f t="shared" si="53"/>
        <v>0</v>
      </c>
      <c r="BY11" s="3" t="str">
        <f t="shared" si="54"/>
        <v>N/A</v>
      </c>
      <c r="BZ11" s="3" t="str">
        <f t="shared" si="55"/>
        <v>N/A</v>
      </c>
      <c r="CA11" s="3" t="str">
        <f t="shared" si="56"/>
        <v>N/A</v>
      </c>
      <c r="CB11" s="3" t="str">
        <f t="shared" si="57"/>
        <v>N/A</v>
      </c>
      <c r="CD11" s="3">
        <f t="shared" si="58"/>
        <v>1</v>
      </c>
      <c r="CE11" s="3">
        <f t="shared" si="59"/>
        <v>4</v>
      </c>
      <c r="CF11" s="3">
        <f t="shared" si="60"/>
        <v>7</v>
      </c>
      <c r="CG11" s="3">
        <f t="shared" si="61"/>
        <v>5</v>
      </c>
      <c r="CH11" s="3">
        <f t="shared" si="62"/>
        <v>4</v>
      </c>
      <c r="CJ11" s="3">
        <f t="shared" si="21"/>
        <v>0</v>
      </c>
      <c r="CK11" s="3" t="str">
        <f t="shared" si="63"/>
        <v>N/A</v>
      </c>
      <c r="CL11" s="3" t="str">
        <f t="shared" si="64"/>
        <v>N/A</v>
      </c>
      <c r="CM11" s="3" t="str">
        <f t="shared" si="65"/>
        <v>N/A</v>
      </c>
      <c r="CN11" s="3" t="str">
        <f t="shared" si="66"/>
        <v>N/A</v>
      </c>
      <c r="CP11" s="3">
        <v>2</v>
      </c>
      <c r="CQ11" s="3">
        <v>1</v>
      </c>
      <c r="CR11" s="3">
        <v>3</v>
      </c>
      <c r="CS11" s="3">
        <v>2</v>
      </c>
    </row>
    <row r="12" spans="1:97" ht="12.75">
      <c r="A12" s="3" t="s">
        <v>413</v>
      </c>
      <c r="B12" s="3">
        <v>11</v>
      </c>
      <c r="C12" s="3">
        <v>525</v>
      </c>
      <c r="D12" s="3">
        <v>5</v>
      </c>
      <c r="E12" s="3">
        <v>2</v>
      </c>
      <c r="F12" s="3">
        <v>6</v>
      </c>
      <c r="G12" s="3">
        <v>8</v>
      </c>
      <c r="H12" s="3">
        <v>5</v>
      </c>
      <c r="I12" s="3">
        <v>7</v>
      </c>
      <c r="J12" s="3">
        <v>1</v>
      </c>
      <c r="L12" s="3">
        <f t="shared" si="0"/>
        <v>0</v>
      </c>
      <c r="M12" s="3">
        <f t="shared" si="1"/>
        <v>0</v>
      </c>
      <c r="N12" s="3">
        <f t="shared" si="2"/>
        <v>1</v>
      </c>
      <c r="O12" s="3">
        <f t="shared" si="3"/>
        <v>0</v>
      </c>
      <c r="Q12" s="3">
        <f t="shared" si="22"/>
        <v>0</v>
      </c>
      <c r="R12" s="3">
        <f t="shared" si="23"/>
        <v>0</v>
      </c>
      <c r="S12" s="3">
        <f t="shared" si="24"/>
        <v>0</v>
      </c>
      <c r="T12" s="3">
        <f t="shared" si="25"/>
        <v>0</v>
      </c>
      <c r="V12" s="3">
        <f t="shared" si="26"/>
        <v>1</v>
      </c>
      <c r="W12" s="3">
        <f t="shared" si="27"/>
        <v>0</v>
      </c>
      <c r="X12" s="3">
        <f t="shared" si="28"/>
        <v>0</v>
      </c>
      <c r="Y12" s="3">
        <f t="shared" si="29"/>
        <v>0</v>
      </c>
      <c r="AA12" s="3">
        <f t="shared" si="30"/>
        <v>0</v>
      </c>
      <c r="AB12" s="3">
        <f t="shared" si="31"/>
        <v>0</v>
      </c>
      <c r="AC12" s="3">
        <f t="shared" si="32"/>
        <v>0</v>
      </c>
      <c r="AD12" s="3">
        <f t="shared" si="33"/>
        <v>1</v>
      </c>
      <c r="AF12" s="3">
        <f t="shared" si="34"/>
        <v>0</v>
      </c>
      <c r="AG12" s="3">
        <f t="shared" si="35"/>
        <v>1</v>
      </c>
      <c r="AH12" s="3">
        <f t="shared" si="36"/>
        <v>0</v>
      </c>
      <c r="AI12" s="3">
        <f t="shared" si="37"/>
        <v>0</v>
      </c>
      <c r="AK12" s="3">
        <f t="shared" si="38"/>
        <v>0</v>
      </c>
      <c r="AL12" s="3">
        <f t="shared" si="39"/>
        <v>0</v>
      </c>
      <c r="AM12" s="3">
        <f t="shared" si="40"/>
        <v>0</v>
      </c>
      <c r="AN12" s="3">
        <f t="shared" si="41"/>
        <v>0</v>
      </c>
      <c r="AP12" s="3">
        <f t="shared" si="42"/>
        <v>0</v>
      </c>
      <c r="AQ12" s="3">
        <f t="shared" si="43"/>
        <v>0</v>
      </c>
      <c r="AR12" s="3">
        <f t="shared" si="44"/>
        <v>0</v>
      </c>
      <c r="AS12" s="3">
        <f t="shared" si="45"/>
        <v>0</v>
      </c>
      <c r="AU12" s="3">
        <f t="shared" si="46"/>
        <v>0</v>
      </c>
      <c r="AV12" s="3">
        <f t="shared" si="4"/>
        <v>0</v>
      </c>
      <c r="AW12" s="3">
        <f t="shared" si="47"/>
        <v>0</v>
      </c>
      <c r="AX12" s="3">
        <f t="shared" si="48"/>
        <v>0</v>
      </c>
      <c r="AZ12" s="3">
        <f t="shared" si="5"/>
        <v>1</v>
      </c>
      <c r="BA12" s="3">
        <f t="shared" si="6"/>
        <v>0</v>
      </c>
      <c r="BB12" s="3">
        <f t="shared" si="7"/>
        <v>1</v>
      </c>
      <c r="BC12" s="3">
        <f t="shared" si="8"/>
        <v>0</v>
      </c>
      <c r="BD12" s="3">
        <f t="shared" si="9"/>
        <v>0</v>
      </c>
      <c r="BE12" s="3">
        <f t="shared" si="10"/>
        <v>0</v>
      </c>
      <c r="BF12" s="3">
        <f t="shared" si="11"/>
        <v>1</v>
      </c>
      <c r="BG12" s="3">
        <f t="shared" si="12"/>
        <v>1</v>
      </c>
      <c r="BH12" s="3">
        <f t="shared" si="13"/>
        <v>1</v>
      </c>
      <c r="BI12" s="3">
        <f t="shared" si="14"/>
        <v>0</v>
      </c>
      <c r="BJ12" s="3">
        <f t="shared" si="15"/>
        <v>1</v>
      </c>
      <c r="BK12" s="3">
        <f t="shared" si="16"/>
        <v>0</v>
      </c>
      <c r="BM12" s="15" t="s">
        <v>6</v>
      </c>
      <c r="BN12" s="3">
        <f t="shared" si="17"/>
        <v>0</v>
      </c>
      <c r="BO12" s="3">
        <f t="shared" si="18"/>
        <v>0</v>
      </c>
      <c r="BP12" s="3">
        <f t="shared" si="19"/>
        <v>1</v>
      </c>
      <c r="BQ12" s="3">
        <f t="shared" si="20"/>
        <v>0</v>
      </c>
      <c r="BS12" s="3">
        <f t="shared" si="49"/>
        <v>0</v>
      </c>
      <c r="BT12" s="3">
        <f t="shared" si="50"/>
        <v>0</v>
      </c>
      <c r="BU12" s="3">
        <f t="shared" si="51"/>
        <v>0</v>
      </c>
      <c r="BV12" s="3">
        <f t="shared" si="52"/>
        <v>0</v>
      </c>
      <c r="BX12" s="3">
        <f t="shared" si="53"/>
        <v>0</v>
      </c>
      <c r="BY12" s="3" t="str">
        <f t="shared" si="54"/>
        <v>N/A</v>
      </c>
      <c r="BZ12" s="3" t="str">
        <f t="shared" si="55"/>
        <v>N/A</v>
      </c>
      <c r="CA12" s="3" t="str">
        <f t="shared" si="56"/>
        <v>N/A</v>
      </c>
      <c r="CB12" s="3" t="str">
        <f t="shared" si="57"/>
        <v>N/A</v>
      </c>
      <c r="CD12" s="3">
        <f t="shared" si="58"/>
        <v>0</v>
      </c>
      <c r="CE12" s="3" t="str">
        <f t="shared" si="59"/>
        <v>N/A</v>
      </c>
      <c r="CF12" s="3" t="str">
        <f t="shared" si="60"/>
        <v>N/A</v>
      </c>
      <c r="CG12" s="3" t="str">
        <f t="shared" si="61"/>
        <v>N/A</v>
      </c>
      <c r="CH12" s="3" t="str">
        <f t="shared" si="62"/>
        <v>N/A</v>
      </c>
      <c r="CJ12" s="3">
        <f t="shared" si="21"/>
        <v>1</v>
      </c>
      <c r="CK12" s="3">
        <f t="shared" si="63"/>
        <v>6</v>
      </c>
      <c r="CL12" s="3">
        <f t="shared" si="64"/>
        <v>8</v>
      </c>
      <c r="CM12" s="3">
        <f t="shared" si="65"/>
        <v>5</v>
      </c>
      <c r="CN12" s="3">
        <f t="shared" si="66"/>
        <v>7</v>
      </c>
      <c r="CP12" s="3">
        <v>2</v>
      </c>
      <c r="CQ12" s="3">
        <v>2</v>
      </c>
      <c r="CR12" s="3">
        <v>2</v>
      </c>
      <c r="CS12" s="3">
        <v>3</v>
      </c>
    </row>
    <row r="13" spans="1:97" ht="12.75">
      <c r="A13" s="3" t="s">
        <v>413</v>
      </c>
      <c r="B13" s="3">
        <v>12</v>
      </c>
      <c r="C13" s="3">
        <v>385</v>
      </c>
      <c r="D13" s="3">
        <v>4</v>
      </c>
      <c r="E13" s="3">
        <v>4</v>
      </c>
      <c r="F13" s="3">
        <v>4</v>
      </c>
      <c r="G13" s="3">
        <v>6</v>
      </c>
      <c r="H13" s="3">
        <v>4</v>
      </c>
      <c r="I13" s="3">
        <v>5</v>
      </c>
      <c r="J13" s="3">
        <v>1</v>
      </c>
      <c r="L13" s="3">
        <f t="shared" si="0"/>
        <v>1</v>
      </c>
      <c r="M13" s="3">
        <f t="shared" si="1"/>
        <v>0</v>
      </c>
      <c r="N13" s="3">
        <f t="shared" si="2"/>
        <v>1</v>
      </c>
      <c r="O13" s="3">
        <f t="shared" si="3"/>
        <v>0</v>
      </c>
      <c r="Q13" s="3">
        <f t="shared" si="22"/>
        <v>0</v>
      </c>
      <c r="R13" s="3">
        <f t="shared" si="23"/>
        <v>0</v>
      </c>
      <c r="S13" s="3">
        <f t="shared" si="24"/>
        <v>0</v>
      </c>
      <c r="T13" s="3">
        <f t="shared" si="25"/>
        <v>0</v>
      </c>
      <c r="V13" s="3">
        <f t="shared" si="26"/>
        <v>0</v>
      </c>
      <c r="W13" s="3">
        <f t="shared" si="27"/>
        <v>0</v>
      </c>
      <c r="X13" s="3">
        <f t="shared" si="28"/>
        <v>0</v>
      </c>
      <c r="Y13" s="3">
        <f t="shared" si="29"/>
        <v>1</v>
      </c>
      <c r="AA13" s="3">
        <f t="shared" si="30"/>
        <v>0</v>
      </c>
      <c r="AB13" s="3">
        <f t="shared" si="31"/>
        <v>1</v>
      </c>
      <c r="AC13" s="3">
        <f t="shared" si="32"/>
        <v>0</v>
      </c>
      <c r="AD13" s="3">
        <f t="shared" si="33"/>
        <v>0</v>
      </c>
      <c r="AF13" s="3">
        <f t="shared" si="34"/>
        <v>0</v>
      </c>
      <c r="AG13" s="3">
        <f t="shared" si="35"/>
        <v>0</v>
      </c>
      <c r="AH13" s="3">
        <f t="shared" si="36"/>
        <v>0</v>
      </c>
      <c r="AI13" s="3">
        <f t="shared" si="37"/>
        <v>0</v>
      </c>
      <c r="AK13" s="3">
        <f t="shared" si="38"/>
        <v>0</v>
      </c>
      <c r="AL13" s="3">
        <f t="shared" si="39"/>
        <v>0</v>
      </c>
      <c r="AM13" s="3">
        <f t="shared" si="40"/>
        <v>0</v>
      </c>
      <c r="AN13" s="3">
        <f t="shared" si="41"/>
        <v>0</v>
      </c>
      <c r="AP13" s="3">
        <f t="shared" si="42"/>
        <v>0</v>
      </c>
      <c r="AQ13" s="3">
        <f t="shared" si="43"/>
        <v>0</v>
      </c>
      <c r="AR13" s="3">
        <f t="shared" si="44"/>
        <v>0</v>
      </c>
      <c r="AS13" s="3">
        <f t="shared" si="45"/>
        <v>0</v>
      </c>
      <c r="AU13" s="3">
        <f t="shared" si="46"/>
        <v>0</v>
      </c>
      <c r="AV13" s="3">
        <f t="shared" si="4"/>
        <v>0</v>
      </c>
      <c r="AW13" s="3">
        <f t="shared" si="47"/>
        <v>0</v>
      </c>
      <c r="AX13" s="3">
        <f t="shared" si="48"/>
        <v>0</v>
      </c>
      <c r="AZ13" s="3">
        <f t="shared" si="5"/>
        <v>1</v>
      </c>
      <c r="BA13" s="3">
        <f t="shared" si="6"/>
        <v>0</v>
      </c>
      <c r="BB13" s="3">
        <f t="shared" si="7"/>
        <v>1</v>
      </c>
      <c r="BC13" s="3">
        <f t="shared" si="8"/>
        <v>0</v>
      </c>
      <c r="BD13" s="3">
        <f t="shared" si="9"/>
        <v>0</v>
      </c>
      <c r="BE13" s="3">
        <f t="shared" si="10"/>
        <v>0</v>
      </c>
      <c r="BF13" s="3">
        <f t="shared" si="11"/>
        <v>0</v>
      </c>
      <c r="BG13" s="3">
        <f t="shared" si="12"/>
        <v>1</v>
      </c>
      <c r="BH13" s="3">
        <f t="shared" si="13"/>
        <v>1</v>
      </c>
      <c r="BI13" s="3">
        <f t="shared" si="14"/>
        <v>0</v>
      </c>
      <c r="BJ13" s="3">
        <f t="shared" si="15"/>
        <v>1</v>
      </c>
      <c r="BK13" s="3">
        <f t="shared" si="16"/>
        <v>0</v>
      </c>
      <c r="BM13" s="15">
        <v>0</v>
      </c>
      <c r="BN13" s="3">
        <f t="shared" si="17"/>
        <v>0</v>
      </c>
      <c r="BO13" s="3">
        <f t="shared" si="18"/>
        <v>0</v>
      </c>
      <c r="BP13" s="3">
        <f t="shared" si="19"/>
        <v>0</v>
      </c>
      <c r="BQ13" s="3">
        <f t="shared" si="20"/>
        <v>0</v>
      </c>
      <c r="BS13" s="3">
        <f t="shared" si="49"/>
        <v>0</v>
      </c>
      <c r="BT13" s="3">
        <f t="shared" si="50"/>
        <v>0</v>
      </c>
      <c r="BU13" s="3">
        <f t="shared" si="51"/>
        <v>0</v>
      </c>
      <c r="BV13" s="3">
        <f t="shared" si="52"/>
        <v>0</v>
      </c>
      <c r="BX13" s="3">
        <f t="shared" si="53"/>
        <v>0</v>
      </c>
      <c r="BY13" s="3" t="str">
        <f t="shared" si="54"/>
        <v>N/A</v>
      </c>
      <c r="BZ13" s="3" t="str">
        <f t="shared" si="55"/>
        <v>N/A</v>
      </c>
      <c r="CA13" s="3" t="str">
        <f t="shared" si="56"/>
        <v>N/A</v>
      </c>
      <c r="CB13" s="3" t="str">
        <f t="shared" si="57"/>
        <v>N/A</v>
      </c>
      <c r="CD13" s="3">
        <f t="shared" si="58"/>
        <v>1</v>
      </c>
      <c r="CE13" s="3">
        <f t="shared" si="59"/>
        <v>4</v>
      </c>
      <c r="CF13" s="3">
        <f t="shared" si="60"/>
        <v>6</v>
      </c>
      <c r="CG13" s="3">
        <f t="shared" si="61"/>
        <v>4</v>
      </c>
      <c r="CH13" s="3">
        <f t="shared" si="62"/>
        <v>5</v>
      </c>
      <c r="CJ13" s="3">
        <f t="shared" si="21"/>
        <v>0</v>
      </c>
      <c r="CK13" s="3" t="str">
        <f t="shared" si="63"/>
        <v>N/A</v>
      </c>
      <c r="CL13" s="3" t="str">
        <f t="shared" si="64"/>
        <v>N/A</v>
      </c>
      <c r="CM13" s="3" t="str">
        <f t="shared" si="65"/>
        <v>N/A</v>
      </c>
      <c r="CN13" s="3" t="str">
        <f t="shared" si="66"/>
        <v>N/A</v>
      </c>
      <c r="CP13" s="3">
        <v>2</v>
      </c>
      <c r="CQ13" s="3">
        <v>2</v>
      </c>
      <c r="CR13" s="3">
        <v>2</v>
      </c>
      <c r="CS13" s="3">
        <v>2</v>
      </c>
    </row>
    <row r="14" spans="1:97" ht="12.75">
      <c r="A14" s="3" t="s">
        <v>413</v>
      </c>
      <c r="B14" s="3">
        <v>13</v>
      </c>
      <c r="C14" s="3">
        <v>143</v>
      </c>
      <c r="D14" s="3">
        <v>3</v>
      </c>
      <c r="E14" s="3">
        <v>18</v>
      </c>
      <c r="F14" s="3">
        <v>3</v>
      </c>
      <c r="G14" s="3">
        <v>4</v>
      </c>
      <c r="H14" s="3">
        <v>4</v>
      </c>
      <c r="I14" s="3">
        <v>2</v>
      </c>
      <c r="J14" s="3">
        <v>1</v>
      </c>
      <c r="L14" s="3">
        <f t="shared" si="0"/>
        <v>1</v>
      </c>
      <c r="M14" s="3">
        <f t="shared" si="1"/>
        <v>0</v>
      </c>
      <c r="N14" s="3">
        <f t="shared" si="2"/>
        <v>0</v>
      </c>
      <c r="O14" s="3">
        <f t="shared" si="3"/>
        <v>0</v>
      </c>
      <c r="Q14" s="3">
        <f t="shared" si="22"/>
        <v>0</v>
      </c>
      <c r="R14" s="3">
        <f t="shared" si="23"/>
        <v>0</v>
      </c>
      <c r="S14" s="3">
        <f t="shared" si="24"/>
        <v>0</v>
      </c>
      <c r="T14" s="3">
        <f t="shared" si="25"/>
        <v>1</v>
      </c>
      <c r="V14" s="3">
        <f t="shared" si="26"/>
        <v>0</v>
      </c>
      <c r="W14" s="3">
        <f t="shared" si="27"/>
        <v>1</v>
      </c>
      <c r="X14" s="3">
        <f t="shared" si="28"/>
        <v>1</v>
      </c>
      <c r="Y14" s="3">
        <f t="shared" si="29"/>
        <v>0</v>
      </c>
      <c r="AA14" s="3">
        <f t="shared" si="30"/>
        <v>0</v>
      </c>
      <c r="AB14" s="3">
        <f t="shared" si="31"/>
        <v>0</v>
      </c>
      <c r="AC14" s="3">
        <f t="shared" si="32"/>
        <v>0</v>
      </c>
      <c r="AD14" s="3">
        <f t="shared" si="33"/>
        <v>0</v>
      </c>
      <c r="AF14" s="3">
        <f t="shared" si="34"/>
        <v>0</v>
      </c>
      <c r="AG14" s="3">
        <f t="shared" si="35"/>
        <v>0</v>
      </c>
      <c r="AH14" s="3">
        <f t="shared" si="36"/>
        <v>0</v>
      </c>
      <c r="AI14" s="3">
        <f t="shared" si="37"/>
        <v>0</v>
      </c>
      <c r="AK14" s="3">
        <f t="shared" si="38"/>
        <v>0</v>
      </c>
      <c r="AL14" s="3">
        <f t="shared" si="39"/>
        <v>0</v>
      </c>
      <c r="AM14" s="3">
        <f t="shared" si="40"/>
        <v>0</v>
      </c>
      <c r="AN14" s="3">
        <f t="shared" si="41"/>
        <v>0</v>
      </c>
      <c r="AP14" s="3">
        <f t="shared" si="42"/>
        <v>0</v>
      </c>
      <c r="AQ14" s="3">
        <f t="shared" si="43"/>
        <v>0</v>
      </c>
      <c r="AR14" s="3">
        <f t="shared" si="44"/>
        <v>0</v>
      </c>
      <c r="AS14" s="3">
        <f t="shared" si="45"/>
        <v>0</v>
      </c>
      <c r="AU14" s="3">
        <f t="shared" si="46"/>
        <v>0</v>
      </c>
      <c r="AV14" s="3">
        <f t="shared" si="4"/>
        <v>0</v>
      </c>
      <c r="AW14" s="3">
        <f t="shared" si="47"/>
        <v>0</v>
      </c>
      <c r="AX14" s="3">
        <f t="shared" si="48"/>
        <v>0</v>
      </c>
      <c r="AZ14" s="3">
        <f t="shared" si="5"/>
        <v>1</v>
      </c>
      <c r="BA14" s="3">
        <f t="shared" si="6"/>
        <v>1</v>
      </c>
      <c r="BB14" s="3">
        <f t="shared" si="7"/>
        <v>0</v>
      </c>
      <c r="BC14" s="3">
        <f t="shared" si="8"/>
        <v>0</v>
      </c>
      <c r="BD14" s="3">
        <f t="shared" si="9"/>
        <v>0</v>
      </c>
      <c r="BE14" s="3">
        <f t="shared" si="10"/>
        <v>0</v>
      </c>
      <c r="BF14" s="3">
        <f t="shared" si="11"/>
        <v>0</v>
      </c>
      <c r="BG14" s="3">
        <f t="shared" si="12"/>
        <v>0</v>
      </c>
      <c r="BH14" s="3">
        <f t="shared" si="13"/>
        <v>0</v>
      </c>
      <c r="BI14" s="3">
        <f t="shared" si="14"/>
        <v>1</v>
      </c>
      <c r="BJ14" s="3">
        <f t="shared" si="15"/>
        <v>1</v>
      </c>
      <c r="BK14" s="3">
        <f t="shared" si="16"/>
        <v>1</v>
      </c>
      <c r="BM14" s="15" t="s">
        <v>7</v>
      </c>
      <c r="BN14" s="3">
        <f t="shared" si="17"/>
        <v>0</v>
      </c>
      <c r="BO14" s="3">
        <f t="shared" si="18"/>
        <v>0</v>
      </c>
      <c r="BP14" s="3">
        <f t="shared" si="19"/>
        <v>0</v>
      </c>
      <c r="BQ14" s="3">
        <f t="shared" si="20"/>
        <v>1</v>
      </c>
      <c r="BS14" s="3">
        <f t="shared" si="49"/>
        <v>0</v>
      </c>
      <c r="BT14" s="3">
        <f t="shared" si="50"/>
        <v>0</v>
      </c>
      <c r="BU14" s="3">
        <f t="shared" si="51"/>
        <v>0</v>
      </c>
      <c r="BV14" s="3">
        <f t="shared" si="52"/>
        <v>0</v>
      </c>
      <c r="BX14" s="3">
        <f t="shared" si="53"/>
        <v>1</v>
      </c>
      <c r="BY14" s="3">
        <f t="shared" si="54"/>
        <v>3</v>
      </c>
      <c r="BZ14" s="3">
        <f t="shared" si="55"/>
        <v>4</v>
      </c>
      <c r="CA14" s="3">
        <f t="shared" si="56"/>
        <v>4</v>
      </c>
      <c r="CB14" s="3">
        <f t="shared" si="57"/>
        <v>2</v>
      </c>
      <c r="CD14" s="3">
        <f t="shared" si="58"/>
        <v>0</v>
      </c>
      <c r="CE14" s="3" t="str">
        <f t="shared" si="59"/>
        <v>N/A</v>
      </c>
      <c r="CF14" s="3" t="str">
        <f t="shared" si="60"/>
        <v>N/A</v>
      </c>
      <c r="CG14" s="3" t="str">
        <f t="shared" si="61"/>
        <v>N/A</v>
      </c>
      <c r="CH14" s="3" t="str">
        <f t="shared" si="62"/>
        <v>N/A</v>
      </c>
      <c r="CJ14" s="3">
        <f t="shared" si="21"/>
        <v>0</v>
      </c>
      <c r="CK14" s="3" t="str">
        <f t="shared" si="63"/>
        <v>N/A</v>
      </c>
      <c r="CL14" s="3" t="str">
        <f t="shared" si="64"/>
        <v>N/A</v>
      </c>
      <c r="CM14" s="3" t="str">
        <f t="shared" si="65"/>
        <v>N/A</v>
      </c>
      <c r="CN14" s="3" t="str">
        <f t="shared" si="66"/>
        <v>N/A</v>
      </c>
      <c r="CP14" s="3">
        <v>2</v>
      </c>
      <c r="CQ14" s="3">
        <v>2</v>
      </c>
      <c r="CR14" s="3">
        <v>2</v>
      </c>
      <c r="CS14" s="3">
        <v>1</v>
      </c>
    </row>
    <row r="15" spans="1:97" ht="12.75">
      <c r="A15" s="3" t="s">
        <v>413</v>
      </c>
      <c r="B15" s="3">
        <v>14</v>
      </c>
      <c r="C15" s="3">
        <v>355</v>
      </c>
      <c r="D15" s="3">
        <v>4</v>
      </c>
      <c r="E15" s="3">
        <v>14</v>
      </c>
      <c r="F15" s="3">
        <v>5</v>
      </c>
      <c r="G15" s="3">
        <v>6</v>
      </c>
      <c r="H15" s="3">
        <v>4</v>
      </c>
      <c r="I15" s="3">
        <v>6</v>
      </c>
      <c r="J15" s="3">
        <v>1</v>
      </c>
      <c r="L15" s="3">
        <f t="shared" si="0"/>
        <v>0</v>
      </c>
      <c r="M15" s="3">
        <f t="shared" si="1"/>
        <v>0</v>
      </c>
      <c r="N15" s="3">
        <f t="shared" si="2"/>
        <v>1</v>
      </c>
      <c r="O15" s="3">
        <f t="shared" si="3"/>
        <v>0</v>
      </c>
      <c r="Q15" s="3">
        <f t="shared" si="22"/>
        <v>0</v>
      </c>
      <c r="R15" s="3">
        <f t="shared" si="23"/>
        <v>0</v>
      </c>
      <c r="S15" s="3">
        <f t="shared" si="24"/>
        <v>0</v>
      </c>
      <c r="T15" s="3">
        <f t="shared" si="25"/>
        <v>0</v>
      </c>
      <c r="V15" s="3">
        <f t="shared" si="26"/>
        <v>1</v>
      </c>
      <c r="W15" s="3">
        <f t="shared" si="27"/>
        <v>0</v>
      </c>
      <c r="X15" s="3">
        <f t="shared" si="28"/>
        <v>0</v>
      </c>
      <c r="Y15" s="3">
        <f t="shared" si="29"/>
        <v>0</v>
      </c>
      <c r="AA15" s="3">
        <f t="shared" si="30"/>
        <v>0</v>
      </c>
      <c r="AB15" s="3">
        <f t="shared" si="31"/>
        <v>1</v>
      </c>
      <c r="AC15" s="3">
        <f t="shared" si="32"/>
        <v>0</v>
      </c>
      <c r="AD15" s="3">
        <f t="shared" si="33"/>
        <v>1</v>
      </c>
      <c r="AF15" s="3">
        <f t="shared" si="34"/>
        <v>0</v>
      </c>
      <c r="AG15" s="3">
        <f t="shared" si="35"/>
        <v>0</v>
      </c>
      <c r="AH15" s="3">
        <f t="shared" si="36"/>
        <v>0</v>
      </c>
      <c r="AI15" s="3">
        <f t="shared" si="37"/>
        <v>0</v>
      </c>
      <c r="AK15" s="3">
        <f t="shared" si="38"/>
        <v>0</v>
      </c>
      <c r="AL15" s="3">
        <f t="shared" si="39"/>
        <v>0</v>
      </c>
      <c r="AM15" s="3">
        <f t="shared" si="40"/>
        <v>0</v>
      </c>
      <c r="AN15" s="3">
        <f t="shared" si="41"/>
        <v>0</v>
      </c>
      <c r="AP15" s="3">
        <f t="shared" si="42"/>
        <v>0</v>
      </c>
      <c r="AQ15" s="3">
        <f t="shared" si="43"/>
        <v>0</v>
      </c>
      <c r="AR15" s="3">
        <f t="shared" si="44"/>
        <v>0</v>
      </c>
      <c r="AS15" s="3">
        <f t="shared" si="45"/>
        <v>0</v>
      </c>
      <c r="AU15" s="3">
        <f t="shared" si="46"/>
        <v>0</v>
      </c>
      <c r="AV15" s="3">
        <f t="shared" si="4"/>
        <v>0</v>
      </c>
      <c r="AW15" s="3">
        <f t="shared" si="47"/>
        <v>0</v>
      </c>
      <c r="AX15" s="3">
        <f t="shared" si="48"/>
        <v>0</v>
      </c>
      <c r="AZ15" s="3">
        <f t="shared" si="5"/>
        <v>1</v>
      </c>
      <c r="BA15" s="3">
        <f t="shared" si="6"/>
        <v>0</v>
      </c>
      <c r="BB15" s="3">
        <f t="shared" si="7"/>
        <v>1</v>
      </c>
      <c r="BC15" s="3">
        <f t="shared" si="8"/>
        <v>0</v>
      </c>
      <c r="BD15" s="3">
        <f t="shared" si="9"/>
        <v>0</v>
      </c>
      <c r="BE15" s="3">
        <f t="shared" si="10"/>
        <v>0</v>
      </c>
      <c r="BF15" s="3">
        <f t="shared" si="11"/>
        <v>1</v>
      </c>
      <c r="BG15" s="3">
        <f t="shared" si="12"/>
        <v>1</v>
      </c>
      <c r="BH15" s="3">
        <f t="shared" si="13"/>
        <v>1</v>
      </c>
      <c r="BI15" s="3">
        <f t="shared" si="14"/>
        <v>0</v>
      </c>
      <c r="BJ15" s="3">
        <f t="shared" si="15"/>
        <v>0</v>
      </c>
      <c r="BK15" s="3">
        <f t="shared" si="16"/>
        <v>0</v>
      </c>
      <c r="BM15" s="15" t="s">
        <v>6</v>
      </c>
      <c r="BN15" s="3">
        <f t="shared" si="17"/>
        <v>0</v>
      </c>
      <c r="BO15" s="3">
        <f t="shared" si="18"/>
        <v>0</v>
      </c>
      <c r="BP15" s="3">
        <f t="shared" si="19"/>
        <v>1</v>
      </c>
      <c r="BQ15" s="3">
        <f t="shared" si="20"/>
        <v>0</v>
      </c>
      <c r="BS15" s="3">
        <f t="shared" si="49"/>
        <v>0</v>
      </c>
      <c r="BT15" s="3">
        <f t="shared" si="50"/>
        <v>0</v>
      </c>
      <c r="BU15" s="3">
        <f t="shared" si="51"/>
        <v>0</v>
      </c>
      <c r="BV15" s="3">
        <f t="shared" si="52"/>
        <v>0</v>
      </c>
      <c r="BX15" s="3">
        <f t="shared" si="53"/>
        <v>0</v>
      </c>
      <c r="BY15" s="3" t="str">
        <f t="shared" si="54"/>
        <v>N/A</v>
      </c>
      <c r="BZ15" s="3" t="str">
        <f t="shared" si="55"/>
        <v>N/A</v>
      </c>
      <c r="CA15" s="3" t="str">
        <f t="shared" si="56"/>
        <v>N/A</v>
      </c>
      <c r="CB15" s="3" t="str">
        <f t="shared" si="57"/>
        <v>N/A</v>
      </c>
      <c r="CD15" s="3">
        <f t="shared" si="58"/>
        <v>1</v>
      </c>
      <c r="CE15" s="3">
        <f t="shared" si="59"/>
        <v>5</v>
      </c>
      <c r="CF15" s="3">
        <f t="shared" si="60"/>
        <v>6</v>
      </c>
      <c r="CG15" s="3">
        <f t="shared" si="61"/>
        <v>4</v>
      </c>
      <c r="CH15" s="3">
        <f t="shared" si="62"/>
        <v>6</v>
      </c>
      <c r="CJ15" s="3">
        <f t="shared" si="21"/>
        <v>0</v>
      </c>
      <c r="CK15" s="3" t="str">
        <f t="shared" si="63"/>
        <v>N/A</v>
      </c>
      <c r="CL15" s="3" t="str">
        <f t="shared" si="64"/>
        <v>N/A</v>
      </c>
      <c r="CM15" s="3" t="str">
        <f t="shared" si="65"/>
        <v>N/A</v>
      </c>
      <c r="CN15" s="3" t="str">
        <f t="shared" si="66"/>
        <v>N/A</v>
      </c>
      <c r="CP15" s="3">
        <v>2</v>
      </c>
      <c r="CQ15" s="3">
        <v>3</v>
      </c>
      <c r="CR15" s="3">
        <v>1</v>
      </c>
      <c r="CS15" s="3">
        <v>2</v>
      </c>
    </row>
    <row r="16" spans="1:97" ht="12.75">
      <c r="A16" s="3" t="s">
        <v>413</v>
      </c>
      <c r="B16" s="3">
        <v>15</v>
      </c>
      <c r="C16" s="3">
        <v>345</v>
      </c>
      <c r="D16" s="3">
        <v>4</v>
      </c>
      <c r="E16" s="3">
        <v>8</v>
      </c>
      <c r="F16" s="3">
        <v>5</v>
      </c>
      <c r="G16" s="3">
        <v>7</v>
      </c>
      <c r="H16" s="3">
        <v>3</v>
      </c>
      <c r="I16" s="3">
        <v>6</v>
      </c>
      <c r="J16" s="3">
        <v>1</v>
      </c>
      <c r="L16" s="3">
        <f t="shared" si="0"/>
        <v>0</v>
      </c>
      <c r="M16" s="3">
        <f t="shared" si="1"/>
        <v>0</v>
      </c>
      <c r="N16" s="3">
        <f t="shared" si="2"/>
        <v>0</v>
      </c>
      <c r="O16" s="3">
        <f t="shared" si="3"/>
        <v>0</v>
      </c>
      <c r="Q16" s="3">
        <f t="shared" si="22"/>
        <v>0</v>
      </c>
      <c r="R16" s="3">
        <f t="shared" si="23"/>
        <v>0</v>
      </c>
      <c r="S16" s="3">
        <f t="shared" si="24"/>
        <v>1</v>
      </c>
      <c r="T16" s="3">
        <f t="shared" si="25"/>
        <v>0</v>
      </c>
      <c r="V16" s="3">
        <f t="shared" si="26"/>
        <v>1</v>
      </c>
      <c r="W16" s="3">
        <f t="shared" si="27"/>
        <v>0</v>
      </c>
      <c r="X16" s="3">
        <f t="shared" si="28"/>
        <v>0</v>
      </c>
      <c r="Y16" s="3">
        <f t="shared" si="29"/>
        <v>0</v>
      </c>
      <c r="AA16" s="3">
        <f t="shared" si="30"/>
        <v>0</v>
      </c>
      <c r="AB16" s="3">
        <f t="shared" si="31"/>
        <v>0</v>
      </c>
      <c r="AC16" s="3">
        <f t="shared" si="32"/>
        <v>0</v>
      </c>
      <c r="AD16" s="3">
        <f t="shared" si="33"/>
        <v>1</v>
      </c>
      <c r="AF16" s="3">
        <f t="shared" si="34"/>
        <v>0</v>
      </c>
      <c r="AG16" s="3">
        <f t="shared" si="35"/>
        <v>1</v>
      </c>
      <c r="AH16" s="3">
        <f t="shared" si="36"/>
        <v>0</v>
      </c>
      <c r="AI16" s="3">
        <f t="shared" si="37"/>
        <v>0</v>
      </c>
      <c r="AK16" s="3">
        <f t="shared" si="38"/>
        <v>0</v>
      </c>
      <c r="AL16" s="3">
        <f t="shared" si="39"/>
        <v>0</v>
      </c>
      <c r="AM16" s="3">
        <f t="shared" si="40"/>
        <v>0</v>
      </c>
      <c r="AN16" s="3">
        <f t="shared" si="41"/>
        <v>0</v>
      </c>
      <c r="AP16" s="3">
        <f t="shared" si="42"/>
        <v>0</v>
      </c>
      <c r="AQ16" s="3">
        <f t="shared" si="43"/>
        <v>0</v>
      </c>
      <c r="AR16" s="3">
        <f t="shared" si="44"/>
        <v>0</v>
      </c>
      <c r="AS16" s="3">
        <f t="shared" si="45"/>
        <v>0</v>
      </c>
      <c r="AU16" s="3">
        <f t="shared" si="46"/>
        <v>0</v>
      </c>
      <c r="AV16" s="3">
        <f t="shared" si="4"/>
        <v>0</v>
      </c>
      <c r="AW16" s="3">
        <f t="shared" si="47"/>
        <v>0</v>
      </c>
      <c r="AX16" s="3">
        <f t="shared" si="48"/>
        <v>0</v>
      </c>
      <c r="AZ16" s="3">
        <f t="shared" si="5"/>
        <v>1</v>
      </c>
      <c r="BA16" s="3">
        <f t="shared" si="6"/>
        <v>0</v>
      </c>
      <c r="BB16" s="3">
        <f t="shared" si="7"/>
        <v>1</v>
      </c>
      <c r="BC16" s="3">
        <f t="shared" si="8"/>
        <v>0</v>
      </c>
      <c r="BD16" s="3">
        <f t="shared" si="9"/>
        <v>0</v>
      </c>
      <c r="BE16" s="3">
        <f t="shared" si="10"/>
        <v>0</v>
      </c>
      <c r="BF16" s="3">
        <f t="shared" si="11"/>
        <v>1</v>
      </c>
      <c r="BG16" s="3">
        <f t="shared" si="12"/>
        <v>1</v>
      </c>
      <c r="BH16" s="3">
        <f t="shared" si="13"/>
        <v>1</v>
      </c>
      <c r="BI16" s="3">
        <f t="shared" si="14"/>
        <v>0</v>
      </c>
      <c r="BJ16" s="3">
        <f t="shared" si="15"/>
        <v>1</v>
      </c>
      <c r="BK16" s="3">
        <f t="shared" si="16"/>
        <v>0</v>
      </c>
      <c r="BM16" s="15" t="s">
        <v>6</v>
      </c>
      <c r="BN16" s="3">
        <f t="shared" si="17"/>
        <v>0</v>
      </c>
      <c r="BO16" s="3">
        <f t="shared" si="18"/>
        <v>0</v>
      </c>
      <c r="BP16" s="3">
        <f t="shared" si="19"/>
        <v>1</v>
      </c>
      <c r="BQ16" s="3">
        <f t="shared" si="20"/>
        <v>0</v>
      </c>
      <c r="BS16" s="3">
        <f t="shared" si="49"/>
        <v>0</v>
      </c>
      <c r="BT16" s="3">
        <f t="shared" si="50"/>
        <v>0</v>
      </c>
      <c r="BU16" s="3">
        <f t="shared" si="51"/>
        <v>0</v>
      </c>
      <c r="BV16" s="3">
        <f t="shared" si="52"/>
        <v>0</v>
      </c>
      <c r="BX16" s="3">
        <f t="shared" si="53"/>
        <v>0</v>
      </c>
      <c r="BY16" s="3" t="str">
        <f t="shared" si="54"/>
        <v>N/A</v>
      </c>
      <c r="BZ16" s="3" t="str">
        <f t="shared" si="55"/>
        <v>N/A</v>
      </c>
      <c r="CA16" s="3" t="str">
        <f t="shared" si="56"/>
        <v>N/A</v>
      </c>
      <c r="CB16" s="3" t="str">
        <f t="shared" si="57"/>
        <v>N/A</v>
      </c>
      <c r="CD16" s="3">
        <f t="shared" si="58"/>
        <v>1</v>
      </c>
      <c r="CE16" s="3">
        <f t="shared" si="59"/>
        <v>5</v>
      </c>
      <c r="CF16" s="3">
        <f t="shared" si="60"/>
        <v>7</v>
      </c>
      <c r="CG16" s="3">
        <f t="shared" si="61"/>
        <v>3</v>
      </c>
      <c r="CH16" s="3">
        <f t="shared" si="62"/>
        <v>6</v>
      </c>
      <c r="CJ16" s="3">
        <f t="shared" si="21"/>
        <v>0</v>
      </c>
      <c r="CK16" s="3" t="str">
        <f t="shared" si="63"/>
        <v>N/A</v>
      </c>
      <c r="CL16" s="3" t="str">
        <f t="shared" si="64"/>
        <v>N/A</v>
      </c>
      <c r="CM16" s="3" t="str">
        <f t="shared" si="65"/>
        <v>N/A</v>
      </c>
      <c r="CN16" s="3" t="str">
        <f t="shared" si="66"/>
        <v>N/A</v>
      </c>
      <c r="CP16" s="3">
        <v>1</v>
      </c>
      <c r="CQ16" s="3">
        <v>2</v>
      </c>
      <c r="CR16" s="3">
        <v>1</v>
      </c>
      <c r="CS16" s="3">
        <v>2</v>
      </c>
    </row>
    <row r="17" spans="1:97" ht="12.75">
      <c r="A17" s="3" t="s">
        <v>413</v>
      </c>
      <c r="B17" s="3">
        <v>16</v>
      </c>
      <c r="C17" s="3">
        <v>163</v>
      </c>
      <c r="D17" s="3">
        <v>3</v>
      </c>
      <c r="E17" s="3">
        <v>16</v>
      </c>
      <c r="F17" s="3">
        <v>5</v>
      </c>
      <c r="G17" s="3">
        <v>3</v>
      </c>
      <c r="H17" s="3">
        <v>4</v>
      </c>
      <c r="I17" s="3">
        <v>3</v>
      </c>
      <c r="J17" s="3">
        <v>1</v>
      </c>
      <c r="L17" s="3">
        <f t="shared" si="0"/>
        <v>0</v>
      </c>
      <c r="M17" s="3">
        <f t="shared" si="1"/>
        <v>1</v>
      </c>
      <c r="N17" s="3">
        <f t="shared" si="2"/>
        <v>0</v>
      </c>
      <c r="O17" s="3">
        <f t="shared" si="3"/>
        <v>1</v>
      </c>
      <c r="Q17" s="3">
        <f t="shared" si="22"/>
        <v>0</v>
      </c>
      <c r="R17" s="3">
        <f t="shared" si="23"/>
        <v>0</v>
      </c>
      <c r="S17" s="3">
        <f t="shared" si="24"/>
        <v>0</v>
      </c>
      <c r="T17" s="3">
        <f t="shared" si="25"/>
        <v>0</v>
      </c>
      <c r="V17" s="3">
        <f t="shared" si="26"/>
        <v>0</v>
      </c>
      <c r="W17" s="3">
        <f t="shared" si="27"/>
        <v>0</v>
      </c>
      <c r="X17" s="3">
        <f t="shared" si="28"/>
        <v>1</v>
      </c>
      <c r="Y17" s="3">
        <f t="shared" si="29"/>
        <v>0</v>
      </c>
      <c r="AA17" s="3">
        <f t="shared" si="30"/>
        <v>1</v>
      </c>
      <c r="AB17" s="3">
        <f t="shared" si="31"/>
        <v>0</v>
      </c>
      <c r="AC17" s="3">
        <f t="shared" si="32"/>
        <v>0</v>
      </c>
      <c r="AD17" s="3">
        <f t="shared" si="33"/>
        <v>0</v>
      </c>
      <c r="AF17" s="3">
        <f t="shared" si="34"/>
        <v>0</v>
      </c>
      <c r="AG17" s="3">
        <f t="shared" si="35"/>
        <v>0</v>
      </c>
      <c r="AH17" s="3">
        <f t="shared" si="36"/>
        <v>0</v>
      </c>
      <c r="AI17" s="3">
        <f t="shared" si="37"/>
        <v>0</v>
      </c>
      <c r="AK17" s="3">
        <f t="shared" si="38"/>
        <v>0</v>
      </c>
      <c r="AL17" s="3">
        <f t="shared" si="39"/>
        <v>0</v>
      </c>
      <c r="AM17" s="3">
        <f t="shared" si="40"/>
        <v>0</v>
      </c>
      <c r="AN17" s="3">
        <f t="shared" si="41"/>
        <v>0</v>
      </c>
      <c r="AP17" s="3">
        <f t="shared" si="42"/>
        <v>0</v>
      </c>
      <c r="AQ17" s="3">
        <f t="shared" si="43"/>
        <v>0</v>
      </c>
      <c r="AR17" s="3">
        <f t="shared" si="44"/>
        <v>0</v>
      </c>
      <c r="AS17" s="3">
        <f t="shared" si="45"/>
        <v>0</v>
      </c>
      <c r="AU17" s="3">
        <f t="shared" si="46"/>
        <v>0</v>
      </c>
      <c r="AV17" s="3">
        <f t="shared" si="4"/>
        <v>0</v>
      </c>
      <c r="AW17" s="3">
        <f t="shared" si="47"/>
        <v>0</v>
      </c>
      <c r="AX17" s="3">
        <f t="shared" si="48"/>
        <v>0</v>
      </c>
      <c r="AZ17" s="3">
        <f t="shared" si="5"/>
        <v>0</v>
      </c>
      <c r="BA17" s="3">
        <f t="shared" si="6"/>
        <v>0</v>
      </c>
      <c r="BB17" s="3">
        <f t="shared" si="7"/>
        <v>0</v>
      </c>
      <c r="BC17" s="3">
        <f t="shared" si="8"/>
        <v>1</v>
      </c>
      <c r="BD17" s="3">
        <f t="shared" si="9"/>
        <v>1</v>
      </c>
      <c r="BE17" s="3">
        <f t="shared" si="10"/>
        <v>0</v>
      </c>
      <c r="BF17" s="3">
        <f t="shared" si="11"/>
        <v>1</v>
      </c>
      <c r="BG17" s="3">
        <f t="shared" si="12"/>
        <v>0</v>
      </c>
      <c r="BH17" s="3">
        <f t="shared" si="13"/>
        <v>0</v>
      </c>
      <c r="BI17" s="3">
        <f t="shared" si="14"/>
        <v>1</v>
      </c>
      <c r="BJ17" s="3">
        <f t="shared" si="15"/>
        <v>0</v>
      </c>
      <c r="BK17" s="3">
        <f t="shared" si="16"/>
        <v>1</v>
      </c>
      <c r="BM17" s="15">
        <v>0</v>
      </c>
      <c r="BN17" s="3">
        <f t="shared" si="17"/>
        <v>0</v>
      </c>
      <c r="BO17" s="3">
        <f t="shared" si="18"/>
        <v>0</v>
      </c>
      <c r="BP17" s="3">
        <f t="shared" si="19"/>
        <v>0</v>
      </c>
      <c r="BQ17" s="3">
        <f t="shared" si="20"/>
        <v>0</v>
      </c>
      <c r="BS17" s="3">
        <f t="shared" si="49"/>
        <v>0</v>
      </c>
      <c r="BT17" s="3">
        <f t="shared" si="50"/>
        <v>0</v>
      </c>
      <c r="BU17" s="3">
        <f t="shared" si="51"/>
        <v>0</v>
      </c>
      <c r="BV17" s="3">
        <f t="shared" si="52"/>
        <v>0</v>
      </c>
      <c r="BX17" s="3">
        <f t="shared" si="53"/>
        <v>1</v>
      </c>
      <c r="BY17" s="3">
        <f t="shared" si="54"/>
        <v>5</v>
      </c>
      <c r="BZ17" s="3">
        <f t="shared" si="55"/>
        <v>3</v>
      </c>
      <c r="CA17" s="3">
        <f t="shared" si="56"/>
        <v>4</v>
      </c>
      <c r="CB17" s="3">
        <f t="shared" si="57"/>
        <v>3</v>
      </c>
      <c r="CD17" s="3">
        <f t="shared" si="58"/>
        <v>0</v>
      </c>
      <c r="CE17" s="3" t="str">
        <f t="shared" si="59"/>
        <v>N/A</v>
      </c>
      <c r="CF17" s="3" t="str">
        <f t="shared" si="60"/>
        <v>N/A</v>
      </c>
      <c r="CG17" s="3" t="str">
        <f t="shared" si="61"/>
        <v>N/A</v>
      </c>
      <c r="CH17" s="3" t="str">
        <f t="shared" si="62"/>
        <v>N/A</v>
      </c>
      <c r="CJ17" s="3">
        <f t="shared" si="21"/>
        <v>0</v>
      </c>
      <c r="CK17" s="3" t="str">
        <f t="shared" si="63"/>
        <v>N/A</v>
      </c>
      <c r="CL17" s="3" t="str">
        <f t="shared" si="64"/>
        <v>N/A</v>
      </c>
      <c r="CM17" s="3" t="str">
        <f t="shared" si="65"/>
        <v>N/A</v>
      </c>
      <c r="CN17" s="3" t="str">
        <f t="shared" si="66"/>
        <v>N/A</v>
      </c>
      <c r="CP17" s="3">
        <v>2</v>
      </c>
      <c r="CQ17" s="3">
        <v>2</v>
      </c>
      <c r="CR17" s="3">
        <v>2</v>
      </c>
      <c r="CS17" s="3">
        <v>1</v>
      </c>
    </row>
    <row r="18" spans="1:97" ht="12.75">
      <c r="A18" s="3" t="s">
        <v>413</v>
      </c>
      <c r="B18" s="3">
        <v>17</v>
      </c>
      <c r="C18" s="3">
        <v>340</v>
      </c>
      <c r="D18" s="3">
        <v>4</v>
      </c>
      <c r="E18" s="3">
        <v>12</v>
      </c>
      <c r="F18" s="3">
        <v>4</v>
      </c>
      <c r="G18" s="3">
        <v>5</v>
      </c>
      <c r="H18" s="3">
        <v>4</v>
      </c>
      <c r="I18" s="3">
        <v>5</v>
      </c>
      <c r="J18" s="3">
        <v>1</v>
      </c>
      <c r="L18" s="3">
        <f t="shared" si="0"/>
        <v>1</v>
      </c>
      <c r="M18" s="3">
        <f t="shared" si="1"/>
        <v>0</v>
      </c>
      <c r="N18" s="3">
        <f t="shared" si="2"/>
        <v>1</v>
      </c>
      <c r="O18" s="3">
        <f t="shared" si="3"/>
        <v>0</v>
      </c>
      <c r="Q18" s="3">
        <f t="shared" si="22"/>
        <v>0</v>
      </c>
      <c r="R18" s="3">
        <f t="shared" si="23"/>
        <v>0</v>
      </c>
      <c r="S18" s="3">
        <f t="shared" si="24"/>
        <v>0</v>
      </c>
      <c r="T18" s="3">
        <f t="shared" si="25"/>
        <v>0</v>
      </c>
      <c r="V18" s="3">
        <f t="shared" si="26"/>
        <v>0</v>
      </c>
      <c r="W18" s="3">
        <f t="shared" si="27"/>
        <v>1</v>
      </c>
      <c r="X18" s="3">
        <f t="shared" si="28"/>
        <v>0</v>
      </c>
      <c r="Y18" s="3">
        <f t="shared" si="29"/>
        <v>1</v>
      </c>
      <c r="AA18" s="3">
        <f t="shared" si="30"/>
        <v>0</v>
      </c>
      <c r="AB18" s="3">
        <f t="shared" si="31"/>
        <v>0</v>
      </c>
      <c r="AC18" s="3">
        <f t="shared" si="32"/>
        <v>0</v>
      </c>
      <c r="AD18" s="3">
        <f t="shared" si="33"/>
        <v>0</v>
      </c>
      <c r="AF18" s="3">
        <f t="shared" si="34"/>
        <v>0</v>
      </c>
      <c r="AG18" s="3">
        <f t="shared" si="35"/>
        <v>0</v>
      </c>
      <c r="AH18" s="3">
        <f t="shared" si="36"/>
        <v>0</v>
      </c>
      <c r="AI18" s="3">
        <f t="shared" si="37"/>
        <v>0</v>
      </c>
      <c r="AK18" s="3">
        <f t="shared" si="38"/>
        <v>0</v>
      </c>
      <c r="AL18" s="3">
        <f t="shared" si="39"/>
        <v>0</v>
      </c>
      <c r="AM18" s="3">
        <f t="shared" si="40"/>
        <v>0</v>
      </c>
      <c r="AN18" s="3">
        <f t="shared" si="41"/>
        <v>0</v>
      </c>
      <c r="AP18" s="3">
        <f t="shared" si="42"/>
        <v>0</v>
      </c>
      <c r="AQ18" s="3">
        <f t="shared" si="43"/>
        <v>0</v>
      </c>
      <c r="AR18" s="3">
        <f t="shared" si="44"/>
        <v>0</v>
      </c>
      <c r="AS18" s="3">
        <f t="shared" si="45"/>
        <v>0</v>
      </c>
      <c r="AU18" s="3">
        <f t="shared" si="46"/>
        <v>0</v>
      </c>
      <c r="AV18" s="3">
        <f t="shared" si="4"/>
        <v>0</v>
      </c>
      <c r="AW18" s="3">
        <f t="shared" si="47"/>
        <v>0</v>
      </c>
      <c r="AX18" s="3">
        <f t="shared" si="48"/>
        <v>0</v>
      </c>
      <c r="AZ18" s="3">
        <f t="shared" si="5"/>
        <v>1</v>
      </c>
      <c r="BA18" s="3">
        <f t="shared" si="6"/>
        <v>0</v>
      </c>
      <c r="BB18" s="3">
        <f t="shared" si="7"/>
        <v>1</v>
      </c>
      <c r="BC18" s="3">
        <f t="shared" si="8"/>
        <v>0</v>
      </c>
      <c r="BD18" s="3">
        <f t="shared" si="9"/>
        <v>0</v>
      </c>
      <c r="BE18" s="3">
        <f t="shared" si="10"/>
        <v>0</v>
      </c>
      <c r="BF18" s="3">
        <f t="shared" si="11"/>
        <v>0</v>
      </c>
      <c r="BG18" s="3">
        <f t="shared" si="12"/>
        <v>1</v>
      </c>
      <c r="BH18" s="3">
        <f t="shared" si="13"/>
        <v>1</v>
      </c>
      <c r="BI18" s="3">
        <f t="shared" si="14"/>
        <v>0</v>
      </c>
      <c r="BJ18" s="3">
        <f t="shared" si="15"/>
        <v>0</v>
      </c>
      <c r="BK18" s="3">
        <f t="shared" si="16"/>
        <v>0</v>
      </c>
      <c r="BM18" s="15">
        <v>0</v>
      </c>
      <c r="BN18" s="3">
        <f t="shared" si="17"/>
        <v>0</v>
      </c>
      <c r="BO18" s="3">
        <f t="shared" si="18"/>
        <v>0</v>
      </c>
      <c r="BP18" s="3">
        <f t="shared" si="19"/>
        <v>0</v>
      </c>
      <c r="BQ18" s="3">
        <f t="shared" si="20"/>
        <v>0</v>
      </c>
      <c r="BS18" s="3">
        <f t="shared" si="49"/>
        <v>0</v>
      </c>
      <c r="BT18" s="3">
        <f t="shared" si="50"/>
        <v>0</v>
      </c>
      <c r="BU18" s="3">
        <f t="shared" si="51"/>
        <v>0</v>
      </c>
      <c r="BV18" s="3">
        <f t="shared" si="52"/>
        <v>0</v>
      </c>
      <c r="BX18" s="3">
        <f t="shared" si="53"/>
        <v>0</v>
      </c>
      <c r="BY18" s="3" t="str">
        <f t="shared" si="54"/>
        <v>N/A</v>
      </c>
      <c r="BZ18" s="3" t="str">
        <f t="shared" si="55"/>
        <v>N/A</v>
      </c>
      <c r="CA18" s="3" t="str">
        <f t="shared" si="56"/>
        <v>N/A</v>
      </c>
      <c r="CB18" s="3" t="str">
        <f t="shared" si="57"/>
        <v>N/A</v>
      </c>
      <c r="CD18" s="3">
        <f t="shared" si="58"/>
        <v>1</v>
      </c>
      <c r="CE18" s="3">
        <f t="shared" si="59"/>
        <v>4</v>
      </c>
      <c r="CF18" s="3">
        <f t="shared" si="60"/>
        <v>5</v>
      </c>
      <c r="CG18" s="3">
        <f t="shared" si="61"/>
        <v>4</v>
      </c>
      <c r="CH18" s="3">
        <f t="shared" si="62"/>
        <v>5</v>
      </c>
      <c r="CJ18" s="3">
        <f t="shared" si="21"/>
        <v>0</v>
      </c>
      <c r="CK18" s="3" t="str">
        <f t="shared" si="63"/>
        <v>N/A</v>
      </c>
      <c r="CL18" s="3" t="str">
        <f t="shared" si="64"/>
        <v>N/A</v>
      </c>
      <c r="CM18" s="3" t="str">
        <f t="shared" si="65"/>
        <v>N/A</v>
      </c>
      <c r="CN18" s="3" t="str">
        <f t="shared" si="66"/>
        <v>N/A</v>
      </c>
      <c r="CP18" s="3">
        <v>1</v>
      </c>
      <c r="CQ18" s="3">
        <v>1</v>
      </c>
      <c r="CR18" s="3">
        <v>1</v>
      </c>
      <c r="CS18" s="3">
        <v>2</v>
      </c>
    </row>
    <row r="19" spans="1:97" ht="12.75">
      <c r="A19" s="3" t="s">
        <v>413</v>
      </c>
      <c r="B19" s="3">
        <v>18</v>
      </c>
      <c r="C19" s="3">
        <v>471</v>
      </c>
      <c r="D19" s="3">
        <v>5</v>
      </c>
      <c r="E19" s="3">
        <v>6</v>
      </c>
      <c r="F19" s="3">
        <v>6</v>
      </c>
      <c r="G19" s="3">
        <v>8</v>
      </c>
      <c r="H19" s="3">
        <v>8</v>
      </c>
      <c r="I19" s="3">
        <v>4</v>
      </c>
      <c r="J19" s="3">
        <v>1</v>
      </c>
      <c r="L19" s="3">
        <f t="shared" si="0"/>
        <v>0</v>
      </c>
      <c r="M19" s="3">
        <f t="shared" si="1"/>
        <v>0</v>
      </c>
      <c r="N19" s="3">
        <f t="shared" si="2"/>
        <v>0</v>
      </c>
      <c r="O19" s="3">
        <f t="shared" si="3"/>
        <v>0</v>
      </c>
      <c r="Q19" s="3">
        <f t="shared" si="22"/>
        <v>0</v>
      </c>
      <c r="R19" s="3">
        <f t="shared" si="23"/>
        <v>0</v>
      </c>
      <c r="S19" s="3">
        <f t="shared" si="24"/>
        <v>0</v>
      </c>
      <c r="T19" s="3">
        <f t="shared" si="25"/>
        <v>1</v>
      </c>
      <c r="V19" s="3">
        <f t="shared" si="26"/>
        <v>1</v>
      </c>
      <c r="W19" s="3">
        <f t="shared" si="27"/>
        <v>0</v>
      </c>
      <c r="X19" s="3">
        <f t="shared" si="28"/>
        <v>0</v>
      </c>
      <c r="Y19" s="3">
        <f t="shared" si="29"/>
        <v>0</v>
      </c>
      <c r="AA19" s="3">
        <f t="shared" si="30"/>
        <v>0</v>
      </c>
      <c r="AB19" s="3">
        <f t="shared" si="31"/>
        <v>0</v>
      </c>
      <c r="AC19" s="3">
        <f t="shared" si="32"/>
        <v>0</v>
      </c>
      <c r="AD19" s="3">
        <f t="shared" si="33"/>
        <v>0</v>
      </c>
      <c r="AF19" s="3">
        <f t="shared" si="34"/>
        <v>0</v>
      </c>
      <c r="AG19" s="3">
        <f t="shared" si="35"/>
        <v>1</v>
      </c>
      <c r="AH19" s="3">
        <f t="shared" si="36"/>
        <v>1</v>
      </c>
      <c r="AI19" s="3">
        <f t="shared" si="37"/>
        <v>0</v>
      </c>
      <c r="AK19" s="3">
        <f t="shared" si="38"/>
        <v>0</v>
      </c>
      <c r="AL19" s="3">
        <f t="shared" si="39"/>
        <v>0</v>
      </c>
      <c r="AM19" s="3">
        <f t="shared" si="40"/>
        <v>0</v>
      </c>
      <c r="AN19" s="3">
        <f t="shared" si="41"/>
        <v>0</v>
      </c>
      <c r="AP19" s="3">
        <f t="shared" si="42"/>
        <v>0</v>
      </c>
      <c r="AQ19" s="3">
        <f t="shared" si="43"/>
        <v>0</v>
      </c>
      <c r="AR19" s="3">
        <f t="shared" si="44"/>
        <v>0</v>
      </c>
      <c r="AS19" s="3">
        <f t="shared" si="45"/>
        <v>0</v>
      </c>
      <c r="AU19" s="3">
        <f t="shared" si="46"/>
        <v>0</v>
      </c>
      <c r="AV19" s="3">
        <f t="shared" si="4"/>
        <v>0</v>
      </c>
      <c r="AW19" s="3">
        <f t="shared" si="47"/>
        <v>0</v>
      </c>
      <c r="AX19" s="3">
        <f t="shared" si="48"/>
        <v>0</v>
      </c>
      <c r="AZ19" s="3">
        <f t="shared" si="5"/>
        <v>1</v>
      </c>
      <c r="BA19" s="3">
        <f t="shared" si="6"/>
        <v>1</v>
      </c>
      <c r="BB19" s="3">
        <f t="shared" si="7"/>
        <v>0</v>
      </c>
      <c r="BC19" s="3">
        <f t="shared" si="8"/>
        <v>0</v>
      </c>
      <c r="BD19" s="3">
        <f t="shared" si="9"/>
        <v>0</v>
      </c>
      <c r="BE19" s="3">
        <f t="shared" si="10"/>
        <v>0</v>
      </c>
      <c r="BF19" s="3">
        <f t="shared" si="11"/>
        <v>0</v>
      </c>
      <c r="BG19" s="3">
        <f t="shared" si="12"/>
        <v>0</v>
      </c>
      <c r="BH19" s="3">
        <f t="shared" si="13"/>
        <v>0</v>
      </c>
      <c r="BI19" s="3">
        <f t="shared" si="14"/>
        <v>1</v>
      </c>
      <c r="BJ19" s="3">
        <f t="shared" si="15"/>
        <v>1</v>
      </c>
      <c r="BK19" s="3">
        <f t="shared" si="16"/>
        <v>1</v>
      </c>
      <c r="BM19" s="15" t="s">
        <v>7</v>
      </c>
      <c r="BN19" s="3">
        <f t="shared" si="17"/>
        <v>0</v>
      </c>
      <c r="BO19" s="3">
        <f t="shared" si="18"/>
        <v>0</v>
      </c>
      <c r="BP19" s="3">
        <f t="shared" si="19"/>
        <v>0</v>
      </c>
      <c r="BQ19" s="3">
        <f t="shared" si="20"/>
        <v>1</v>
      </c>
      <c r="BS19" s="3">
        <f t="shared" si="49"/>
        <v>0</v>
      </c>
      <c r="BT19" s="3">
        <f t="shared" si="50"/>
        <v>0</v>
      </c>
      <c r="BU19" s="3">
        <f t="shared" si="51"/>
        <v>0</v>
      </c>
      <c r="BV19" s="3">
        <f t="shared" si="52"/>
        <v>0</v>
      </c>
      <c r="BX19" s="3">
        <f t="shared" si="53"/>
        <v>0</v>
      </c>
      <c r="BY19" s="3" t="str">
        <f t="shared" si="54"/>
        <v>N/A</v>
      </c>
      <c r="BZ19" s="3" t="str">
        <f t="shared" si="55"/>
        <v>N/A</v>
      </c>
      <c r="CA19" s="3" t="str">
        <f t="shared" si="56"/>
        <v>N/A</v>
      </c>
      <c r="CB19" s="3" t="str">
        <f t="shared" si="57"/>
        <v>N/A</v>
      </c>
      <c r="CD19" s="3">
        <f t="shared" si="58"/>
        <v>0</v>
      </c>
      <c r="CE19" s="3" t="str">
        <f t="shared" si="59"/>
        <v>N/A</v>
      </c>
      <c r="CF19" s="3" t="str">
        <f t="shared" si="60"/>
        <v>N/A</v>
      </c>
      <c r="CG19" s="3" t="str">
        <f t="shared" si="61"/>
        <v>N/A</v>
      </c>
      <c r="CH19" s="3" t="str">
        <f t="shared" si="62"/>
        <v>N/A</v>
      </c>
      <c r="CJ19" s="3">
        <f t="shared" si="21"/>
        <v>1</v>
      </c>
      <c r="CK19" s="3">
        <f t="shared" si="63"/>
        <v>6</v>
      </c>
      <c r="CL19" s="3">
        <f t="shared" si="64"/>
        <v>8</v>
      </c>
      <c r="CM19" s="3">
        <f t="shared" si="65"/>
        <v>8</v>
      </c>
      <c r="CN19" s="3">
        <f t="shared" si="66"/>
        <v>4</v>
      </c>
      <c r="CP19" s="3">
        <v>2</v>
      </c>
      <c r="CQ19" s="3">
        <v>2</v>
      </c>
      <c r="CR19" s="3">
        <v>2</v>
      </c>
      <c r="CS19" s="3">
        <v>1</v>
      </c>
    </row>
    <row r="20" spans="1:97" ht="12.75">
      <c r="A20" s="3" t="s">
        <v>145</v>
      </c>
      <c r="B20" s="3">
        <v>1</v>
      </c>
      <c r="C20" s="3">
        <v>499</v>
      </c>
      <c r="D20" s="3">
        <v>5</v>
      </c>
      <c r="E20" s="3">
        <v>1</v>
      </c>
      <c r="F20" s="3">
        <v>8</v>
      </c>
      <c r="G20" s="3">
        <v>7</v>
      </c>
      <c r="H20" s="3">
        <v>7</v>
      </c>
      <c r="I20" s="3">
        <v>6</v>
      </c>
      <c r="J20" s="3">
        <v>1</v>
      </c>
      <c r="L20" s="3">
        <f t="shared" si="0"/>
        <v>0</v>
      </c>
      <c r="M20" s="3">
        <f t="shared" si="0"/>
        <v>0</v>
      </c>
      <c r="N20" s="3">
        <f t="shared" si="0"/>
        <v>0</v>
      </c>
      <c r="O20" s="3">
        <f t="shared" si="0"/>
        <v>0</v>
      </c>
      <c r="Q20" s="3">
        <f t="shared" si="22"/>
        <v>0</v>
      </c>
      <c r="R20" s="3">
        <f t="shared" si="23"/>
        <v>0</v>
      </c>
      <c r="S20" s="3">
        <f t="shared" si="24"/>
        <v>0</v>
      </c>
      <c r="T20" s="3">
        <f t="shared" si="25"/>
        <v>0</v>
      </c>
      <c r="V20" s="3">
        <f t="shared" si="26"/>
        <v>0</v>
      </c>
      <c r="W20" s="3">
        <f t="shared" si="27"/>
        <v>0</v>
      </c>
      <c r="X20" s="3">
        <f t="shared" si="28"/>
        <v>0</v>
      </c>
      <c r="Y20" s="3">
        <f t="shared" si="29"/>
        <v>1</v>
      </c>
      <c r="AA20" s="3">
        <f t="shared" si="30"/>
        <v>0</v>
      </c>
      <c r="AB20" s="3">
        <f t="shared" si="31"/>
        <v>1</v>
      </c>
      <c r="AC20" s="3">
        <f t="shared" si="32"/>
        <v>1</v>
      </c>
      <c r="AD20" s="3">
        <f t="shared" si="33"/>
        <v>0</v>
      </c>
      <c r="AF20" s="3">
        <f t="shared" si="34"/>
        <v>1</v>
      </c>
      <c r="AG20" s="3">
        <f t="shared" si="35"/>
        <v>0</v>
      </c>
      <c r="AH20" s="3">
        <f t="shared" si="36"/>
        <v>0</v>
      </c>
      <c r="AI20" s="3">
        <f t="shared" si="37"/>
        <v>0</v>
      </c>
      <c r="AK20" s="3">
        <f t="shared" si="38"/>
        <v>0</v>
      </c>
      <c r="AL20" s="3">
        <f t="shared" si="39"/>
        <v>0</v>
      </c>
      <c r="AM20" s="3">
        <f t="shared" si="40"/>
        <v>0</v>
      </c>
      <c r="AN20" s="3">
        <f t="shared" si="41"/>
        <v>0</v>
      </c>
      <c r="AP20" s="3">
        <f t="shared" si="42"/>
        <v>0</v>
      </c>
      <c r="AQ20" s="3">
        <f t="shared" si="43"/>
        <v>0</v>
      </c>
      <c r="AR20" s="3">
        <f t="shared" si="44"/>
        <v>0</v>
      </c>
      <c r="AS20" s="3">
        <f t="shared" si="45"/>
        <v>0</v>
      </c>
      <c r="AU20" s="3">
        <f t="shared" si="46"/>
        <v>0</v>
      </c>
      <c r="AV20" s="3">
        <f t="shared" si="4"/>
        <v>0</v>
      </c>
      <c r="AW20" s="3">
        <f t="shared" si="47"/>
        <v>0</v>
      </c>
      <c r="AX20" s="3">
        <f t="shared" si="48"/>
        <v>0</v>
      </c>
      <c r="AZ20" s="3">
        <f t="shared" si="5"/>
        <v>0</v>
      </c>
      <c r="BA20" s="3">
        <f t="shared" si="6"/>
        <v>0</v>
      </c>
      <c r="BB20" s="3">
        <f t="shared" si="7"/>
        <v>0</v>
      </c>
      <c r="BC20" s="3">
        <f t="shared" si="8"/>
        <v>1</v>
      </c>
      <c r="BD20" s="3">
        <f t="shared" si="9"/>
        <v>0</v>
      </c>
      <c r="BE20" s="3">
        <f t="shared" si="10"/>
        <v>0</v>
      </c>
      <c r="BF20" s="3">
        <f t="shared" si="11"/>
        <v>1</v>
      </c>
      <c r="BG20" s="3">
        <f t="shared" si="12"/>
        <v>0</v>
      </c>
      <c r="BH20" s="3">
        <f t="shared" si="13"/>
        <v>0</v>
      </c>
      <c r="BI20" s="3">
        <f t="shared" si="14"/>
        <v>1</v>
      </c>
      <c r="BJ20" s="3">
        <f t="shared" si="15"/>
        <v>1</v>
      </c>
      <c r="BK20" s="3">
        <f t="shared" si="16"/>
        <v>1</v>
      </c>
      <c r="BM20" s="15" t="s">
        <v>7</v>
      </c>
      <c r="BN20" s="3">
        <f t="shared" si="17"/>
        <v>0</v>
      </c>
      <c r="BO20" s="3">
        <f t="shared" si="18"/>
        <v>0</v>
      </c>
      <c r="BP20" s="3">
        <f t="shared" si="19"/>
        <v>0</v>
      </c>
      <c r="BQ20" s="3">
        <f t="shared" si="20"/>
        <v>1</v>
      </c>
      <c r="BS20" s="3">
        <f t="shared" si="49"/>
        <v>0</v>
      </c>
      <c r="BT20" s="3">
        <f aca="true" t="shared" si="67" ref="BT20:BT37">IF(G20&gt;=($D20*2),1,0)</f>
        <v>0</v>
      </c>
      <c r="BU20" s="3">
        <f t="shared" si="51"/>
        <v>0</v>
      </c>
      <c r="BV20" s="3">
        <f t="shared" si="52"/>
        <v>0</v>
      </c>
      <c r="BX20" s="3">
        <f t="shared" si="53"/>
        <v>0</v>
      </c>
      <c r="BY20" s="3" t="str">
        <f t="shared" si="54"/>
        <v>N/A</v>
      </c>
      <c r="BZ20" s="3" t="str">
        <f aca="true" t="shared" si="68" ref="BZ20:BZ37">IF($D20=3,G20,"N/A")</f>
        <v>N/A</v>
      </c>
      <c r="CA20" s="3" t="str">
        <f t="shared" si="56"/>
        <v>N/A</v>
      </c>
      <c r="CB20" s="3" t="str">
        <f t="shared" si="57"/>
        <v>N/A</v>
      </c>
      <c r="CD20" s="3">
        <f t="shared" si="58"/>
        <v>0</v>
      </c>
      <c r="CE20" s="3" t="str">
        <f t="shared" si="59"/>
        <v>N/A</v>
      </c>
      <c r="CF20" s="3" t="str">
        <f aca="true" t="shared" si="69" ref="CF20:CF37">IF($D20=4,G20,"N/A")</f>
        <v>N/A</v>
      </c>
      <c r="CG20" s="3" t="str">
        <f t="shared" si="61"/>
        <v>N/A</v>
      </c>
      <c r="CH20" s="3" t="str">
        <f t="shared" si="62"/>
        <v>N/A</v>
      </c>
      <c r="CJ20" s="3">
        <f t="shared" si="21"/>
        <v>1</v>
      </c>
      <c r="CK20" s="3">
        <f t="shared" si="63"/>
        <v>8</v>
      </c>
      <c r="CL20" s="3">
        <f aca="true" t="shared" si="70" ref="CL20:CL37">IF($D20=5,G20,"N/A")</f>
        <v>7</v>
      </c>
      <c r="CM20" s="3">
        <f t="shared" si="65"/>
        <v>7</v>
      </c>
      <c r="CN20" s="3">
        <f t="shared" si="66"/>
        <v>6</v>
      </c>
      <c r="CP20" s="3">
        <v>1</v>
      </c>
      <c r="CQ20" s="3">
        <v>1</v>
      </c>
      <c r="CR20" s="3">
        <v>2</v>
      </c>
      <c r="CS20" s="3">
        <v>1</v>
      </c>
    </row>
    <row r="21" spans="1:97" ht="12.75">
      <c r="A21" s="3" t="s">
        <v>145</v>
      </c>
      <c r="B21" s="3">
        <v>2</v>
      </c>
      <c r="C21" s="3">
        <v>316</v>
      </c>
      <c r="D21" s="3">
        <v>4</v>
      </c>
      <c r="E21" s="3">
        <v>11</v>
      </c>
      <c r="F21" s="3">
        <v>6</v>
      </c>
      <c r="G21" s="3">
        <v>6</v>
      </c>
      <c r="H21" s="3">
        <v>4</v>
      </c>
      <c r="I21" s="3">
        <v>4</v>
      </c>
      <c r="J21" s="3">
        <v>1</v>
      </c>
      <c r="L21" s="3">
        <f t="shared" si="0"/>
        <v>0</v>
      </c>
      <c r="M21" s="3">
        <f t="shared" si="0"/>
        <v>0</v>
      </c>
      <c r="N21" s="3">
        <f t="shared" si="0"/>
        <v>1</v>
      </c>
      <c r="O21" s="3">
        <f t="shared" si="0"/>
        <v>1</v>
      </c>
      <c r="Q21" s="3">
        <f t="shared" si="22"/>
        <v>0</v>
      </c>
      <c r="R21" s="3">
        <f t="shared" si="23"/>
        <v>0</v>
      </c>
      <c r="S21" s="3">
        <f t="shared" si="24"/>
        <v>0</v>
      </c>
      <c r="T21" s="3">
        <f t="shared" si="25"/>
        <v>0</v>
      </c>
      <c r="V21" s="3">
        <f t="shared" si="26"/>
        <v>0</v>
      </c>
      <c r="W21" s="3">
        <f t="shared" si="27"/>
        <v>0</v>
      </c>
      <c r="X21" s="3">
        <f t="shared" si="28"/>
        <v>0</v>
      </c>
      <c r="Y21" s="3">
        <f t="shared" si="29"/>
        <v>0</v>
      </c>
      <c r="AA21" s="3">
        <f t="shared" si="30"/>
        <v>1</v>
      </c>
      <c r="AB21" s="3">
        <f t="shared" si="31"/>
        <v>1</v>
      </c>
      <c r="AC21" s="3">
        <f t="shared" si="32"/>
        <v>0</v>
      </c>
      <c r="AD21" s="3">
        <f t="shared" si="33"/>
        <v>0</v>
      </c>
      <c r="AF21" s="3">
        <f t="shared" si="34"/>
        <v>0</v>
      </c>
      <c r="AG21" s="3">
        <f t="shared" si="35"/>
        <v>0</v>
      </c>
      <c r="AH21" s="3">
        <f t="shared" si="36"/>
        <v>0</v>
      </c>
      <c r="AI21" s="3">
        <f t="shared" si="37"/>
        <v>0</v>
      </c>
      <c r="AK21" s="3">
        <f t="shared" si="38"/>
        <v>0</v>
      </c>
      <c r="AL21" s="3">
        <f t="shared" si="39"/>
        <v>0</v>
      </c>
      <c r="AM21" s="3">
        <f t="shared" si="40"/>
        <v>0</v>
      </c>
      <c r="AN21" s="3">
        <f t="shared" si="41"/>
        <v>0</v>
      </c>
      <c r="AP21" s="3">
        <f t="shared" si="42"/>
        <v>0</v>
      </c>
      <c r="AQ21" s="3">
        <f t="shared" si="43"/>
        <v>0</v>
      </c>
      <c r="AR21" s="3">
        <f t="shared" si="44"/>
        <v>0</v>
      </c>
      <c r="AS21" s="3">
        <f t="shared" si="45"/>
        <v>0</v>
      </c>
      <c r="AU21" s="3">
        <f t="shared" si="46"/>
        <v>0</v>
      </c>
      <c r="AV21" s="3">
        <f t="shared" si="4"/>
        <v>0</v>
      </c>
      <c r="AW21" s="3">
        <f t="shared" si="47"/>
        <v>0</v>
      </c>
      <c r="AX21" s="3">
        <f t="shared" si="48"/>
        <v>0</v>
      </c>
      <c r="AZ21" s="3">
        <f t="shared" si="5"/>
        <v>0</v>
      </c>
      <c r="BA21" s="3">
        <f t="shared" si="6"/>
        <v>0</v>
      </c>
      <c r="BB21" s="3">
        <f t="shared" si="7"/>
        <v>0</v>
      </c>
      <c r="BC21" s="3">
        <f t="shared" si="8"/>
        <v>0</v>
      </c>
      <c r="BD21" s="3">
        <f t="shared" si="9"/>
        <v>0</v>
      </c>
      <c r="BE21" s="3">
        <f t="shared" si="10"/>
        <v>0</v>
      </c>
      <c r="BF21" s="3">
        <f t="shared" si="11"/>
        <v>1</v>
      </c>
      <c r="BG21" s="3">
        <f t="shared" si="12"/>
        <v>1</v>
      </c>
      <c r="BH21" s="3">
        <f t="shared" si="13"/>
        <v>0</v>
      </c>
      <c r="BI21" s="3">
        <f t="shared" si="14"/>
        <v>1</v>
      </c>
      <c r="BJ21" s="3">
        <f t="shared" si="15"/>
        <v>1</v>
      </c>
      <c r="BK21" s="3">
        <f t="shared" si="16"/>
        <v>0</v>
      </c>
      <c r="BM21" s="15">
        <v>0</v>
      </c>
      <c r="BN21" s="3">
        <f t="shared" si="17"/>
        <v>0</v>
      </c>
      <c r="BO21" s="3">
        <f t="shared" si="18"/>
        <v>0</v>
      </c>
      <c r="BP21" s="3">
        <f t="shared" si="19"/>
        <v>0</v>
      </c>
      <c r="BQ21" s="3">
        <f t="shared" si="20"/>
        <v>0</v>
      </c>
      <c r="BS21" s="3">
        <f t="shared" si="49"/>
        <v>0</v>
      </c>
      <c r="BT21" s="3">
        <f t="shared" si="67"/>
        <v>0</v>
      </c>
      <c r="BU21" s="3">
        <f t="shared" si="51"/>
        <v>0</v>
      </c>
      <c r="BV21" s="3">
        <f t="shared" si="52"/>
        <v>0</v>
      </c>
      <c r="BX21" s="3">
        <f t="shared" si="53"/>
        <v>0</v>
      </c>
      <c r="BY21" s="3" t="str">
        <f t="shared" si="54"/>
        <v>N/A</v>
      </c>
      <c r="BZ21" s="3" t="str">
        <f t="shared" si="68"/>
        <v>N/A</v>
      </c>
      <c r="CA21" s="3" t="str">
        <f t="shared" si="56"/>
        <v>N/A</v>
      </c>
      <c r="CB21" s="3" t="str">
        <f t="shared" si="57"/>
        <v>N/A</v>
      </c>
      <c r="CD21" s="3">
        <f t="shared" si="58"/>
        <v>1</v>
      </c>
      <c r="CE21" s="3">
        <f t="shared" si="59"/>
        <v>6</v>
      </c>
      <c r="CF21" s="3">
        <f t="shared" si="69"/>
        <v>6</v>
      </c>
      <c r="CG21" s="3">
        <f t="shared" si="61"/>
        <v>4</v>
      </c>
      <c r="CH21" s="3">
        <f t="shared" si="62"/>
        <v>4</v>
      </c>
      <c r="CJ21" s="3">
        <f t="shared" si="21"/>
        <v>0</v>
      </c>
      <c r="CK21" s="3" t="str">
        <f t="shared" si="63"/>
        <v>N/A</v>
      </c>
      <c r="CL21" s="3" t="str">
        <f t="shared" si="70"/>
        <v>N/A</v>
      </c>
      <c r="CM21" s="3" t="str">
        <f t="shared" si="65"/>
        <v>N/A</v>
      </c>
      <c r="CN21" s="3" t="str">
        <f t="shared" si="66"/>
        <v>N/A</v>
      </c>
      <c r="CP21" s="3">
        <v>2</v>
      </c>
      <c r="CQ21" s="3">
        <v>1</v>
      </c>
      <c r="CR21" s="3">
        <v>2</v>
      </c>
      <c r="CS21" s="3">
        <v>2</v>
      </c>
    </row>
    <row r="22" spans="1:97" ht="12.75">
      <c r="A22" s="3" t="s">
        <v>145</v>
      </c>
      <c r="B22" s="3">
        <v>3</v>
      </c>
      <c r="C22" s="3">
        <v>141</v>
      </c>
      <c r="D22" s="3">
        <v>3</v>
      </c>
      <c r="E22" s="3">
        <v>15</v>
      </c>
      <c r="F22" s="3">
        <v>4</v>
      </c>
      <c r="G22" s="3">
        <v>3</v>
      </c>
      <c r="H22" s="3">
        <v>4</v>
      </c>
      <c r="I22" s="3">
        <v>3</v>
      </c>
      <c r="J22" s="3">
        <v>1</v>
      </c>
      <c r="L22" s="3">
        <f t="shared" si="0"/>
        <v>0</v>
      </c>
      <c r="M22" s="3">
        <f t="shared" si="0"/>
        <v>1</v>
      </c>
      <c r="N22" s="3">
        <f t="shared" si="0"/>
        <v>0</v>
      </c>
      <c r="O22" s="3">
        <f t="shared" si="0"/>
        <v>1</v>
      </c>
      <c r="Q22" s="3">
        <f t="shared" si="22"/>
        <v>0</v>
      </c>
      <c r="R22" s="3">
        <f t="shared" si="23"/>
        <v>0</v>
      </c>
      <c r="S22" s="3">
        <f t="shared" si="24"/>
        <v>0</v>
      </c>
      <c r="T22" s="3">
        <f t="shared" si="25"/>
        <v>0</v>
      </c>
      <c r="V22" s="3">
        <f t="shared" si="26"/>
        <v>1</v>
      </c>
      <c r="W22" s="3">
        <f t="shared" si="27"/>
        <v>0</v>
      </c>
      <c r="X22" s="3">
        <f t="shared" si="28"/>
        <v>1</v>
      </c>
      <c r="Y22" s="3">
        <f t="shared" si="29"/>
        <v>0</v>
      </c>
      <c r="AA22" s="3">
        <f t="shared" si="30"/>
        <v>0</v>
      </c>
      <c r="AB22" s="3">
        <f t="shared" si="31"/>
        <v>0</v>
      </c>
      <c r="AC22" s="3">
        <f t="shared" si="32"/>
        <v>0</v>
      </c>
      <c r="AD22" s="3">
        <f t="shared" si="33"/>
        <v>0</v>
      </c>
      <c r="AF22" s="3">
        <f t="shared" si="34"/>
        <v>0</v>
      </c>
      <c r="AG22" s="3">
        <f t="shared" si="35"/>
        <v>0</v>
      </c>
      <c r="AH22" s="3">
        <f t="shared" si="36"/>
        <v>0</v>
      </c>
      <c r="AI22" s="3">
        <f t="shared" si="37"/>
        <v>0</v>
      </c>
      <c r="AK22" s="3">
        <f t="shared" si="38"/>
        <v>0</v>
      </c>
      <c r="AL22" s="3">
        <f t="shared" si="39"/>
        <v>0</v>
      </c>
      <c r="AM22" s="3">
        <f t="shared" si="40"/>
        <v>0</v>
      </c>
      <c r="AN22" s="3">
        <f t="shared" si="41"/>
        <v>0</v>
      </c>
      <c r="AP22" s="3">
        <f t="shared" si="42"/>
        <v>0</v>
      </c>
      <c r="AQ22" s="3">
        <f t="shared" si="43"/>
        <v>0</v>
      </c>
      <c r="AR22" s="3">
        <f t="shared" si="44"/>
        <v>0</v>
      </c>
      <c r="AS22" s="3">
        <f t="shared" si="45"/>
        <v>0</v>
      </c>
      <c r="AU22" s="3">
        <f t="shared" si="46"/>
        <v>0</v>
      </c>
      <c r="AV22" s="3">
        <f t="shared" si="4"/>
        <v>0</v>
      </c>
      <c r="AW22" s="3">
        <f t="shared" si="47"/>
        <v>0</v>
      </c>
      <c r="AX22" s="3">
        <f t="shared" si="48"/>
        <v>0</v>
      </c>
      <c r="AZ22" s="3">
        <f t="shared" si="5"/>
        <v>0</v>
      </c>
      <c r="BA22" s="3">
        <f t="shared" si="6"/>
        <v>0</v>
      </c>
      <c r="BB22" s="3">
        <f t="shared" si="7"/>
        <v>0</v>
      </c>
      <c r="BC22" s="3">
        <f t="shared" si="8"/>
        <v>1</v>
      </c>
      <c r="BD22" s="3">
        <f t="shared" si="9"/>
        <v>1</v>
      </c>
      <c r="BE22" s="3">
        <f t="shared" si="10"/>
        <v>0</v>
      </c>
      <c r="BF22" s="3">
        <f t="shared" si="11"/>
        <v>0</v>
      </c>
      <c r="BG22" s="3">
        <f t="shared" si="12"/>
        <v>0</v>
      </c>
      <c r="BH22" s="3">
        <f t="shared" si="13"/>
        <v>0</v>
      </c>
      <c r="BI22" s="3">
        <f t="shared" si="14"/>
        <v>1</v>
      </c>
      <c r="BJ22" s="3">
        <f t="shared" si="15"/>
        <v>0</v>
      </c>
      <c r="BK22" s="3">
        <f t="shared" si="16"/>
        <v>1</v>
      </c>
      <c r="BM22" s="15">
        <v>0</v>
      </c>
      <c r="BN22" s="3">
        <f t="shared" si="17"/>
        <v>0</v>
      </c>
      <c r="BO22" s="3">
        <f t="shared" si="18"/>
        <v>0</v>
      </c>
      <c r="BP22" s="3">
        <f t="shared" si="19"/>
        <v>0</v>
      </c>
      <c r="BQ22" s="3">
        <f t="shared" si="20"/>
        <v>0</v>
      </c>
      <c r="BS22" s="3">
        <f t="shared" si="49"/>
        <v>0</v>
      </c>
      <c r="BT22" s="3">
        <f t="shared" si="67"/>
        <v>0</v>
      </c>
      <c r="BU22" s="3">
        <f t="shared" si="51"/>
        <v>0</v>
      </c>
      <c r="BV22" s="3">
        <f t="shared" si="52"/>
        <v>0</v>
      </c>
      <c r="BX22" s="3">
        <f t="shared" si="53"/>
        <v>1</v>
      </c>
      <c r="BY22" s="3">
        <f t="shared" si="54"/>
        <v>4</v>
      </c>
      <c r="BZ22" s="3">
        <f t="shared" si="68"/>
        <v>3</v>
      </c>
      <c r="CA22" s="3">
        <f t="shared" si="56"/>
        <v>4</v>
      </c>
      <c r="CB22" s="3">
        <f t="shared" si="57"/>
        <v>3</v>
      </c>
      <c r="CD22" s="3">
        <f t="shared" si="58"/>
        <v>0</v>
      </c>
      <c r="CE22" s="3" t="str">
        <f t="shared" si="59"/>
        <v>N/A</v>
      </c>
      <c r="CF22" s="3" t="str">
        <f t="shared" si="69"/>
        <v>N/A</v>
      </c>
      <c r="CG22" s="3" t="str">
        <f t="shared" si="61"/>
        <v>N/A</v>
      </c>
      <c r="CH22" s="3" t="str">
        <f t="shared" si="62"/>
        <v>N/A</v>
      </c>
      <c r="CJ22" s="3">
        <f t="shared" si="21"/>
        <v>0</v>
      </c>
      <c r="CK22" s="3" t="str">
        <f t="shared" si="63"/>
        <v>N/A</v>
      </c>
      <c r="CL22" s="3" t="str">
        <f t="shared" si="70"/>
        <v>N/A</v>
      </c>
      <c r="CM22" s="3" t="str">
        <f t="shared" si="65"/>
        <v>N/A</v>
      </c>
      <c r="CN22" s="3" t="str">
        <f t="shared" si="66"/>
        <v>N/A</v>
      </c>
      <c r="CP22" s="3">
        <v>3</v>
      </c>
      <c r="CQ22" s="3">
        <v>2</v>
      </c>
      <c r="CR22" s="3">
        <v>2</v>
      </c>
      <c r="CS22" s="3">
        <v>2</v>
      </c>
    </row>
    <row r="23" spans="1:97" ht="12.75">
      <c r="A23" s="3" t="s">
        <v>145</v>
      </c>
      <c r="B23" s="3">
        <v>4</v>
      </c>
      <c r="C23" s="3">
        <v>493</v>
      </c>
      <c r="D23" s="3">
        <v>5</v>
      </c>
      <c r="E23" s="3">
        <v>5</v>
      </c>
      <c r="F23" s="3">
        <v>6</v>
      </c>
      <c r="G23" s="3">
        <v>8</v>
      </c>
      <c r="H23" s="3">
        <v>7</v>
      </c>
      <c r="I23" s="3">
        <v>5</v>
      </c>
      <c r="J23" s="3">
        <v>1</v>
      </c>
      <c r="L23" s="3">
        <f t="shared" si="0"/>
        <v>0</v>
      </c>
      <c r="M23" s="3">
        <f t="shared" si="0"/>
        <v>0</v>
      </c>
      <c r="N23" s="3">
        <f t="shared" si="0"/>
        <v>0</v>
      </c>
      <c r="O23" s="3">
        <f t="shared" si="0"/>
        <v>1</v>
      </c>
      <c r="Q23" s="3">
        <f t="shared" si="22"/>
        <v>0</v>
      </c>
      <c r="R23" s="3">
        <f t="shared" si="23"/>
        <v>0</v>
      </c>
      <c r="S23" s="3">
        <f t="shared" si="24"/>
        <v>0</v>
      </c>
      <c r="T23" s="3">
        <f t="shared" si="25"/>
        <v>0</v>
      </c>
      <c r="V23" s="3">
        <f t="shared" si="26"/>
        <v>1</v>
      </c>
      <c r="W23" s="3">
        <f t="shared" si="27"/>
        <v>0</v>
      </c>
      <c r="X23" s="3">
        <f t="shared" si="28"/>
        <v>0</v>
      </c>
      <c r="Y23" s="3">
        <f t="shared" si="29"/>
        <v>0</v>
      </c>
      <c r="AA23" s="3">
        <f t="shared" si="30"/>
        <v>0</v>
      </c>
      <c r="AB23" s="3">
        <f t="shared" si="31"/>
        <v>0</v>
      </c>
      <c r="AC23" s="3">
        <f t="shared" si="32"/>
        <v>1</v>
      </c>
      <c r="AD23" s="3">
        <f t="shared" si="33"/>
        <v>0</v>
      </c>
      <c r="AF23" s="3">
        <f t="shared" si="34"/>
        <v>0</v>
      </c>
      <c r="AG23" s="3">
        <f t="shared" si="35"/>
        <v>1</v>
      </c>
      <c r="AH23" s="3">
        <f t="shared" si="36"/>
        <v>0</v>
      </c>
      <c r="AI23" s="3">
        <f t="shared" si="37"/>
        <v>0</v>
      </c>
      <c r="AK23" s="3">
        <f t="shared" si="38"/>
        <v>0</v>
      </c>
      <c r="AL23" s="3">
        <f t="shared" si="39"/>
        <v>0</v>
      </c>
      <c r="AM23" s="3">
        <f t="shared" si="40"/>
        <v>0</v>
      </c>
      <c r="AN23" s="3">
        <f t="shared" si="41"/>
        <v>0</v>
      </c>
      <c r="AP23" s="3">
        <f t="shared" si="42"/>
        <v>0</v>
      </c>
      <c r="AQ23" s="3">
        <f t="shared" si="43"/>
        <v>0</v>
      </c>
      <c r="AR23" s="3">
        <f t="shared" si="44"/>
        <v>0</v>
      </c>
      <c r="AS23" s="3">
        <f t="shared" si="45"/>
        <v>0</v>
      </c>
      <c r="AU23" s="3">
        <f t="shared" si="46"/>
        <v>0</v>
      </c>
      <c r="AV23" s="3">
        <f t="shared" si="4"/>
        <v>0</v>
      </c>
      <c r="AW23" s="3">
        <f t="shared" si="47"/>
        <v>0</v>
      </c>
      <c r="AX23" s="3">
        <f t="shared" si="48"/>
        <v>0</v>
      </c>
      <c r="AZ23" s="3">
        <f t="shared" si="5"/>
        <v>1</v>
      </c>
      <c r="BA23" s="3">
        <f t="shared" si="6"/>
        <v>1</v>
      </c>
      <c r="BB23" s="3">
        <f t="shared" si="7"/>
        <v>0</v>
      </c>
      <c r="BC23" s="3">
        <f t="shared" si="8"/>
        <v>0</v>
      </c>
      <c r="BD23" s="3">
        <f t="shared" si="9"/>
        <v>0</v>
      </c>
      <c r="BE23" s="3">
        <f t="shared" si="10"/>
        <v>0</v>
      </c>
      <c r="BF23" s="3">
        <f t="shared" si="11"/>
        <v>0</v>
      </c>
      <c r="BG23" s="3">
        <f t="shared" si="12"/>
        <v>1</v>
      </c>
      <c r="BH23" s="3">
        <f t="shared" si="13"/>
        <v>0</v>
      </c>
      <c r="BI23" s="3">
        <f t="shared" si="14"/>
        <v>1</v>
      </c>
      <c r="BJ23" s="3">
        <f t="shared" si="15"/>
        <v>1</v>
      </c>
      <c r="BK23" s="3">
        <f t="shared" si="16"/>
        <v>1</v>
      </c>
      <c r="BM23" s="15" t="s">
        <v>7</v>
      </c>
      <c r="BN23" s="3">
        <f t="shared" si="17"/>
        <v>0</v>
      </c>
      <c r="BO23" s="3">
        <f t="shared" si="18"/>
        <v>0</v>
      </c>
      <c r="BP23" s="3">
        <f t="shared" si="19"/>
        <v>0</v>
      </c>
      <c r="BQ23" s="3">
        <f t="shared" si="20"/>
        <v>1</v>
      </c>
      <c r="BS23" s="3">
        <f t="shared" si="49"/>
        <v>0</v>
      </c>
      <c r="BT23" s="3">
        <f t="shared" si="67"/>
        <v>0</v>
      </c>
      <c r="BU23" s="3">
        <f t="shared" si="51"/>
        <v>0</v>
      </c>
      <c r="BV23" s="3">
        <f t="shared" si="52"/>
        <v>0</v>
      </c>
      <c r="BX23" s="3">
        <f t="shared" si="53"/>
        <v>0</v>
      </c>
      <c r="BY23" s="3" t="str">
        <f t="shared" si="54"/>
        <v>N/A</v>
      </c>
      <c r="BZ23" s="3" t="str">
        <f t="shared" si="68"/>
        <v>N/A</v>
      </c>
      <c r="CA23" s="3" t="str">
        <f t="shared" si="56"/>
        <v>N/A</v>
      </c>
      <c r="CB23" s="3" t="str">
        <f t="shared" si="57"/>
        <v>N/A</v>
      </c>
      <c r="CD23" s="3">
        <f t="shared" si="58"/>
        <v>0</v>
      </c>
      <c r="CE23" s="3" t="str">
        <f t="shared" si="59"/>
        <v>N/A</v>
      </c>
      <c r="CF23" s="3" t="str">
        <f t="shared" si="69"/>
        <v>N/A</v>
      </c>
      <c r="CG23" s="3" t="str">
        <f t="shared" si="61"/>
        <v>N/A</v>
      </c>
      <c r="CH23" s="3" t="str">
        <f t="shared" si="62"/>
        <v>N/A</v>
      </c>
      <c r="CJ23" s="3">
        <f t="shared" si="21"/>
        <v>1</v>
      </c>
      <c r="CK23" s="3">
        <f t="shared" si="63"/>
        <v>6</v>
      </c>
      <c r="CL23" s="3">
        <f t="shared" si="70"/>
        <v>8</v>
      </c>
      <c r="CM23" s="3">
        <f t="shared" si="65"/>
        <v>7</v>
      </c>
      <c r="CN23" s="3">
        <f t="shared" si="66"/>
        <v>5</v>
      </c>
      <c r="CP23" s="3">
        <v>2</v>
      </c>
      <c r="CQ23" s="3">
        <v>3</v>
      </c>
      <c r="CR23" s="3">
        <v>2</v>
      </c>
      <c r="CS23" s="3">
        <v>2</v>
      </c>
    </row>
    <row r="24" spans="1:97" ht="12.75">
      <c r="A24" s="3" t="s">
        <v>145</v>
      </c>
      <c r="B24" s="3">
        <v>5</v>
      </c>
      <c r="C24" s="3">
        <v>396</v>
      </c>
      <c r="D24" s="3">
        <v>4</v>
      </c>
      <c r="E24" s="3">
        <v>13</v>
      </c>
      <c r="F24" s="3">
        <v>6</v>
      </c>
      <c r="G24" s="3">
        <v>5</v>
      </c>
      <c r="H24" s="3">
        <v>5</v>
      </c>
      <c r="I24" s="3">
        <v>5</v>
      </c>
      <c r="J24" s="3">
        <v>1</v>
      </c>
      <c r="L24" s="3">
        <f t="shared" si="0"/>
        <v>0</v>
      </c>
      <c r="M24" s="3">
        <f t="shared" si="0"/>
        <v>0</v>
      </c>
      <c r="N24" s="3">
        <f t="shared" si="0"/>
        <v>0</v>
      </c>
      <c r="O24" s="3">
        <f t="shared" si="0"/>
        <v>0</v>
      </c>
      <c r="Q24" s="3">
        <f t="shared" si="22"/>
        <v>0</v>
      </c>
      <c r="R24" s="3">
        <f t="shared" si="23"/>
        <v>0</v>
      </c>
      <c r="S24" s="3">
        <f t="shared" si="24"/>
        <v>0</v>
      </c>
      <c r="T24" s="3">
        <f t="shared" si="25"/>
        <v>0</v>
      </c>
      <c r="V24" s="3">
        <f t="shared" si="26"/>
        <v>0</v>
      </c>
      <c r="W24" s="3">
        <f t="shared" si="27"/>
        <v>1</v>
      </c>
      <c r="X24" s="3">
        <f t="shared" si="28"/>
        <v>1</v>
      </c>
      <c r="Y24" s="3">
        <f t="shared" si="29"/>
        <v>1</v>
      </c>
      <c r="AA24" s="3">
        <f t="shared" si="30"/>
        <v>1</v>
      </c>
      <c r="AB24" s="3">
        <f t="shared" si="31"/>
        <v>0</v>
      </c>
      <c r="AC24" s="3">
        <f t="shared" si="32"/>
        <v>0</v>
      </c>
      <c r="AD24" s="3">
        <f t="shared" si="33"/>
        <v>0</v>
      </c>
      <c r="AF24" s="3">
        <f t="shared" si="34"/>
        <v>0</v>
      </c>
      <c r="AG24" s="3">
        <f t="shared" si="35"/>
        <v>0</v>
      </c>
      <c r="AH24" s="3">
        <f t="shared" si="36"/>
        <v>0</v>
      </c>
      <c r="AI24" s="3">
        <f t="shared" si="37"/>
        <v>0</v>
      </c>
      <c r="AK24" s="3">
        <f t="shared" si="38"/>
        <v>0</v>
      </c>
      <c r="AL24" s="3">
        <f t="shared" si="39"/>
        <v>0</v>
      </c>
      <c r="AM24" s="3">
        <f t="shared" si="40"/>
        <v>0</v>
      </c>
      <c r="AN24" s="3">
        <f t="shared" si="41"/>
        <v>0</v>
      </c>
      <c r="AP24" s="3">
        <f t="shared" si="42"/>
        <v>0</v>
      </c>
      <c r="AQ24" s="3">
        <f t="shared" si="43"/>
        <v>0</v>
      </c>
      <c r="AR24" s="3">
        <f t="shared" si="44"/>
        <v>0</v>
      </c>
      <c r="AS24" s="3">
        <f t="shared" si="45"/>
        <v>0</v>
      </c>
      <c r="AU24" s="3">
        <f t="shared" si="46"/>
        <v>0</v>
      </c>
      <c r="AV24" s="3">
        <f t="shared" si="4"/>
        <v>0</v>
      </c>
      <c r="AW24" s="3">
        <f t="shared" si="47"/>
        <v>0</v>
      </c>
      <c r="AX24" s="3">
        <f t="shared" si="48"/>
        <v>0</v>
      </c>
      <c r="AZ24" s="3">
        <f t="shared" si="5"/>
        <v>0</v>
      </c>
      <c r="BA24" s="3">
        <f t="shared" si="6"/>
        <v>0</v>
      </c>
      <c r="BB24" s="3">
        <f t="shared" si="7"/>
        <v>0</v>
      </c>
      <c r="BC24" s="3">
        <f t="shared" si="8"/>
        <v>1</v>
      </c>
      <c r="BD24" s="3">
        <f t="shared" si="9"/>
        <v>0</v>
      </c>
      <c r="BE24" s="3">
        <f t="shared" si="10"/>
        <v>0</v>
      </c>
      <c r="BF24" s="3">
        <f t="shared" si="11"/>
        <v>1</v>
      </c>
      <c r="BG24" s="3">
        <f t="shared" si="12"/>
        <v>0</v>
      </c>
      <c r="BH24" s="3">
        <f t="shared" si="13"/>
        <v>0</v>
      </c>
      <c r="BI24" s="3">
        <f t="shared" si="14"/>
        <v>1</v>
      </c>
      <c r="BJ24" s="3">
        <f t="shared" si="15"/>
        <v>0</v>
      </c>
      <c r="BK24" s="3">
        <f t="shared" si="16"/>
        <v>0</v>
      </c>
      <c r="BM24" s="15">
        <v>0</v>
      </c>
      <c r="BN24" s="3">
        <f t="shared" si="17"/>
        <v>0</v>
      </c>
      <c r="BO24" s="3">
        <f t="shared" si="18"/>
        <v>0</v>
      </c>
      <c r="BP24" s="3">
        <f t="shared" si="19"/>
        <v>0</v>
      </c>
      <c r="BQ24" s="3">
        <f t="shared" si="20"/>
        <v>0</v>
      </c>
      <c r="BS24" s="3">
        <f t="shared" si="49"/>
        <v>0</v>
      </c>
      <c r="BT24" s="3">
        <f t="shared" si="67"/>
        <v>0</v>
      </c>
      <c r="BU24" s="3">
        <f t="shared" si="51"/>
        <v>0</v>
      </c>
      <c r="BV24" s="3">
        <f t="shared" si="52"/>
        <v>0</v>
      </c>
      <c r="BX24" s="3">
        <f t="shared" si="53"/>
        <v>0</v>
      </c>
      <c r="BY24" s="3" t="str">
        <f t="shared" si="54"/>
        <v>N/A</v>
      </c>
      <c r="BZ24" s="3" t="str">
        <f t="shared" si="68"/>
        <v>N/A</v>
      </c>
      <c r="CA24" s="3" t="str">
        <f t="shared" si="56"/>
        <v>N/A</v>
      </c>
      <c r="CB24" s="3" t="str">
        <f t="shared" si="57"/>
        <v>N/A</v>
      </c>
      <c r="CD24" s="3">
        <f t="shared" si="58"/>
        <v>1</v>
      </c>
      <c r="CE24" s="3">
        <f t="shared" si="59"/>
        <v>6</v>
      </c>
      <c r="CF24" s="3">
        <f t="shared" si="69"/>
        <v>5</v>
      </c>
      <c r="CG24" s="3">
        <f t="shared" si="61"/>
        <v>5</v>
      </c>
      <c r="CH24" s="3">
        <f t="shared" si="62"/>
        <v>5</v>
      </c>
      <c r="CJ24" s="3">
        <f t="shared" si="21"/>
        <v>0</v>
      </c>
      <c r="CK24" s="3" t="str">
        <f t="shared" si="63"/>
        <v>N/A</v>
      </c>
      <c r="CL24" s="3" t="str">
        <f t="shared" si="70"/>
        <v>N/A</v>
      </c>
      <c r="CM24" s="3" t="str">
        <f t="shared" si="65"/>
        <v>N/A</v>
      </c>
      <c r="CN24" s="3" t="str">
        <f t="shared" si="66"/>
        <v>N/A</v>
      </c>
      <c r="CP24" s="3">
        <v>1</v>
      </c>
      <c r="CQ24" s="3">
        <v>2</v>
      </c>
      <c r="CR24" s="3">
        <v>1</v>
      </c>
      <c r="CS24" s="3">
        <v>3</v>
      </c>
    </row>
    <row r="25" spans="1:97" ht="12.75">
      <c r="A25" s="3" t="s">
        <v>145</v>
      </c>
      <c r="B25" s="3">
        <v>6</v>
      </c>
      <c r="C25" s="3">
        <v>383</v>
      </c>
      <c r="D25" s="3">
        <v>4</v>
      </c>
      <c r="E25" s="3">
        <v>9</v>
      </c>
      <c r="F25" s="3">
        <v>6</v>
      </c>
      <c r="G25" s="3">
        <v>6</v>
      </c>
      <c r="H25" s="3">
        <v>5</v>
      </c>
      <c r="I25" s="3">
        <v>5</v>
      </c>
      <c r="J25" s="3">
        <v>1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 t="shared" si="0"/>
        <v>0</v>
      </c>
      <c r="Q25" s="3">
        <f t="shared" si="22"/>
        <v>0</v>
      </c>
      <c r="R25" s="3">
        <f t="shared" si="23"/>
        <v>0</v>
      </c>
      <c r="S25" s="3">
        <f t="shared" si="24"/>
        <v>0</v>
      </c>
      <c r="T25" s="3">
        <f t="shared" si="25"/>
        <v>0</v>
      </c>
      <c r="V25" s="3">
        <f t="shared" si="26"/>
        <v>0</v>
      </c>
      <c r="W25" s="3">
        <f t="shared" si="27"/>
        <v>0</v>
      </c>
      <c r="X25" s="3">
        <f t="shared" si="28"/>
        <v>1</v>
      </c>
      <c r="Y25" s="3">
        <f t="shared" si="29"/>
        <v>1</v>
      </c>
      <c r="AA25" s="3">
        <f t="shared" si="30"/>
        <v>1</v>
      </c>
      <c r="AB25" s="3">
        <f t="shared" si="31"/>
        <v>1</v>
      </c>
      <c r="AC25" s="3">
        <f t="shared" si="32"/>
        <v>0</v>
      </c>
      <c r="AD25" s="3">
        <f t="shared" si="33"/>
        <v>0</v>
      </c>
      <c r="AF25" s="3">
        <f t="shared" si="34"/>
        <v>0</v>
      </c>
      <c r="AG25" s="3">
        <f t="shared" si="35"/>
        <v>0</v>
      </c>
      <c r="AH25" s="3">
        <f t="shared" si="36"/>
        <v>0</v>
      </c>
      <c r="AI25" s="3">
        <f t="shared" si="37"/>
        <v>0</v>
      </c>
      <c r="AK25" s="3">
        <f t="shared" si="38"/>
        <v>0</v>
      </c>
      <c r="AL25" s="3">
        <f t="shared" si="39"/>
        <v>0</v>
      </c>
      <c r="AM25" s="3">
        <f t="shared" si="40"/>
        <v>0</v>
      </c>
      <c r="AN25" s="3">
        <f t="shared" si="41"/>
        <v>0</v>
      </c>
      <c r="AP25" s="3">
        <f t="shared" si="42"/>
        <v>0</v>
      </c>
      <c r="AQ25" s="3">
        <f t="shared" si="43"/>
        <v>0</v>
      </c>
      <c r="AR25" s="3">
        <f t="shared" si="44"/>
        <v>0</v>
      </c>
      <c r="AS25" s="3">
        <f t="shared" si="45"/>
        <v>0</v>
      </c>
      <c r="AU25" s="3">
        <f t="shared" si="46"/>
        <v>0</v>
      </c>
      <c r="AV25" s="3">
        <f t="shared" si="4"/>
        <v>0</v>
      </c>
      <c r="AW25" s="3">
        <f t="shared" si="47"/>
        <v>0</v>
      </c>
      <c r="AX25" s="3">
        <f t="shared" si="48"/>
        <v>0</v>
      </c>
      <c r="AZ25" s="3">
        <f t="shared" si="5"/>
        <v>0</v>
      </c>
      <c r="BA25" s="3">
        <f t="shared" si="6"/>
        <v>0</v>
      </c>
      <c r="BB25" s="3">
        <f t="shared" si="7"/>
        <v>0</v>
      </c>
      <c r="BC25" s="3">
        <f t="shared" si="8"/>
        <v>0</v>
      </c>
      <c r="BD25" s="3">
        <f t="shared" si="9"/>
        <v>0</v>
      </c>
      <c r="BE25" s="3">
        <f t="shared" si="10"/>
        <v>0</v>
      </c>
      <c r="BF25" s="3">
        <f t="shared" si="11"/>
        <v>1</v>
      </c>
      <c r="BG25" s="3">
        <f t="shared" si="12"/>
        <v>1</v>
      </c>
      <c r="BH25" s="3">
        <f t="shared" si="13"/>
        <v>0</v>
      </c>
      <c r="BI25" s="3">
        <f t="shared" si="14"/>
        <v>1</v>
      </c>
      <c r="BJ25" s="3">
        <f t="shared" si="15"/>
        <v>1</v>
      </c>
      <c r="BK25" s="3">
        <f t="shared" si="16"/>
        <v>0</v>
      </c>
      <c r="BM25" s="15">
        <v>0</v>
      </c>
      <c r="BN25" s="3">
        <f t="shared" si="17"/>
        <v>0</v>
      </c>
      <c r="BO25" s="3">
        <f t="shared" si="18"/>
        <v>0</v>
      </c>
      <c r="BP25" s="3">
        <f t="shared" si="19"/>
        <v>0</v>
      </c>
      <c r="BQ25" s="3">
        <f t="shared" si="20"/>
        <v>0</v>
      </c>
      <c r="BS25" s="3">
        <f t="shared" si="49"/>
        <v>0</v>
      </c>
      <c r="BT25" s="3">
        <f t="shared" si="67"/>
        <v>0</v>
      </c>
      <c r="BU25" s="3">
        <f t="shared" si="51"/>
        <v>0</v>
      </c>
      <c r="BV25" s="3">
        <f t="shared" si="52"/>
        <v>0</v>
      </c>
      <c r="BX25" s="3">
        <f t="shared" si="53"/>
        <v>0</v>
      </c>
      <c r="BY25" s="3" t="str">
        <f t="shared" si="54"/>
        <v>N/A</v>
      </c>
      <c r="BZ25" s="3" t="str">
        <f t="shared" si="68"/>
        <v>N/A</v>
      </c>
      <c r="CA25" s="3" t="str">
        <f t="shared" si="56"/>
        <v>N/A</v>
      </c>
      <c r="CB25" s="3" t="str">
        <f t="shared" si="57"/>
        <v>N/A</v>
      </c>
      <c r="CD25" s="3">
        <f t="shared" si="58"/>
        <v>1</v>
      </c>
      <c r="CE25" s="3">
        <f t="shared" si="59"/>
        <v>6</v>
      </c>
      <c r="CF25" s="3">
        <f t="shared" si="69"/>
        <v>6</v>
      </c>
      <c r="CG25" s="3">
        <f t="shared" si="61"/>
        <v>5</v>
      </c>
      <c r="CH25" s="3">
        <f t="shared" si="62"/>
        <v>5</v>
      </c>
      <c r="CJ25" s="3">
        <f t="shared" si="21"/>
        <v>0</v>
      </c>
      <c r="CK25" s="3" t="str">
        <f t="shared" si="63"/>
        <v>N/A</v>
      </c>
      <c r="CL25" s="3" t="str">
        <f t="shared" si="70"/>
        <v>N/A</v>
      </c>
      <c r="CM25" s="3" t="str">
        <f t="shared" si="65"/>
        <v>N/A</v>
      </c>
      <c r="CN25" s="3" t="str">
        <f t="shared" si="66"/>
        <v>N/A</v>
      </c>
      <c r="CP25" s="3">
        <v>2</v>
      </c>
      <c r="CQ25" s="3">
        <v>2</v>
      </c>
      <c r="CR25" s="3">
        <v>2</v>
      </c>
      <c r="CS25" s="3">
        <v>1</v>
      </c>
    </row>
    <row r="26" spans="1:97" ht="12.75">
      <c r="A26" s="3" t="s">
        <v>145</v>
      </c>
      <c r="B26" s="3">
        <v>7</v>
      </c>
      <c r="C26" s="3">
        <v>151</v>
      </c>
      <c r="D26" s="3">
        <v>3</v>
      </c>
      <c r="E26" s="3">
        <v>17</v>
      </c>
      <c r="F26" s="3">
        <v>6</v>
      </c>
      <c r="G26" s="3">
        <v>4</v>
      </c>
      <c r="H26" s="3">
        <v>2</v>
      </c>
      <c r="I26" s="3">
        <v>4</v>
      </c>
      <c r="J26" s="3">
        <v>1</v>
      </c>
      <c r="L26" s="3">
        <f t="shared" si="0"/>
        <v>0</v>
      </c>
      <c r="M26" s="3">
        <f t="shared" si="0"/>
        <v>0</v>
      </c>
      <c r="N26" s="3">
        <f t="shared" si="0"/>
        <v>0</v>
      </c>
      <c r="O26" s="3">
        <f t="shared" si="0"/>
        <v>0</v>
      </c>
      <c r="Q26" s="3">
        <f t="shared" si="22"/>
        <v>0</v>
      </c>
      <c r="R26" s="3">
        <f t="shared" si="23"/>
        <v>0</v>
      </c>
      <c r="S26" s="3">
        <f t="shared" si="24"/>
        <v>1</v>
      </c>
      <c r="T26" s="3">
        <f t="shared" si="25"/>
        <v>0</v>
      </c>
      <c r="V26" s="3">
        <f t="shared" si="26"/>
        <v>0</v>
      </c>
      <c r="W26" s="3">
        <f t="shared" si="27"/>
        <v>1</v>
      </c>
      <c r="X26" s="3">
        <f t="shared" si="28"/>
        <v>0</v>
      </c>
      <c r="Y26" s="3">
        <f t="shared" si="29"/>
        <v>1</v>
      </c>
      <c r="AA26" s="3">
        <f t="shared" si="30"/>
        <v>0</v>
      </c>
      <c r="AB26" s="3">
        <f t="shared" si="31"/>
        <v>0</v>
      </c>
      <c r="AC26" s="3">
        <f t="shared" si="32"/>
        <v>0</v>
      </c>
      <c r="AD26" s="3">
        <f t="shared" si="33"/>
        <v>0</v>
      </c>
      <c r="AF26" s="3">
        <f t="shared" si="34"/>
        <v>1</v>
      </c>
      <c r="AG26" s="3">
        <f t="shared" si="35"/>
        <v>0</v>
      </c>
      <c r="AH26" s="3">
        <f t="shared" si="36"/>
        <v>0</v>
      </c>
      <c r="AI26" s="3">
        <f t="shared" si="37"/>
        <v>0</v>
      </c>
      <c r="AK26" s="3">
        <f t="shared" si="38"/>
        <v>0</v>
      </c>
      <c r="AL26" s="3">
        <f t="shared" si="39"/>
        <v>0</v>
      </c>
      <c r="AM26" s="3">
        <f t="shared" si="40"/>
        <v>0</v>
      </c>
      <c r="AN26" s="3">
        <f t="shared" si="41"/>
        <v>0</v>
      </c>
      <c r="AP26" s="3">
        <f t="shared" si="42"/>
        <v>0</v>
      </c>
      <c r="AQ26" s="3">
        <f t="shared" si="43"/>
        <v>0</v>
      </c>
      <c r="AR26" s="3">
        <f t="shared" si="44"/>
        <v>0</v>
      </c>
      <c r="AS26" s="3">
        <f t="shared" si="45"/>
        <v>0</v>
      </c>
      <c r="AU26" s="3">
        <f t="shared" si="46"/>
        <v>0</v>
      </c>
      <c r="AV26" s="3">
        <f t="shared" si="4"/>
        <v>0</v>
      </c>
      <c r="AW26" s="3">
        <f t="shared" si="47"/>
        <v>0</v>
      </c>
      <c r="AX26" s="3">
        <f t="shared" si="48"/>
        <v>0</v>
      </c>
      <c r="AZ26" s="3">
        <f t="shared" si="5"/>
        <v>0</v>
      </c>
      <c r="BA26" s="3">
        <f t="shared" si="6"/>
        <v>0</v>
      </c>
      <c r="BB26" s="3">
        <f t="shared" si="7"/>
        <v>0</v>
      </c>
      <c r="BC26" s="3">
        <f t="shared" si="8"/>
        <v>1</v>
      </c>
      <c r="BD26" s="3">
        <f t="shared" si="9"/>
        <v>0</v>
      </c>
      <c r="BE26" s="3">
        <f t="shared" si="10"/>
        <v>0</v>
      </c>
      <c r="BF26" s="3">
        <f t="shared" si="11"/>
        <v>1</v>
      </c>
      <c r="BG26" s="3">
        <f t="shared" si="12"/>
        <v>1</v>
      </c>
      <c r="BH26" s="3">
        <f t="shared" si="13"/>
        <v>1</v>
      </c>
      <c r="BI26" s="3">
        <f t="shared" si="14"/>
        <v>1</v>
      </c>
      <c r="BJ26" s="3">
        <f t="shared" si="15"/>
        <v>0</v>
      </c>
      <c r="BK26" s="3">
        <f t="shared" si="16"/>
        <v>0</v>
      </c>
      <c r="BM26" s="15" t="s">
        <v>6</v>
      </c>
      <c r="BN26" s="3">
        <f t="shared" si="17"/>
        <v>0</v>
      </c>
      <c r="BO26" s="3">
        <f t="shared" si="18"/>
        <v>0</v>
      </c>
      <c r="BP26" s="3">
        <f t="shared" si="19"/>
        <v>1</v>
      </c>
      <c r="BQ26" s="3">
        <f t="shared" si="20"/>
        <v>0</v>
      </c>
      <c r="BS26" s="3">
        <f t="shared" si="49"/>
        <v>1</v>
      </c>
      <c r="BT26" s="3">
        <f t="shared" si="67"/>
        <v>0</v>
      </c>
      <c r="BU26" s="3">
        <f t="shared" si="51"/>
        <v>0</v>
      </c>
      <c r="BV26" s="3">
        <f t="shared" si="52"/>
        <v>0</v>
      </c>
      <c r="BX26" s="3">
        <f t="shared" si="53"/>
        <v>1</v>
      </c>
      <c r="BY26" s="3">
        <f t="shared" si="54"/>
        <v>6</v>
      </c>
      <c r="BZ26" s="3">
        <f t="shared" si="68"/>
        <v>4</v>
      </c>
      <c r="CA26" s="3">
        <f t="shared" si="56"/>
        <v>2</v>
      </c>
      <c r="CB26" s="3">
        <f t="shared" si="57"/>
        <v>4</v>
      </c>
      <c r="CD26" s="3">
        <f t="shared" si="58"/>
        <v>0</v>
      </c>
      <c r="CE26" s="3" t="str">
        <f t="shared" si="59"/>
        <v>N/A</v>
      </c>
      <c r="CF26" s="3" t="str">
        <f t="shared" si="69"/>
        <v>N/A</v>
      </c>
      <c r="CG26" s="3" t="str">
        <f t="shared" si="61"/>
        <v>N/A</v>
      </c>
      <c r="CH26" s="3" t="str">
        <f t="shared" si="62"/>
        <v>N/A</v>
      </c>
      <c r="CJ26" s="3">
        <f t="shared" si="21"/>
        <v>0</v>
      </c>
      <c r="CK26" s="3" t="str">
        <f t="shared" si="63"/>
        <v>N/A</v>
      </c>
      <c r="CL26" s="3" t="str">
        <f t="shared" si="70"/>
        <v>N/A</v>
      </c>
      <c r="CM26" s="3" t="str">
        <f t="shared" si="65"/>
        <v>N/A</v>
      </c>
      <c r="CN26" s="3" t="str">
        <f t="shared" si="66"/>
        <v>N/A</v>
      </c>
      <c r="CP26" s="3">
        <v>2</v>
      </c>
      <c r="CQ26" s="3">
        <v>3</v>
      </c>
      <c r="CR26" s="3">
        <v>1</v>
      </c>
      <c r="CS26" s="3">
        <v>3</v>
      </c>
    </row>
    <row r="27" spans="1:97" ht="12.75">
      <c r="A27" s="3" t="s">
        <v>145</v>
      </c>
      <c r="B27" s="3">
        <v>8</v>
      </c>
      <c r="C27" s="3">
        <v>341</v>
      </c>
      <c r="D27" s="3">
        <v>4</v>
      </c>
      <c r="E27" s="3">
        <v>7</v>
      </c>
      <c r="F27" s="3">
        <v>5</v>
      </c>
      <c r="G27" s="3">
        <v>5</v>
      </c>
      <c r="H27" s="3">
        <v>5</v>
      </c>
      <c r="I27" s="3">
        <v>6</v>
      </c>
      <c r="J27" s="3">
        <v>1</v>
      </c>
      <c r="L27" s="3">
        <f t="shared" si="0"/>
        <v>0</v>
      </c>
      <c r="M27" s="3">
        <f t="shared" si="0"/>
        <v>0</v>
      </c>
      <c r="N27" s="3">
        <f t="shared" si="0"/>
        <v>0</v>
      </c>
      <c r="O27" s="3">
        <f t="shared" si="0"/>
        <v>0</v>
      </c>
      <c r="Q27" s="3">
        <f t="shared" si="22"/>
        <v>0</v>
      </c>
      <c r="R27" s="3">
        <f t="shared" si="23"/>
        <v>0</v>
      </c>
      <c r="S27" s="3">
        <f t="shared" si="24"/>
        <v>0</v>
      </c>
      <c r="T27" s="3">
        <f t="shared" si="25"/>
        <v>0</v>
      </c>
      <c r="V27" s="3">
        <f t="shared" si="26"/>
        <v>1</v>
      </c>
      <c r="W27" s="3">
        <f t="shared" si="27"/>
        <v>1</v>
      </c>
      <c r="X27" s="3">
        <f t="shared" si="28"/>
        <v>1</v>
      </c>
      <c r="Y27" s="3">
        <f t="shared" si="29"/>
        <v>0</v>
      </c>
      <c r="AA27" s="3">
        <f t="shared" si="30"/>
        <v>0</v>
      </c>
      <c r="AB27" s="3">
        <f t="shared" si="31"/>
        <v>0</v>
      </c>
      <c r="AC27" s="3">
        <f t="shared" si="32"/>
        <v>0</v>
      </c>
      <c r="AD27" s="3">
        <f t="shared" si="33"/>
        <v>1</v>
      </c>
      <c r="AF27" s="3">
        <f t="shared" si="34"/>
        <v>0</v>
      </c>
      <c r="AG27" s="3">
        <f t="shared" si="35"/>
        <v>0</v>
      </c>
      <c r="AH27" s="3">
        <f t="shared" si="36"/>
        <v>0</v>
      </c>
      <c r="AI27" s="3">
        <f t="shared" si="37"/>
        <v>0</v>
      </c>
      <c r="AK27" s="3">
        <f t="shared" si="38"/>
        <v>0</v>
      </c>
      <c r="AL27" s="3">
        <f t="shared" si="39"/>
        <v>0</v>
      </c>
      <c r="AM27" s="3">
        <f t="shared" si="40"/>
        <v>0</v>
      </c>
      <c r="AN27" s="3">
        <f t="shared" si="41"/>
        <v>0</v>
      </c>
      <c r="AP27" s="3">
        <f t="shared" si="42"/>
        <v>0</v>
      </c>
      <c r="AQ27" s="3">
        <f t="shared" si="43"/>
        <v>0</v>
      </c>
      <c r="AR27" s="3">
        <f t="shared" si="44"/>
        <v>0</v>
      </c>
      <c r="AS27" s="3">
        <f t="shared" si="45"/>
        <v>0</v>
      </c>
      <c r="AU27" s="3">
        <f t="shared" si="46"/>
        <v>0</v>
      </c>
      <c r="AV27" s="3">
        <f t="shared" si="4"/>
        <v>0</v>
      </c>
      <c r="AW27" s="3">
        <f t="shared" si="47"/>
        <v>0</v>
      </c>
      <c r="AX27" s="3">
        <f t="shared" si="48"/>
        <v>0</v>
      </c>
      <c r="AZ27" s="3">
        <f t="shared" si="5"/>
        <v>0</v>
      </c>
      <c r="BA27" s="3">
        <f t="shared" si="6"/>
        <v>0</v>
      </c>
      <c r="BB27" s="3">
        <f t="shared" si="7"/>
        <v>1</v>
      </c>
      <c r="BC27" s="3">
        <f t="shared" si="8"/>
        <v>0</v>
      </c>
      <c r="BD27" s="3">
        <f t="shared" si="9"/>
        <v>0</v>
      </c>
      <c r="BE27" s="3">
        <f t="shared" si="10"/>
        <v>1</v>
      </c>
      <c r="BF27" s="3">
        <f t="shared" si="11"/>
        <v>0</v>
      </c>
      <c r="BG27" s="3">
        <f t="shared" si="12"/>
        <v>0</v>
      </c>
      <c r="BH27" s="3">
        <f t="shared" si="13"/>
        <v>1</v>
      </c>
      <c r="BI27" s="3">
        <f t="shared" si="14"/>
        <v>0</v>
      </c>
      <c r="BJ27" s="3">
        <f t="shared" si="15"/>
        <v>0</v>
      </c>
      <c r="BK27" s="3">
        <f t="shared" si="16"/>
        <v>0</v>
      </c>
      <c r="BM27" s="15">
        <v>0</v>
      </c>
      <c r="BN27" s="3">
        <f t="shared" si="17"/>
        <v>0</v>
      </c>
      <c r="BO27" s="3">
        <f t="shared" si="18"/>
        <v>0</v>
      </c>
      <c r="BP27" s="3">
        <f t="shared" si="19"/>
        <v>0</v>
      </c>
      <c r="BQ27" s="3">
        <f t="shared" si="20"/>
        <v>0</v>
      </c>
      <c r="BS27" s="3">
        <f t="shared" si="49"/>
        <v>0</v>
      </c>
      <c r="BT27" s="3">
        <f t="shared" si="67"/>
        <v>0</v>
      </c>
      <c r="BU27" s="3">
        <f t="shared" si="51"/>
        <v>0</v>
      </c>
      <c r="BV27" s="3">
        <f t="shared" si="52"/>
        <v>0</v>
      </c>
      <c r="BX27" s="3">
        <f t="shared" si="53"/>
        <v>0</v>
      </c>
      <c r="BY27" s="3" t="str">
        <f t="shared" si="54"/>
        <v>N/A</v>
      </c>
      <c r="BZ27" s="3" t="str">
        <f t="shared" si="68"/>
        <v>N/A</v>
      </c>
      <c r="CA27" s="3" t="str">
        <f t="shared" si="56"/>
        <v>N/A</v>
      </c>
      <c r="CB27" s="3" t="str">
        <f t="shared" si="57"/>
        <v>N/A</v>
      </c>
      <c r="CD27" s="3">
        <f t="shared" si="58"/>
        <v>1</v>
      </c>
      <c r="CE27" s="3">
        <f t="shared" si="59"/>
        <v>5</v>
      </c>
      <c r="CF27" s="3">
        <f t="shared" si="69"/>
        <v>5</v>
      </c>
      <c r="CG27" s="3">
        <f t="shared" si="61"/>
        <v>5</v>
      </c>
      <c r="CH27" s="3">
        <f t="shared" si="62"/>
        <v>6</v>
      </c>
      <c r="CJ27" s="3">
        <f t="shared" si="21"/>
        <v>0</v>
      </c>
      <c r="CK27" s="3" t="str">
        <f t="shared" si="63"/>
        <v>N/A</v>
      </c>
      <c r="CL27" s="3" t="str">
        <f t="shared" si="70"/>
        <v>N/A</v>
      </c>
      <c r="CM27" s="3" t="str">
        <f t="shared" si="65"/>
        <v>N/A</v>
      </c>
      <c r="CN27" s="3" t="str">
        <f t="shared" si="66"/>
        <v>N/A</v>
      </c>
      <c r="CP27" s="3">
        <v>2</v>
      </c>
      <c r="CQ27" s="3">
        <v>2</v>
      </c>
      <c r="CR27" s="3">
        <v>3</v>
      </c>
      <c r="CS27" s="3">
        <v>2</v>
      </c>
    </row>
    <row r="28" spans="1:97" ht="12.75">
      <c r="A28" s="3" t="s">
        <v>145</v>
      </c>
      <c r="B28" s="3">
        <v>9</v>
      </c>
      <c r="C28" s="3">
        <v>517</v>
      </c>
      <c r="D28" s="3">
        <v>5</v>
      </c>
      <c r="E28" s="3">
        <v>3</v>
      </c>
      <c r="F28" s="3">
        <v>6</v>
      </c>
      <c r="G28" s="3">
        <v>5</v>
      </c>
      <c r="H28" s="3">
        <v>5</v>
      </c>
      <c r="I28" s="3">
        <v>5</v>
      </c>
      <c r="J28" s="3">
        <v>1</v>
      </c>
      <c r="L28" s="3">
        <f t="shared" si="0"/>
        <v>0</v>
      </c>
      <c r="M28" s="3">
        <f t="shared" si="0"/>
        <v>1</v>
      </c>
      <c r="N28" s="3">
        <f t="shared" si="0"/>
        <v>1</v>
      </c>
      <c r="O28" s="3">
        <f t="shared" si="0"/>
        <v>1</v>
      </c>
      <c r="Q28" s="3">
        <f t="shared" si="22"/>
        <v>0</v>
      </c>
      <c r="R28" s="3">
        <f t="shared" si="23"/>
        <v>0</v>
      </c>
      <c r="S28" s="3">
        <f t="shared" si="24"/>
        <v>0</v>
      </c>
      <c r="T28" s="3">
        <f t="shared" si="25"/>
        <v>0</v>
      </c>
      <c r="V28" s="3">
        <f t="shared" si="26"/>
        <v>1</v>
      </c>
      <c r="W28" s="3">
        <f t="shared" si="27"/>
        <v>0</v>
      </c>
      <c r="X28" s="3">
        <f t="shared" si="28"/>
        <v>0</v>
      </c>
      <c r="Y28" s="3">
        <f t="shared" si="29"/>
        <v>0</v>
      </c>
      <c r="AA28" s="3">
        <f t="shared" si="30"/>
        <v>0</v>
      </c>
      <c r="AB28" s="3">
        <f t="shared" si="31"/>
        <v>0</v>
      </c>
      <c r="AC28" s="3">
        <f t="shared" si="32"/>
        <v>0</v>
      </c>
      <c r="AD28" s="3">
        <f t="shared" si="33"/>
        <v>0</v>
      </c>
      <c r="AF28" s="3">
        <f t="shared" si="34"/>
        <v>0</v>
      </c>
      <c r="AG28" s="3">
        <f t="shared" si="35"/>
        <v>0</v>
      </c>
      <c r="AH28" s="3">
        <f t="shared" si="36"/>
        <v>0</v>
      </c>
      <c r="AI28" s="3">
        <f t="shared" si="37"/>
        <v>0</v>
      </c>
      <c r="AK28" s="3">
        <f t="shared" si="38"/>
        <v>0</v>
      </c>
      <c r="AL28" s="3">
        <f t="shared" si="39"/>
        <v>0</v>
      </c>
      <c r="AM28" s="3">
        <f t="shared" si="40"/>
        <v>0</v>
      </c>
      <c r="AN28" s="3">
        <f t="shared" si="41"/>
        <v>0</v>
      </c>
      <c r="AP28" s="3">
        <f t="shared" si="42"/>
        <v>0</v>
      </c>
      <c r="AQ28" s="3">
        <f t="shared" si="43"/>
        <v>0</v>
      </c>
      <c r="AR28" s="3">
        <f t="shared" si="44"/>
        <v>0</v>
      </c>
      <c r="AS28" s="3">
        <f t="shared" si="45"/>
        <v>0</v>
      </c>
      <c r="AU28" s="3">
        <f t="shared" si="46"/>
        <v>0</v>
      </c>
      <c r="AV28" s="3">
        <f t="shared" si="4"/>
        <v>0</v>
      </c>
      <c r="AW28" s="3">
        <f t="shared" si="47"/>
        <v>0</v>
      </c>
      <c r="AX28" s="3">
        <f t="shared" si="48"/>
        <v>0</v>
      </c>
      <c r="AZ28" s="3">
        <f t="shared" si="5"/>
        <v>0</v>
      </c>
      <c r="BA28" s="3">
        <f t="shared" si="6"/>
        <v>0</v>
      </c>
      <c r="BB28" s="3">
        <f t="shared" si="7"/>
        <v>0</v>
      </c>
      <c r="BC28" s="3">
        <f t="shared" si="8"/>
        <v>1</v>
      </c>
      <c r="BD28" s="3">
        <f t="shared" si="9"/>
        <v>0</v>
      </c>
      <c r="BE28" s="3">
        <f t="shared" si="10"/>
        <v>0</v>
      </c>
      <c r="BF28" s="3">
        <f t="shared" si="11"/>
        <v>1</v>
      </c>
      <c r="BG28" s="3">
        <f t="shared" si="12"/>
        <v>0</v>
      </c>
      <c r="BH28" s="3">
        <f t="shared" si="13"/>
        <v>0</v>
      </c>
      <c r="BI28" s="3">
        <f t="shared" si="14"/>
        <v>1</v>
      </c>
      <c r="BJ28" s="3">
        <f t="shared" si="15"/>
        <v>0</v>
      </c>
      <c r="BK28" s="3">
        <f t="shared" si="16"/>
        <v>0</v>
      </c>
      <c r="BM28" s="15">
        <v>0</v>
      </c>
      <c r="BN28" s="3">
        <f t="shared" si="17"/>
        <v>0</v>
      </c>
      <c r="BO28" s="3">
        <f t="shared" si="18"/>
        <v>0</v>
      </c>
      <c r="BP28" s="3">
        <f t="shared" si="19"/>
        <v>0</v>
      </c>
      <c r="BQ28" s="3">
        <f t="shared" si="20"/>
        <v>0</v>
      </c>
      <c r="BS28" s="3">
        <f t="shared" si="49"/>
        <v>0</v>
      </c>
      <c r="BT28" s="3">
        <f t="shared" si="67"/>
        <v>0</v>
      </c>
      <c r="BU28" s="3">
        <f t="shared" si="51"/>
        <v>0</v>
      </c>
      <c r="BV28" s="3">
        <f t="shared" si="52"/>
        <v>0</v>
      </c>
      <c r="BX28" s="3">
        <f t="shared" si="53"/>
        <v>0</v>
      </c>
      <c r="BY28" s="3" t="str">
        <f t="shared" si="54"/>
        <v>N/A</v>
      </c>
      <c r="BZ28" s="3" t="str">
        <f t="shared" si="68"/>
        <v>N/A</v>
      </c>
      <c r="CA28" s="3" t="str">
        <f t="shared" si="56"/>
        <v>N/A</v>
      </c>
      <c r="CB28" s="3" t="str">
        <f t="shared" si="57"/>
        <v>N/A</v>
      </c>
      <c r="CD28" s="3">
        <f t="shared" si="58"/>
        <v>0</v>
      </c>
      <c r="CE28" s="3" t="str">
        <f t="shared" si="59"/>
        <v>N/A</v>
      </c>
      <c r="CF28" s="3" t="str">
        <f t="shared" si="69"/>
        <v>N/A</v>
      </c>
      <c r="CG28" s="3" t="str">
        <f t="shared" si="61"/>
        <v>N/A</v>
      </c>
      <c r="CH28" s="3" t="str">
        <f t="shared" si="62"/>
        <v>N/A</v>
      </c>
      <c r="CJ28" s="3">
        <f t="shared" si="21"/>
        <v>1</v>
      </c>
      <c r="CK28" s="3">
        <f t="shared" si="63"/>
        <v>6</v>
      </c>
      <c r="CL28" s="3">
        <f t="shared" si="70"/>
        <v>5</v>
      </c>
      <c r="CM28" s="3">
        <f t="shared" si="65"/>
        <v>5</v>
      </c>
      <c r="CN28" s="3">
        <f t="shared" si="66"/>
        <v>5</v>
      </c>
      <c r="CP28" s="3">
        <v>1</v>
      </c>
      <c r="CQ28" s="3">
        <v>2</v>
      </c>
      <c r="CR28" s="3">
        <v>2</v>
      </c>
      <c r="CS28" s="3">
        <v>2</v>
      </c>
    </row>
    <row r="29" spans="1:97" ht="12.75">
      <c r="A29" s="3" t="s">
        <v>145</v>
      </c>
      <c r="B29" s="3">
        <v>10</v>
      </c>
      <c r="C29" s="3">
        <v>559</v>
      </c>
      <c r="D29" s="3">
        <v>5</v>
      </c>
      <c r="E29" s="3">
        <v>8</v>
      </c>
      <c r="F29" s="3">
        <v>8</v>
      </c>
      <c r="G29" s="3">
        <v>7</v>
      </c>
      <c r="H29" s="3">
        <v>6</v>
      </c>
      <c r="I29" s="3">
        <v>9</v>
      </c>
      <c r="J29" s="3">
        <v>1</v>
      </c>
      <c r="L29" s="3">
        <f t="shared" si="0"/>
        <v>0</v>
      </c>
      <c r="M29" s="3">
        <f t="shared" si="0"/>
        <v>0</v>
      </c>
      <c r="N29" s="3">
        <f t="shared" si="0"/>
        <v>0</v>
      </c>
      <c r="O29" s="3">
        <f t="shared" si="0"/>
        <v>0</v>
      </c>
      <c r="Q29" s="3">
        <f t="shared" si="22"/>
        <v>0</v>
      </c>
      <c r="R29" s="3">
        <f t="shared" si="23"/>
        <v>0</v>
      </c>
      <c r="S29" s="3">
        <f t="shared" si="24"/>
        <v>0</v>
      </c>
      <c r="T29" s="3">
        <f t="shared" si="25"/>
        <v>0</v>
      </c>
      <c r="V29" s="3">
        <f t="shared" si="26"/>
        <v>0</v>
      </c>
      <c r="W29" s="3">
        <f t="shared" si="27"/>
        <v>0</v>
      </c>
      <c r="X29" s="3">
        <f t="shared" si="28"/>
        <v>1</v>
      </c>
      <c r="Y29" s="3">
        <f t="shared" si="29"/>
        <v>0</v>
      </c>
      <c r="AA29" s="3">
        <f t="shared" si="30"/>
        <v>0</v>
      </c>
      <c r="AB29" s="3">
        <f t="shared" si="31"/>
        <v>1</v>
      </c>
      <c r="AC29" s="3">
        <f t="shared" si="32"/>
        <v>0</v>
      </c>
      <c r="AD29" s="3">
        <f t="shared" si="33"/>
        <v>0</v>
      </c>
      <c r="AF29" s="3">
        <f t="shared" si="34"/>
        <v>1</v>
      </c>
      <c r="AG29" s="3">
        <f t="shared" si="35"/>
        <v>0</v>
      </c>
      <c r="AH29" s="3">
        <f t="shared" si="36"/>
        <v>0</v>
      </c>
      <c r="AI29" s="3">
        <f t="shared" si="37"/>
        <v>0</v>
      </c>
      <c r="AK29" s="3">
        <f t="shared" si="38"/>
        <v>0</v>
      </c>
      <c r="AL29" s="3">
        <f t="shared" si="39"/>
        <v>0</v>
      </c>
      <c r="AM29" s="3">
        <f t="shared" si="40"/>
        <v>0</v>
      </c>
      <c r="AN29" s="3">
        <f t="shared" si="41"/>
        <v>1</v>
      </c>
      <c r="AP29" s="3">
        <f t="shared" si="42"/>
        <v>0</v>
      </c>
      <c r="AQ29" s="3">
        <f t="shared" si="43"/>
        <v>0</v>
      </c>
      <c r="AR29" s="3">
        <f t="shared" si="44"/>
        <v>0</v>
      </c>
      <c r="AS29" s="3">
        <f t="shared" si="45"/>
        <v>0</v>
      </c>
      <c r="AU29" s="3">
        <f t="shared" si="46"/>
        <v>0</v>
      </c>
      <c r="AV29" s="3">
        <f t="shared" si="4"/>
        <v>0</v>
      </c>
      <c r="AW29" s="3">
        <f t="shared" si="47"/>
        <v>0</v>
      </c>
      <c r="AX29" s="3">
        <f t="shared" si="48"/>
        <v>0</v>
      </c>
      <c r="AZ29" s="3">
        <f t="shared" si="5"/>
        <v>0</v>
      </c>
      <c r="BA29" s="3">
        <f t="shared" si="6"/>
        <v>0</v>
      </c>
      <c r="BB29" s="3">
        <f t="shared" si="7"/>
        <v>1</v>
      </c>
      <c r="BC29" s="3">
        <f t="shared" si="8"/>
        <v>1</v>
      </c>
      <c r="BD29" s="3">
        <f t="shared" si="9"/>
        <v>0</v>
      </c>
      <c r="BE29" s="3">
        <f t="shared" si="10"/>
        <v>1</v>
      </c>
      <c r="BF29" s="3">
        <f t="shared" si="11"/>
        <v>1</v>
      </c>
      <c r="BG29" s="3">
        <f t="shared" si="12"/>
        <v>1</v>
      </c>
      <c r="BH29" s="3">
        <f t="shared" si="13"/>
        <v>1</v>
      </c>
      <c r="BI29" s="3">
        <f t="shared" si="14"/>
        <v>0</v>
      </c>
      <c r="BJ29" s="3">
        <f t="shared" si="15"/>
        <v>0</v>
      </c>
      <c r="BK29" s="3">
        <f t="shared" si="16"/>
        <v>0</v>
      </c>
      <c r="BM29" s="15" t="s">
        <v>6</v>
      </c>
      <c r="BN29" s="3">
        <f t="shared" si="17"/>
        <v>0</v>
      </c>
      <c r="BO29" s="3">
        <f t="shared" si="18"/>
        <v>0</v>
      </c>
      <c r="BP29" s="3">
        <f t="shared" si="19"/>
        <v>1</v>
      </c>
      <c r="BQ29" s="3">
        <f t="shared" si="20"/>
        <v>0</v>
      </c>
      <c r="BS29" s="3">
        <f t="shared" si="49"/>
        <v>0</v>
      </c>
      <c r="BT29" s="3">
        <f t="shared" si="67"/>
        <v>0</v>
      </c>
      <c r="BU29" s="3">
        <f t="shared" si="51"/>
        <v>0</v>
      </c>
      <c r="BV29" s="3">
        <f t="shared" si="52"/>
        <v>0</v>
      </c>
      <c r="BX29" s="3">
        <f t="shared" si="53"/>
        <v>0</v>
      </c>
      <c r="BY29" s="3" t="str">
        <f t="shared" si="54"/>
        <v>N/A</v>
      </c>
      <c r="BZ29" s="3" t="str">
        <f t="shared" si="68"/>
        <v>N/A</v>
      </c>
      <c r="CA29" s="3" t="str">
        <f t="shared" si="56"/>
        <v>N/A</v>
      </c>
      <c r="CB29" s="3" t="str">
        <f t="shared" si="57"/>
        <v>N/A</v>
      </c>
      <c r="CD29" s="3">
        <f t="shared" si="58"/>
        <v>0</v>
      </c>
      <c r="CE29" s="3" t="str">
        <f t="shared" si="59"/>
        <v>N/A</v>
      </c>
      <c r="CF29" s="3" t="str">
        <f t="shared" si="69"/>
        <v>N/A</v>
      </c>
      <c r="CG29" s="3" t="str">
        <f t="shared" si="61"/>
        <v>N/A</v>
      </c>
      <c r="CH29" s="3" t="str">
        <f t="shared" si="62"/>
        <v>N/A</v>
      </c>
      <c r="CJ29" s="3">
        <f t="shared" si="21"/>
        <v>1</v>
      </c>
      <c r="CK29" s="3">
        <f t="shared" si="63"/>
        <v>8</v>
      </c>
      <c r="CL29" s="3">
        <f t="shared" si="70"/>
        <v>7</v>
      </c>
      <c r="CM29" s="3">
        <f t="shared" si="65"/>
        <v>6</v>
      </c>
      <c r="CN29" s="3">
        <f t="shared" si="66"/>
        <v>9</v>
      </c>
      <c r="CP29" s="3">
        <v>3</v>
      </c>
      <c r="CQ29" s="3">
        <v>2</v>
      </c>
      <c r="CR29" s="3">
        <v>3</v>
      </c>
      <c r="CS29" s="3">
        <v>3</v>
      </c>
    </row>
    <row r="30" spans="1:97" ht="12.75">
      <c r="A30" s="3" t="s">
        <v>145</v>
      </c>
      <c r="B30" s="3">
        <v>11</v>
      </c>
      <c r="C30" s="3">
        <v>130</v>
      </c>
      <c r="D30" s="3">
        <v>3</v>
      </c>
      <c r="E30" s="3">
        <v>18</v>
      </c>
      <c r="F30" s="3">
        <v>3</v>
      </c>
      <c r="G30" s="3">
        <v>3</v>
      </c>
      <c r="H30" s="3">
        <v>5</v>
      </c>
      <c r="I30" s="3">
        <v>5</v>
      </c>
      <c r="J30" s="3">
        <v>1</v>
      </c>
      <c r="L30" s="3">
        <f t="shared" si="0"/>
        <v>1</v>
      </c>
      <c r="M30" s="3">
        <f t="shared" si="0"/>
        <v>1</v>
      </c>
      <c r="N30" s="3">
        <f t="shared" si="0"/>
        <v>0</v>
      </c>
      <c r="O30" s="3">
        <f t="shared" si="0"/>
        <v>0</v>
      </c>
      <c r="Q30" s="3">
        <f t="shared" si="22"/>
        <v>0</v>
      </c>
      <c r="R30" s="3">
        <f t="shared" si="23"/>
        <v>0</v>
      </c>
      <c r="S30" s="3">
        <f t="shared" si="24"/>
        <v>0</v>
      </c>
      <c r="T30" s="3">
        <f t="shared" si="25"/>
        <v>0</v>
      </c>
      <c r="V30" s="3">
        <f t="shared" si="26"/>
        <v>0</v>
      </c>
      <c r="W30" s="3">
        <f t="shared" si="27"/>
        <v>0</v>
      </c>
      <c r="X30" s="3">
        <f t="shared" si="28"/>
        <v>0</v>
      </c>
      <c r="Y30" s="3">
        <f t="shared" si="29"/>
        <v>0</v>
      </c>
      <c r="AA30" s="3">
        <f t="shared" si="30"/>
        <v>0</v>
      </c>
      <c r="AB30" s="3">
        <f t="shared" si="31"/>
        <v>0</v>
      </c>
      <c r="AC30" s="3">
        <f t="shared" si="32"/>
        <v>1</v>
      </c>
      <c r="AD30" s="3">
        <f t="shared" si="33"/>
        <v>1</v>
      </c>
      <c r="AF30" s="3">
        <f t="shared" si="34"/>
        <v>0</v>
      </c>
      <c r="AG30" s="3">
        <f t="shared" si="35"/>
        <v>0</v>
      </c>
      <c r="AH30" s="3">
        <f t="shared" si="36"/>
        <v>0</v>
      </c>
      <c r="AI30" s="3">
        <f t="shared" si="37"/>
        <v>0</v>
      </c>
      <c r="AK30" s="3">
        <f t="shared" si="38"/>
        <v>0</v>
      </c>
      <c r="AL30" s="3">
        <f t="shared" si="39"/>
        <v>0</v>
      </c>
      <c r="AM30" s="3">
        <f t="shared" si="40"/>
        <v>0</v>
      </c>
      <c r="AN30" s="3">
        <f t="shared" si="41"/>
        <v>0</v>
      </c>
      <c r="AP30" s="3">
        <f t="shared" si="42"/>
        <v>0</v>
      </c>
      <c r="AQ30" s="3">
        <f t="shared" si="43"/>
        <v>0</v>
      </c>
      <c r="AR30" s="3">
        <f t="shared" si="44"/>
        <v>0</v>
      </c>
      <c r="AS30" s="3">
        <f t="shared" si="45"/>
        <v>0</v>
      </c>
      <c r="AU30" s="3">
        <f t="shared" si="46"/>
        <v>0</v>
      </c>
      <c r="AV30" s="3">
        <f t="shared" si="4"/>
        <v>0</v>
      </c>
      <c r="AW30" s="3">
        <f t="shared" si="47"/>
        <v>0</v>
      </c>
      <c r="AX30" s="3">
        <f t="shared" si="48"/>
        <v>0</v>
      </c>
      <c r="AZ30" s="3">
        <f t="shared" si="5"/>
        <v>0</v>
      </c>
      <c r="BA30" s="3">
        <f t="shared" si="6"/>
        <v>1</v>
      </c>
      <c r="BB30" s="3">
        <f t="shared" si="7"/>
        <v>1</v>
      </c>
      <c r="BC30" s="3">
        <f t="shared" si="8"/>
        <v>0</v>
      </c>
      <c r="BD30" s="3">
        <f t="shared" si="9"/>
        <v>1</v>
      </c>
      <c r="BE30" s="3">
        <f t="shared" si="10"/>
        <v>1</v>
      </c>
      <c r="BF30" s="3">
        <f t="shared" si="11"/>
        <v>0</v>
      </c>
      <c r="BG30" s="3">
        <f t="shared" si="12"/>
        <v>0</v>
      </c>
      <c r="BH30" s="3">
        <f t="shared" si="13"/>
        <v>0</v>
      </c>
      <c r="BI30" s="3">
        <f t="shared" si="14"/>
        <v>0</v>
      </c>
      <c r="BJ30" s="3">
        <f t="shared" si="15"/>
        <v>0</v>
      </c>
      <c r="BK30" s="3">
        <f t="shared" si="16"/>
        <v>0</v>
      </c>
      <c r="BM30" s="15">
        <v>0</v>
      </c>
      <c r="BN30" s="3">
        <f t="shared" si="17"/>
        <v>0</v>
      </c>
      <c r="BO30" s="3">
        <f t="shared" si="18"/>
        <v>0</v>
      </c>
      <c r="BP30" s="3">
        <f t="shared" si="19"/>
        <v>0</v>
      </c>
      <c r="BQ30" s="3">
        <f t="shared" si="20"/>
        <v>0</v>
      </c>
      <c r="BS30" s="3">
        <f t="shared" si="49"/>
        <v>0</v>
      </c>
      <c r="BT30" s="3">
        <f t="shared" si="67"/>
        <v>0</v>
      </c>
      <c r="BU30" s="3">
        <f t="shared" si="51"/>
        <v>0</v>
      </c>
      <c r="BV30" s="3">
        <f t="shared" si="52"/>
        <v>0</v>
      </c>
      <c r="BX30" s="3">
        <f t="shared" si="53"/>
        <v>1</v>
      </c>
      <c r="BY30" s="3">
        <f t="shared" si="54"/>
        <v>3</v>
      </c>
      <c r="BZ30" s="3">
        <f t="shared" si="68"/>
        <v>3</v>
      </c>
      <c r="CA30" s="3">
        <f t="shared" si="56"/>
        <v>5</v>
      </c>
      <c r="CB30" s="3">
        <f t="shared" si="57"/>
        <v>5</v>
      </c>
      <c r="CD30" s="3">
        <f t="shared" si="58"/>
        <v>0</v>
      </c>
      <c r="CE30" s="3" t="str">
        <f t="shared" si="59"/>
        <v>N/A</v>
      </c>
      <c r="CF30" s="3" t="str">
        <f t="shared" si="69"/>
        <v>N/A</v>
      </c>
      <c r="CG30" s="3" t="str">
        <f t="shared" si="61"/>
        <v>N/A</v>
      </c>
      <c r="CH30" s="3" t="str">
        <f t="shared" si="62"/>
        <v>N/A</v>
      </c>
      <c r="CJ30" s="3">
        <f t="shared" si="21"/>
        <v>0</v>
      </c>
      <c r="CK30" s="3" t="str">
        <f t="shared" si="63"/>
        <v>N/A</v>
      </c>
      <c r="CL30" s="3" t="str">
        <f t="shared" si="70"/>
        <v>N/A</v>
      </c>
      <c r="CM30" s="3" t="str">
        <f t="shared" si="65"/>
        <v>N/A</v>
      </c>
      <c r="CN30" s="3" t="str">
        <f t="shared" si="66"/>
        <v>N/A</v>
      </c>
      <c r="CP30" s="3">
        <v>2</v>
      </c>
      <c r="CQ30" s="3">
        <v>1</v>
      </c>
      <c r="CR30" s="3">
        <v>2</v>
      </c>
      <c r="CS30" s="3">
        <v>2</v>
      </c>
    </row>
    <row r="31" spans="1:97" ht="12.75">
      <c r="A31" s="3" t="s">
        <v>145</v>
      </c>
      <c r="B31" s="3">
        <v>12</v>
      </c>
      <c r="C31" s="3">
        <v>371</v>
      </c>
      <c r="D31" s="3">
        <v>4</v>
      </c>
      <c r="E31" s="3">
        <v>10</v>
      </c>
      <c r="F31" s="3">
        <v>6</v>
      </c>
      <c r="G31" s="3">
        <v>6</v>
      </c>
      <c r="H31" s="3">
        <v>6</v>
      </c>
      <c r="I31" s="3">
        <v>3</v>
      </c>
      <c r="J31" s="3">
        <v>1</v>
      </c>
      <c r="L31" s="3">
        <f t="shared" si="0"/>
        <v>0</v>
      </c>
      <c r="M31" s="3">
        <f t="shared" si="0"/>
        <v>0</v>
      </c>
      <c r="N31" s="3">
        <f t="shared" si="0"/>
        <v>0</v>
      </c>
      <c r="O31" s="3">
        <f t="shared" si="0"/>
        <v>0</v>
      </c>
      <c r="Q31" s="3">
        <f t="shared" si="22"/>
        <v>0</v>
      </c>
      <c r="R31" s="3">
        <f t="shared" si="23"/>
        <v>0</v>
      </c>
      <c r="S31" s="3">
        <f t="shared" si="24"/>
        <v>0</v>
      </c>
      <c r="T31" s="3">
        <f t="shared" si="25"/>
        <v>1</v>
      </c>
      <c r="V31" s="3">
        <f t="shared" si="26"/>
        <v>0</v>
      </c>
      <c r="W31" s="3">
        <f t="shared" si="27"/>
        <v>0</v>
      </c>
      <c r="X31" s="3">
        <f t="shared" si="28"/>
        <v>0</v>
      </c>
      <c r="Y31" s="3">
        <f t="shared" si="29"/>
        <v>0</v>
      </c>
      <c r="AA31" s="3">
        <f t="shared" si="30"/>
        <v>1</v>
      </c>
      <c r="AB31" s="3">
        <f t="shared" si="31"/>
        <v>1</v>
      </c>
      <c r="AC31" s="3">
        <f t="shared" si="32"/>
        <v>1</v>
      </c>
      <c r="AD31" s="3">
        <f t="shared" si="33"/>
        <v>0</v>
      </c>
      <c r="AF31" s="3">
        <f t="shared" si="34"/>
        <v>0</v>
      </c>
      <c r="AG31" s="3">
        <f t="shared" si="35"/>
        <v>0</v>
      </c>
      <c r="AH31" s="3">
        <f t="shared" si="36"/>
        <v>0</v>
      </c>
      <c r="AI31" s="3">
        <f t="shared" si="37"/>
        <v>0</v>
      </c>
      <c r="AK31" s="3">
        <f t="shared" si="38"/>
        <v>0</v>
      </c>
      <c r="AL31" s="3">
        <f t="shared" si="39"/>
        <v>0</v>
      </c>
      <c r="AM31" s="3">
        <f t="shared" si="40"/>
        <v>0</v>
      </c>
      <c r="AN31" s="3">
        <f t="shared" si="41"/>
        <v>0</v>
      </c>
      <c r="AP31" s="3">
        <f t="shared" si="42"/>
        <v>0</v>
      </c>
      <c r="AQ31" s="3">
        <f t="shared" si="43"/>
        <v>0</v>
      </c>
      <c r="AR31" s="3">
        <f t="shared" si="44"/>
        <v>0</v>
      </c>
      <c r="AS31" s="3">
        <f t="shared" si="45"/>
        <v>0</v>
      </c>
      <c r="AU31" s="3">
        <f t="shared" si="46"/>
        <v>0</v>
      </c>
      <c r="AV31" s="3">
        <f t="shared" si="4"/>
        <v>0</v>
      </c>
      <c r="AW31" s="3">
        <f t="shared" si="47"/>
        <v>0</v>
      </c>
      <c r="AX31" s="3">
        <f t="shared" si="48"/>
        <v>0</v>
      </c>
      <c r="AZ31" s="3">
        <f t="shared" si="5"/>
        <v>0</v>
      </c>
      <c r="BA31" s="3">
        <f t="shared" si="6"/>
        <v>0</v>
      </c>
      <c r="BB31" s="3">
        <f t="shared" si="7"/>
        <v>0</v>
      </c>
      <c r="BC31" s="3">
        <f t="shared" si="8"/>
        <v>0</v>
      </c>
      <c r="BD31" s="3">
        <f t="shared" si="9"/>
        <v>0</v>
      </c>
      <c r="BE31" s="3">
        <f t="shared" si="10"/>
        <v>0</v>
      </c>
      <c r="BF31" s="3">
        <f t="shared" si="11"/>
        <v>0</v>
      </c>
      <c r="BG31" s="3">
        <f t="shared" si="12"/>
        <v>0</v>
      </c>
      <c r="BH31" s="3">
        <f t="shared" si="13"/>
        <v>0</v>
      </c>
      <c r="BI31" s="3">
        <f t="shared" si="14"/>
        <v>1</v>
      </c>
      <c r="BJ31" s="3">
        <f t="shared" si="15"/>
        <v>1</v>
      </c>
      <c r="BK31" s="3">
        <f t="shared" si="16"/>
        <v>1</v>
      </c>
      <c r="BM31" s="15" t="s">
        <v>7</v>
      </c>
      <c r="BN31" s="3">
        <f t="shared" si="17"/>
        <v>0</v>
      </c>
      <c r="BO31" s="3">
        <f t="shared" si="18"/>
        <v>0</v>
      </c>
      <c r="BP31" s="3">
        <f t="shared" si="19"/>
        <v>0</v>
      </c>
      <c r="BQ31" s="3">
        <f t="shared" si="20"/>
        <v>1</v>
      </c>
      <c r="BS31" s="3">
        <f t="shared" si="49"/>
        <v>0</v>
      </c>
      <c r="BT31" s="3">
        <f t="shared" si="67"/>
        <v>0</v>
      </c>
      <c r="BU31" s="3">
        <f t="shared" si="51"/>
        <v>0</v>
      </c>
      <c r="BV31" s="3">
        <f t="shared" si="52"/>
        <v>0</v>
      </c>
      <c r="BX31" s="3">
        <f t="shared" si="53"/>
        <v>0</v>
      </c>
      <c r="BY31" s="3" t="str">
        <f t="shared" si="54"/>
        <v>N/A</v>
      </c>
      <c r="BZ31" s="3" t="str">
        <f t="shared" si="68"/>
        <v>N/A</v>
      </c>
      <c r="CA31" s="3" t="str">
        <f t="shared" si="56"/>
        <v>N/A</v>
      </c>
      <c r="CB31" s="3" t="str">
        <f t="shared" si="57"/>
        <v>N/A</v>
      </c>
      <c r="CD31" s="3">
        <f t="shared" si="58"/>
        <v>1</v>
      </c>
      <c r="CE31" s="3">
        <f t="shared" si="59"/>
        <v>6</v>
      </c>
      <c r="CF31" s="3">
        <f t="shared" si="69"/>
        <v>6</v>
      </c>
      <c r="CG31" s="3">
        <f t="shared" si="61"/>
        <v>6</v>
      </c>
      <c r="CH31" s="3">
        <f t="shared" si="62"/>
        <v>3</v>
      </c>
      <c r="CJ31" s="3">
        <f t="shared" si="21"/>
        <v>0</v>
      </c>
      <c r="CK31" s="3" t="str">
        <f t="shared" si="63"/>
        <v>N/A</v>
      </c>
      <c r="CL31" s="3" t="str">
        <f t="shared" si="70"/>
        <v>N/A</v>
      </c>
      <c r="CM31" s="3" t="str">
        <f t="shared" si="65"/>
        <v>N/A</v>
      </c>
      <c r="CN31" s="3" t="str">
        <f t="shared" si="66"/>
        <v>N/A</v>
      </c>
      <c r="CP31" s="3">
        <v>2</v>
      </c>
      <c r="CQ31" s="3">
        <v>3</v>
      </c>
      <c r="CR31" s="3">
        <v>1</v>
      </c>
      <c r="CS31" s="3">
        <v>1</v>
      </c>
    </row>
    <row r="32" spans="1:97" ht="12.75">
      <c r="A32" s="3" t="s">
        <v>145</v>
      </c>
      <c r="B32" s="3">
        <v>13</v>
      </c>
      <c r="C32" s="3">
        <v>381</v>
      </c>
      <c r="D32" s="3">
        <v>4</v>
      </c>
      <c r="E32" s="3">
        <v>14</v>
      </c>
      <c r="F32" s="3">
        <v>6</v>
      </c>
      <c r="G32" s="3">
        <v>4</v>
      </c>
      <c r="H32" s="3">
        <v>5</v>
      </c>
      <c r="I32" s="3">
        <v>5</v>
      </c>
      <c r="J32" s="3">
        <v>1</v>
      </c>
      <c r="L32" s="3">
        <f t="shared" si="0"/>
        <v>0</v>
      </c>
      <c r="M32" s="3">
        <f t="shared" si="0"/>
        <v>1</v>
      </c>
      <c r="N32" s="3">
        <f t="shared" si="0"/>
        <v>0</v>
      </c>
      <c r="O32" s="3">
        <f t="shared" si="0"/>
        <v>0</v>
      </c>
      <c r="Q32" s="3">
        <f t="shared" si="22"/>
        <v>0</v>
      </c>
      <c r="R32" s="3">
        <f t="shared" si="23"/>
        <v>0</v>
      </c>
      <c r="S32" s="3">
        <f t="shared" si="24"/>
        <v>0</v>
      </c>
      <c r="T32" s="3">
        <f t="shared" si="25"/>
        <v>0</v>
      </c>
      <c r="V32" s="3">
        <f t="shared" si="26"/>
        <v>0</v>
      </c>
      <c r="W32" s="3">
        <f t="shared" si="27"/>
        <v>0</v>
      </c>
      <c r="X32" s="3">
        <f t="shared" si="28"/>
        <v>1</v>
      </c>
      <c r="Y32" s="3">
        <f t="shared" si="29"/>
        <v>1</v>
      </c>
      <c r="AA32" s="3">
        <f t="shared" si="30"/>
        <v>1</v>
      </c>
      <c r="AB32" s="3">
        <f t="shared" si="31"/>
        <v>0</v>
      </c>
      <c r="AC32" s="3">
        <f t="shared" si="32"/>
        <v>0</v>
      </c>
      <c r="AD32" s="3">
        <f t="shared" si="33"/>
        <v>0</v>
      </c>
      <c r="AF32" s="3">
        <f t="shared" si="34"/>
        <v>0</v>
      </c>
      <c r="AG32" s="3">
        <f t="shared" si="35"/>
        <v>0</v>
      </c>
      <c r="AH32" s="3">
        <f t="shared" si="36"/>
        <v>0</v>
      </c>
      <c r="AI32" s="3">
        <f t="shared" si="37"/>
        <v>0</v>
      </c>
      <c r="AK32" s="3">
        <f t="shared" si="38"/>
        <v>0</v>
      </c>
      <c r="AL32" s="3">
        <f t="shared" si="39"/>
        <v>0</v>
      </c>
      <c r="AM32" s="3">
        <f t="shared" si="40"/>
        <v>0</v>
      </c>
      <c r="AN32" s="3">
        <f t="shared" si="41"/>
        <v>0</v>
      </c>
      <c r="AP32" s="3">
        <f t="shared" si="42"/>
        <v>0</v>
      </c>
      <c r="AQ32" s="3">
        <f t="shared" si="43"/>
        <v>0</v>
      </c>
      <c r="AR32" s="3">
        <f t="shared" si="44"/>
        <v>0</v>
      </c>
      <c r="AS32" s="3">
        <f t="shared" si="45"/>
        <v>0</v>
      </c>
      <c r="AU32" s="3">
        <f t="shared" si="46"/>
        <v>0</v>
      </c>
      <c r="AV32" s="3">
        <f t="shared" si="4"/>
        <v>0</v>
      </c>
      <c r="AW32" s="3">
        <f t="shared" si="47"/>
        <v>0</v>
      </c>
      <c r="AX32" s="3">
        <f t="shared" si="48"/>
        <v>0</v>
      </c>
      <c r="AZ32" s="3">
        <f t="shared" si="5"/>
        <v>0</v>
      </c>
      <c r="BA32" s="3">
        <f t="shared" si="6"/>
        <v>0</v>
      </c>
      <c r="BB32" s="3">
        <f t="shared" si="7"/>
        <v>0</v>
      </c>
      <c r="BC32" s="3">
        <f t="shared" si="8"/>
        <v>1</v>
      </c>
      <c r="BD32" s="3">
        <f t="shared" si="9"/>
        <v>1</v>
      </c>
      <c r="BE32" s="3">
        <f t="shared" si="10"/>
        <v>1</v>
      </c>
      <c r="BF32" s="3">
        <f t="shared" si="11"/>
        <v>1</v>
      </c>
      <c r="BG32" s="3">
        <f t="shared" si="12"/>
        <v>0</v>
      </c>
      <c r="BH32" s="3">
        <f t="shared" si="13"/>
        <v>0</v>
      </c>
      <c r="BI32" s="3">
        <f t="shared" si="14"/>
        <v>1</v>
      </c>
      <c r="BJ32" s="3">
        <f t="shared" si="15"/>
        <v>0</v>
      </c>
      <c r="BK32" s="3">
        <f t="shared" si="16"/>
        <v>0</v>
      </c>
      <c r="BM32" s="15" t="s">
        <v>5</v>
      </c>
      <c r="BN32" s="3">
        <f t="shared" si="17"/>
        <v>0</v>
      </c>
      <c r="BO32" s="3">
        <f t="shared" si="18"/>
        <v>1</v>
      </c>
      <c r="BP32" s="3">
        <f t="shared" si="19"/>
        <v>0</v>
      </c>
      <c r="BQ32" s="3">
        <f t="shared" si="20"/>
        <v>0</v>
      </c>
      <c r="BS32" s="3">
        <f t="shared" si="49"/>
        <v>0</v>
      </c>
      <c r="BT32" s="3">
        <f t="shared" si="67"/>
        <v>0</v>
      </c>
      <c r="BU32" s="3">
        <f t="shared" si="51"/>
        <v>0</v>
      </c>
      <c r="BV32" s="3">
        <f t="shared" si="52"/>
        <v>0</v>
      </c>
      <c r="BX32" s="3">
        <f t="shared" si="53"/>
        <v>0</v>
      </c>
      <c r="BY32" s="3" t="str">
        <f t="shared" si="54"/>
        <v>N/A</v>
      </c>
      <c r="BZ32" s="3" t="str">
        <f t="shared" si="68"/>
        <v>N/A</v>
      </c>
      <c r="CA32" s="3" t="str">
        <f t="shared" si="56"/>
        <v>N/A</v>
      </c>
      <c r="CB32" s="3" t="str">
        <f t="shared" si="57"/>
        <v>N/A</v>
      </c>
      <c r="CD32" s="3">
        <f t="shared" si="58"/>
        <v>1</v>
      </c>
      <c r="CE32" s="3">
        <f t="shared" si="59"/>
        <v>6</v>
      </c>
      <c r="CF32" s="3">
        <f t="shared" si="69"/>
        <v>4</v>
      </c>
      <c r="CG32" s="3">
        <f t="shared" si="61"/>
        <v>5</v>
      </c>
      <c r="CH32" s="3">
        <f t="shared" si="62"/>
        <v>5</v>
      </c>
      <c r="CJ32" s="3">
        <f t="shared" si="21"/>
        <v>0</v>
      </c>
      <c r="CK32" s="3" t="str">
        <f t="shared" si="63"/>
        <v>N/A</v>
      </c>
      <c r="CL32" s="3" t="str">
        <f t="shared" si="70"/>
        <v>N/A</v>
      </c>
      <c r="CM32" s="3" t="str">
        <f t="shared" si="65"/>
        <v>N/A</v>
      </c>
      <c r="CN32" s="3" t="str">
        <f t="shared" si="66"/>
        <v>N/A</v>
      </c>
      <c r="CP32" s="3">
        <v>2</v>
      </c>
      <c r="CQ32" s="3">
        <v>2</v>
      </c>
      <c r="CR32" s="3">
        <v>2</v>
      </c>
      <c r="CS32" s="3">
        <v>2</v>
      </c>
    </row>
    <row r="33" spans="1:97" ht="12.75">
      <c r="A33" s="3" t="s">
        <v>145</v>
      </c>
      <c r="B33" s="3">
        <v>14</v>
      </c>
      <c r="C33" s="3">
        <v>138</v>
      </c>
      <c r="D33" s="3">
        <v>3</v>
      </c>
      <c r="E33" s="3">
        <v>16</v>
      </c>
      <c r="F33" s="3">
        <v>4</v>
      </c>
      <c r="G33" s="3">
        <v>3</v>
      </c>
      <c r="H33" s="3">
        <v>3</v>
      </c>
      <c r="I33" s="3">
        <v>4</v>
      </c>
      <c r="J33" s="3">
        <v>1</v>
      </c>
      <c r="L33" s="3">
        <f t="shared" si="0"/>
        <v>0</v>
      </c>
      <c r="M33" s="3">
        <f t="shared" si="0"/>
        <v>1</v>
      </c>
      <c r="N33" s="3">
        <f t="shared" si="0"/>
        <v>1</v>
      </c>
      <c r="O33" s="3">
        <f t="shared" si="0"/>
        <v>0</v>
      </c>
      <c r="Q33" s="3">
        <f t="shared" si="22"/>
        <v>0</v>
      </c>
      <c r="R33" s="3">
        <f t="shared" si="23"/>
        <v>0</v>
      </c>
      <c r="S33" s="3">
        <f t="shared" si="24"/>
        <v>0</v>
      </c>
      <c r="T33" s="3">
        <f t="shared" si="25"/>
        <v>0</v>
      </c>
      <c r="V33" s="3">
        <f t="shared" si="26"/>
        <v>1</v>
      </c>
      <c r="W33" s="3">
        <f t="shared" si="27"/>
        <v>0</v>
      </c>
      <c r="X33" s="3">
        <f t="shared" si="28"/>
        <v>0</v>
      </c>
      <c r="Y33" s="3">
        <f t="shared" si="29"/>
        <v>1</v>
      </c>
      <c r="AA33" s="3">
        <f t="shared" si="30"/>
        <v>0</v>
      </c>
      <c r="AB33" s="3">
        <f t="shared" si="31"/>
        <v>0</v>
      </c>
      <c r="AC33" s="3">
        <f t="shared" si="32"/>
        <v>0</v>
      </c>
      <c r="AD33" s="3">
        <f t="shared" si="33"/>
        <v>0</v>
      </c>
      <c r="AF33" s="3">
        <f t="shared" si="34"/>
        <v>0</v>
      </c>
      <c r="AG33" s="3">
        <f t="shared" si="35"/>
        <v>0</v>
      </c>
      <c r="AH33" s="3">
        <f t="shared" si="36"/>
        <v>0</v>
      </c>
      <c r="AI33" s="3">
        <f t="shared" si="37"/>
        <v>0</v>
      </c>
      <c r="AK33" s="3">
        <f t="shared" si="38"/>
        <v>0</v>
      </c>
      <c r="AL33" s="3">
        <f t="shared" si="39"/>
        <v>0</v>
      </c>
      <c r="AM33" s="3">
        <f t="shared" si="40"/>
        <v>0</v>
      </c>
      <c r="AN33" s="3">
        <f t="shared" si="41"/>
        <v>0</v>
      </c>
      <c r="AP33" s="3">
        <f t="shared" si="42"/>
        <v>0</v>
      </c>
      <c r="AQ33" s="3">
        <f t="shared" si="43"/>
        <v>0</v>
      </c>
      <c r="AR33" s="3">
        <f t="shared" si="44"/>
        <v>0</v>
      </c>
      <c r="AS33" s="3">
        <f t="shared" si="45"/>
        <v>0</v>
      </c>
      <c r="AU33" s="3">
        <f t="shared" si="46"/>
        <v>0</v>
      </c>
      <c r="AV33" s="3">
        <f t="shared" si="4"/>
        <v>0</v>
      </c>
      <c r="AW33" s="3">
        <f t="shared" si="47"/>
        <v>0</v>
      </c>
      <c r="AX33" s="3">
        <f t="shared" si="48"/>
        <v>0</v>
      </c>
      <c r="AZ33" s="3">
        <f t="shared" si="5"/>
        <v>0</v>
      </c>
      <c r="BA33" s="3">
        <f t="shared" si="6"/>
        <v>0</v>
      </c>
      <c r="BB33" s="3">
        <f t="shared" si="7"/>
        <v>0</v>
      </c>
      <c r="BC33" s="3">
        <f t="shared" si="8"/>
        <v>1</v>
      </c>
      <c r="BD33" s="3">
        <f t="shared" si="9"/>
        <v>0</v>
      </c>
      <c r="BE33" s="3">
        <f t="shared" si="10"/>
        <v>1</v>
      </c>
      <c r="BF33" s="3">
        <f t="shared" si="11"/>
        <v>1</v>
      </c>
      <c r="BG33" s="3">
        <f t="shared" si="12"/>
        <v>0</v>
      </c>
      <c r="BH33" s="3">
        <f t="shared" si="13"/>
        <v>1</v>
      </c>
      <c r="BI33" s="3">
        <f t="shared" si="14"/>
        <v>0</v>
      </c>
      <c r="BJ33" s="3">
        <f t="shared" si="15"/>
        <v>0</v>
      </c>
      <c r="BK33" s="3">
        <f t="shared" si="16"/>
        <v>0</v>
      </c>
      <c r="BM33" s="15">
        <v>0</v>
      </c>
      <c r="BN33" s="3">
        <f t="shared" si="17"/>
        <v>0</v>
      </c>
      <c r="BO33" s="3">
        <f t="shared" si="18"/>
        <v>0</v>
      </c>
      <c r="BP33" s="3">
        <f t="shared" si="19"/>
        <v>0</v>
      </c>
      <c r="BQ33" s="3">
        <f t="shared" si="20"/>
        <v>0</v>
      </c>
      <c r="BS33" s="3">
        <f t="shared" si="49"/>
        <v>0</v>
      </c>
      <c r="BT33" s="3">
        <f t="shared" si="67"/>
        <v>0</v>
      </c>
      <c r="BU33" s="3">
        <f t="shared" si="51"/>
        <v>0</v>
      </c>
      <c r="BV33" s="3">
        <f t="shared" si="52"/>
        <v>0</v>
      </c>
      <c r="BX33" s="3">
        <f t="shared" si="53"/>
        <v>1</v>
      </c>
      <c r="BY33" s="3">
        <f t="shared" si="54"/>
        <v>4</v>
      </c>
      <c r="BZ33" s="3">
        <f t="shared" si="68"/>
        <v>3</v>
      </c>
      <c r="CA33" s="3">
        <f t="shared" si="56"/>
        <v>3</v>
      </c>
      <c r="CB33" s="3">
        <f t="shared" si="57"/>
        <v>4</v>
      </c>
      <c r="CD33" s="3">
        <f t="shared" si="58"/>
        <v>0</v>
      </c>
      <c r="CE33" s="3" t="str">
        <f t="shared" si="59"/>
        <v>N/A</v>
      </c>
      <c r="CF33" s="3" t="str">
        <f t="shared" si="69"/>
        <v>N/A</v>
      </c>
      <c r="CG33" s="3" t="str">
        <f t="shared" si="61"/>
        <v>N/A</v>
      </c>
      <c r="CH33" s="3" t="str">
        <f t="shared" si="62"/>
        <v>N/A</v>
      </c>
      <c r="CJ33" s="3">
        <f t="shared" si="21"/>
        <v>0</v>
      </c>
      <c r="CK33" s="3" t="str">
        <f t="shared" si="63"/>
        <v>N/A</v>
      </c>
      <c r="CL33" s="3" t="str">
        <f t="shared" si="70"/>
        <v>N/A</v>
      </c>
      <c r="CM33" s="3" t="str">
        <f t="shared" si="65"/>
        <v>N/A</v>
      </c>
      <c r="CN33" s="3" t="str">
        <f t="shared" si="66"/>
        <v>N/A</v>
      </c>
      <c r="CP33" s="3">
        <v>3</v>
      </c>
      <c r="CQ33" s="3">
        <v>2</v>
      </c>
      <c r="CR33" s="3">
        <v>1</v>
      </c>
      <c r="CS33" s="3">
        <v>3</v>
      </c>
    </row>
    <row r="34" spans="1:97" ht="12.75">
      <c r="A34" s="3" t="s">
        <v>145</v>
      </c>
      <c r="B34" s="3">
        <v>15</v>
      </c>
      <c r="C34" s="3">
        <v>577</v>
      </c>
      <c r="D34" s="3">
        <v>5</v>
      </c>
      <c r="E34" s="3">
        <v>4</v>
      </c>
      <c r="F34" s="3">
        <v>7</v>
      </c>
      <c r="G34" s="3">
        <v>6</v>
      </c>
      <c r="H34" s="3">
        <v>6</v>
      </c>
      <c r="I34" s="3">
        <v>7</v>
      </c>
      <c r="J34" s="3">
        <v>1</v>
      </c>
      <c r="L34" s="3">
        <f aca="true" t="shared" si="71" ref="L34:O37">IF(F34=$D34,1,0)</f>
        <v>0</v>
      </c>
      <c r="M34" s="3">
        <f t="shared" si="71"/>
        <v>0</v>
      </c>
      <c r="N34" s="3">
        <f t="shared" si="71"/>
        <v>0</v>
      </c>
      <c r="O34" s="3">
        <f t="shared" si="71"/>
        <v>0</v>
      </c>
      <c r="Q34" s="3">
        <f t="shared" si="22"/>
        <v>0</v>
      </c>
      <c r="R34" s="3">
        <f t="shared" si="23"/>
        <v>0</v>
      </c>
      <c r="S34" s="3">
        <f t="shared" si="24"/>
        <v>0</v>
      </c>
      <c r="T34" s="3">
        <f t="shared" si="25"/>
        <v>0</v>
      </c>
      <c r="V34" s="3">
        <f t="shared" si="26"/>
        <v>0</v>
      </c>
      <c r="W34" s="3">
        <f t="shared" si="27"/>
        <v>1</v>
      </c>
      <c r="X34" s="3">
        <f t="shared" si="28"/>
        <v>1</v>
      </c>
      <c r="Y34" s="3">
        <f t="shared" si="29"/>
        <v>0</v>
      </c>
      <c r="AA34" s="3">
        <f t="shared" si="30"/>
        <v>1</v>
      </c>
      <c r="AB34" s="3">
        <f t="shared" si="31"/>
        <v>0</v>
      </c>
      <c r="AC34" s="3">
        <f t="shared" si="32"/>
        <v>0</v>
      </c>
      <c r="AD34" s="3">
        <f t="shared" si="33"/>
        <v>1</v>
      </c>
      <c r="AF34" s="3">
        <f t="shared" si="34"/>
        <v>0</v>
      </c>
      <c r="AG34" s="3">
        <f t="shared" si="35"/>
        <v>0</v>
      </c>
      <c r="AH34" s="3">
        <f t="shared" si="36"/>
        <v>0</v>
      </c>
      <c r="AI34" s="3">
        <f t="shared" si="37"/>
        <v>0</v>
      </c>
      <c r="AK34" s="3">
        <f t="shared" si="38"/>
        <v>0</v>
      </c>
      <c r="AL34" s="3">
        <f t="shared" si="39"/>
        <v>0</v>
      </c>
      <c r="AM34" s="3">
        <f t="shared" si="40"/>
        <v>0</v>
      </c>
      <c r="AN34" s="3">
        <f t="shared" si="41"/>
        <v>0</v>
      </c>
      <c r="AP34" s="3">
        <f t="shared" si="42"/>
        <v>0</v>
      </c>
      <c r="AQ34" s="3">
        <f t="shared" si="43"/>
        <v>0</v>
      </c>
      <c r="AR34" s="3">
        <f t="shared" si="44"/>
        <v>0</v>
      </c>
      <c r="AS34" s="3">
        <f t="shared" si="45"/>
        <v>0</v>
      </c>
      <c r="AU34" s="3">
        <f t="shared" si="46"/>
        <v>0</v>
      </c>
      <c r="AV34" s="3">
        <f t="shared" si="4"/>
        <v>0</v>
      </c>
      <c r="AW34" s="3">
        <f t="shared" si="47"/>
        <v>0</v>
      </c>
      <c r="AX34" s="3">
        <f t="shared" si="48"/>
        <v>0</v>
      </c>
      <c r="AZ34" s="3">
        <f t="shared" si="5"/>
        <v>0</v>
      </c>
      <c r="BA34" s="3">
        <f t="shared" si="6"/>
        <v>0</v>
      </c>
      <c r="BB34" s="3">
        <f t="shared" si="7"/>
        <v>0</v>
      </c>
      <c r="BC34" s="3">
        <f t="shared" si="8"/>
        <v>1</v>
      </c>
      <c r="BD34" s="3">
        <f t="shared" si="9"/>
        <v>0</v>
      </c>
      <c r="BE34" s="3">
        <f t="shared" si="10"/>
        <v>1</v>
      </c>
      <c r="BF34" s="3">
        <f t="shared" si="11"/>
        <v>1</v>
      </c>
      <c r="BG34" s="3">
        <f t="shared" si="12"/>
        <v>0</v>
      </c>
      <c r="BH34" s="3">
        <f t="shared" si="13"/>
        <v>1</v>
      </c>
      <c r="BI34" s="3">
        <f t="shared" si="14"/>
        <v>0</v>
      </c>
      <c r="BJ34" s="3">
        <f t="shared" si="15"/>
        <v>0</v>
      </c>
      <c r="BK34" s="3">
        <f t="shared" si="16"/>
        <v>0</v>
      </c>
      <c r="BM34" s="15">
        <v>0</v>
      </c>
      <c r="BN34" s="3">
        <f t="shared" si="17"/>
        <v>0</v>
      </c>
      <c r="BO34" s="3">
        <f t="shared" si="18"/>
        <v>0</v>
      </c>
      <c r="BP34" s="3">
        <f t="shared" si="19"/>
        <v>0</v>
      </c>
      <c r="BQ34" s="3">
        <f t="shared" si="20"/>
        <v>0</v>
      </c>
      <c r="BS34" s="3">
        <f t="shared" si="49"/>
        <v>0</v>
      </c>
      <c r="BT34" s="3">
        <f t="shared" si="67"/>
        <v>0</v>
      </c>
      <c r="BU34" s="3">
        <f t="shared" si="51"/>
        <v>0</v>
      </c>
      <c r="BV34" s="3">
        <f t="shared" si="52"/>
        <v>0</v>
      </c>
      <c r="BX34" s="3">
        <f t="shared" si="53"/>
        <v>0</v>
      </c>
      <c r="BY34" s="3" t="str">
        <f t="shared" si="54"/>
        <v>N/A</v>
      </c>
      <c r="BZ34" s="3" t="str">
        <f t="shared" si="68"/>
        <v>N/A</v>
      </c>
      <c r="CA34" s="3" t="str">
        <f t="shared" si="56"/>
        <v>N/A</v>
      </c>
      <c r="CB34" s="3" t="str">
        <f t="shared" si="57"/>
        <v>N/A</v>
      </c>
      <c r="CD34" s="3">
        <f t="shared" si="58"/>
        <v>0</v>
      </c>
      <c r="CE34" s="3" t="str">
        <f t="shared" si="59"/>
        <v>N/A</v>
      </c>
      <c r="CF34" s="3" t="str">
        <f t="shared" si="69"/>
        <v>N/A</v>
      </c>
      <c r="CG34" s="3" t="str">
        <f t="shared" si="61"/>
        <v>N/A</v>
      </c>
      <c r="CH34" s="3" t="str">
        <f t="shared" si="62"/>
        <v>N/A</v>
      </c>
      <c r="CJ34" s="3">
        <f t="shared" si="21"/>
        <v>1</v>
      </c>
      <c r="CK34" s="3">
        <f t="shared" si="63"/>
        <v>7</v>
      </c>
      <c r="CL34" s="3">
        <f t="shared" si="70"/>
        <v>6</v>
      </c>
      <c r="CM34" s="3">
        <f t="shared" si="65"/>
        <v>6</v>
      </c>
      <c r="CN34" s="3">
        <f t="shared" si="66"/>
        <v>7</v>
      </c>
      <c r="CP34" s="3">
        <v>2</v>
      </c>
      <c r="CQ34" s="3">
        <v>1</v>
      </c>
      <c r="CR34" s="3">
        <v>2</v>
      </c>
      <c r="CS34" s="3">
        <v>1</v>
      </c>
    </row>
    <row r="35" spans="1:97" ht="12.75">
      <c r="A35" s="3" t="s">
        <v>145</v>
      </c>
      <c r="B35" s="3">
        <v>16</v>
      </c>
      <c r="C35" s="3">
        <v>181</v>
      </c>
      <c r="D35" s="3">
        <v>3</v>
      </c>
      <c r="E35" s="3">
        <v>12</v>
      </c>
      <c r="F35" s="3">
        <v>4</v>
      </c>
      <c r="G35" s="3">
        <v>3</v>
      </c>
      <c r="H35" s="3">
        <v>5</v>
      </c>
      <c r="I35" s="3">
        <v>3</v>
      </c>
      <c r="J35" s="3">
        <v>1</v>
      </c>
      <c r="L35" s="3">
        <f t="shared" si="71"/>
        <v>0</v>
      </c>
      <c r="M35" s="3">
        <f t="shared" si="71"/>
        <v>1</v>
      </c>
      <c r="N35" s="3">
        <f t="shared" si="71"/>
        <v>0</v>
      </c>
      <c r="O35" s="3">
        <f t="shared" si="71"/>
        <v>1</v>
      </c>
      <c r="Q35" s="3">
        <f t="shared" si="22"/>
        <v>0</v>
      </c>
      <c r="R35" s="3">
        <f t="shared" si="23"/>
        <v>0</v>
      </c>
      <c r="S35" s="3">
        <f t="shared" si="24"/>
        <v>0</v>
      </c>
      <c r="T35" s="3">
        <f t="shared" si="25"/>
        <v>0</v>
      </c>
      <c r="V35" s="3">
        <f t="shared" si="26"/>
        <v>1</v>
      </c>
      <c r="W35" s="3">
        <f t="shared" si="27"/>
        <v>0</v>
      </c>
      <c r="X35" s="3">
        <f t="shared" si="28"/>
        <v>0</v>
      </c>
      <c r="Y35" s="3">
        <f t="shared" si="29"/>
        <v>0</v>
      </c>
      <c r="AA35" s="3">
        <f t="shared" si="30"/>
        <v>0</v>
      </c>
      <c r="AB35" s="3">
        <f t="shared" si="31"/>
        <v>0</v>
      </c>
      <c r="AC35" s="3">
        <f t="shared" si="32"/>
        <v>1</v>
      </c>
      <c r="AD35" s="3">
        <f t="shared" si="33"/>
        <v>0</v>
      </c>
      <c r="AF35" s="3">
        <f t="shared" si="34"/>
        <v>0</v>
      </c>
      <c r="AG35" s="3">
        <f t="shared" si="35"/>
        <v>0</v>
      </c>
      <c r="AH35" s="3">
        <f t="shared" si="36"/>
        <v>0</v>
      </c>
      <c r="AI35" s="3">
        <f t="shared" si="37"/>
        <v>0</v>
      </c>
      <c r="AK35" s="3">
        <f t="shared" si="38"/>
        <v>0</v>
      </c>
      <c r="AL35" s="3">
        <f t="shared" si="39"/>
        <v>0</v>
      </c>
      <c r="AM35" s="3">
        <f t="shared" si="40"/>
        <v>0</v>
      </c>
      <c r="AN35" s="3">
        <f t="shared" si="41"/>
        <v>0</v>
      </c>
      <c r="AP35" s="3">
        <f t="shared" si="42"/>
        <v>0</v>
      </c>
      <c r="AQ35" s="3">
        <f t="shared" si="43"/>
        <v>0</v>
      </c>
      <c r="AR35" s="3">
        <f t="shared" si="44"/>
        <v>0</v>
      </c>
      <c r="AS35" s="3">
        <f t="shared" si="45"/>
        <v>0</v>
      </c>
      <c r="AU35" s="3">
        <f t="shared" si="46"/>
        <v>0</v>
      </c>
      <c r="AV35" s="3">
        <f t="shared" si="4"/>
        <v>0</v>
      </c>
      <c r="AW35" s="3">
        <f t="shared" si="47"/>
        <v>0</v>
      </c>
      <c r="AX35" s="3">
        <f t="shared" si="48"/>
        <v>0</v>
      </c>
      <c r="AZ35" s="3">
        <f t="shared" si="5"/>
        <v>0</v>
      </c>
      <c r="BA35" s="3">
        <f t="shared" si="6"/>
        <v>1</v>
      </c>
      <c r="BB35" s="3">
        <f t="shared" si="7"/>
        <v>0</v>
      </c>
      <c r="BC35" s="3">
        <f t="shared" si="8"/>
        <v>1</v>
      </c>
      <c r="BD35" s="3">
        <f t="shared" si="9"/>
        <v>1</v>
      </c>
      <c r="BE35" s="3">
        <f t="shared" si="10"/>
        <v>0</v>
      </c>
      <c r="BF35" s="3">
        <f t="shared" si="11"/>
        <v>0</v>
      </c>
      <c r="BG35" s="3">
        <f t="shared" si="12"/>
        <v>0</v>
      </c>
      <c r="BH35" s="3">
        <f t="shared" si="13"/>
        <v>0</v>
      </c>
      <c r="BI35" s="3">
        <f t="shared" si="14"/>
        <v>1</v>
      </c>
      <c r="BJ35" s="3">
        <f t="shared" si="15"/>
        <v>0</v>
      </c>
      <c r="BK35" s="3">
        <f t="shared" si="16"/>
        <v>1</v>
      </c>
      <c r="BM35" s="15">
        <v>0</v>
      </c>
      <c r="BN35" s="3">
        <f t="shared" si="17"/>
        <v>0</v>
      </c>
      <c r="BO35" s="3">
        <f t="shared" si="18"/>
        <v>0</v>
      </c>
      <c r="BP35" s="3">
        <f t="shared" si="19"/>
        <v>0</v>
      </c>
      <c r="BQ35" s="3">
        <f t="shared" si="20"/>
        <v>0</v>
      </c>
      <c r="BS35" s="3">
        <f aca="true" t="shared" si="72" ref="BS35:BS66">IF(F35&gt;=($D35*2),1,0)</f>
        <v>0</v>
      </c>
      <c r="BT35" s="3">
        <f t="shared" si="67"/>
        <v>0</v>
      </c>
      <c r="BU35" s="3">
        <f t="shared" si="51"/>
        <v>0</v>
      </c>
      <c r="BV35" s="3">
        <f t="shared" si="52"/>
        <v>0</v>
      </c>
      <c r="BX35" s="3">
        <f t="shared" si="53"/>
        <v>1</v>
      </c>
      <c r="BY35" s="3">
        <f aca="true" t="shared" si="73" ref="BY35:BY66">IF($D35=3,F35,"N/A")</f>
        <v>4</v>
      </c>
      <c r="BZ35" s="3">
        <f t="shared" si="68"/>
        <v>3</v>
      </c>
      <c r="CA35" s="3">
        <f t="shared" si="56"/>
        <v>5</v>
      </c>
      <c r="CB35" s="3">
        <f t="shared" si="57"/>
        <v>3</v>
      </c>
      <c r="CD35" s="3">
        <f t="shared" si="58"/>
        <v>0</v>
      </c>
      <c r="CE35" s="3" t="str">
        <f aca="true" t="shared" si="74" ref="CE35:CE66">IF($D35=4,F35,"N/A")</f>
        <v>N/A</v>
      </c>
      <c r="CF35" s="3" t="str">
        <f t="shared" si="69"/>
        <v>N/A</v>
      </c>
      <c r="CG35" s="3" t="str">
        <f t="shared" si="61"/>
        <v>N/A</v>
      </c>
      <c r="CH35" s="3" t="str">
        <f t="shared" si="62"/>
        <v>N/A</v>
      </c>
      <c r="CJ35" s="3">
        <f t="shared" si="21"/>
        <v>0</v>
      </c>
      <c r="CK35" s="3" t="str">
        <f aca="true" t="shared" si="75" ref="CK35:CK66">IF($D35=5,F35,"N/A")</f>
        <v>N/A</v>
      </c>
      <c r="CL35" s="3" t="str">
        <f t="shared" si="70"/>
        <v>N/A</v>
      </c>
      <c r="CM35" s="3" t="str">
        <f t="shared" si="65"/>
        <v>N/A</v>
      </c>
      <c r="CN35" s="3" t="str">
        <f t="shared" si="66"/>
        <v>N/A</v>
      </c>
      <c r="CP35" s="3">
        <v>2</v>
      </c>
      <c r="CQ35" s="3">
        <v>2</v>
      </c>
      <c r="CR35" s="3">
        <v>2</v>
      </c>
      <c r="CS35" s="3">
        <v>2</v>
      </c>
    </row>
    <row r="36" spans="1:97" ht="12.75">
      <c r="A36" s="3" t="s">
        <v>145</v>
      </c>
      <c r="B36" s="3">
        <v>17</v>
      </c>
      <c r="C36" s="3">
        <v>395</v>
      </c>
      <c r="D36" s="3">
        <v>4</v>
      </c>
      <c r="E36" s="3">
        <v>2</v>
      </c>
      <c r="F36" s="3">
        <v>5</v>
      </c>
      <c r="G36" s="3">
        <v>7</v>
      </c>
      <c r="H36" s="3">
        <v>5</v>
      </c>
      <c r="I36" s="3">
        <v>6</v>
      </c>
      <c r="J36" s="3">
        <v>1</v>
      </c>
      <c r="L36" s="3">
        <f t="shared" si="71"/>
        <v>0</v>
      </c>
      <c r="M36" s="3">
        <f t="shared" si="71"/>
        <v>0</v>
      </c>
      <c r="N36" s="3">
        <f t="shared" si="71"/>
        <v>0</v>
      </c>
      <c r="O36" s="3">
        <f t="shared" si="71"/>
        <v>0</v>
      </c>
      <c r="Q36" s="3">
        <f t="shared" si="22"/>
        <v>0</v>
      </c>
      <c r="R36" s="3">
        <f t="shared" si="23"/>
        <v>0</v>
      </c>
      <c r="S36" s="3">
        <f t="shared" si="24"/>
        <v>0</v>
      </c>
      <c r="T36" s="3">
        <f t="shared" si="25"/>
        <v>0</v>
      </c>
      <c r="V36" s="3">
        <f t="shared" si="26"/>
        <v>1</v>
      </c>
      <c r="W36" s="3">
        <f t="shared" si="27"/>
        <v>0</v>
      </c>
      <c r="X36" s="3">
        <f t="shared" si="28"/>
        <v>1</v>
      </c>
      <c r="Y36" s="3">
        <f t="shared" si="29"/>
        <v>0</v>
      </c>
      <c r="AA36" s="3">
        <f t="shared" si="30"/>
        <v>0</v>
      </c>
      <c r="AB36" s="3">
        <f t="shared" si="31"/>
        <v>0</v>
      </c>
      <c r="AC36" s="3">
        <f t="shared" si="32"/>
        <v>0</v>
      </c>
      <c r="AD36" s="3">
        <f t="shared" si="33"/>
        <v>1</v>
      </c>
      <c r="AF36" s="3">
        <f t="shared" si="34"/>
        <v>0</v>
      </c>
      <c r="AG36" s="3">
        <f t="shared" si="35"/>
        <v>1</v>
      </c>
      <c r="AH36" s="3">
        <f t="shared" si="36"/>
        <v>0</v>
      </c>
      <c r="AI36" s="3">
        <f t="shared" si="37"/>
        <v>0</v>
      </c>
      <c r="AK36" s="3">
        <f t="shared" si="38"/>
        <v>0</v>
      </c>
      <c r="AL36" s="3">
        <f t="shared" si="39"/>
        <v>0</v>
      </c>
      <c r="AM36" s="3">
        <f t="shared" si="40"/>
        <v>0</v>
      </c>
      <c r="AN36" s="3">
        <f t="shared" si="41"/>
        <v>0</v>
      </c>
      <c r="AP36" s="3">
        <f t="shared" si="42"/>
        <v>0</v>
      </c>
      <c r="AQ36" s="3">
        <f t="shared" si="43"/>
        <v>0</v>
      </c>
      <c r="AR36" s="3">
        <f t="shared" si="44"/>
        <v>0</v>
      </c>
      <c r="AS36" s="3">
        <f t="shared" si="45"/>
        <v>0</v>
      </c>
      <c r="AU36" s="3">
        <f t="shared" si="46"/>
        <v>0</v>
      </c>
      <c r="AV36" s="3">
        <f t="shared" si="4"/>
        <v>0</v>
      </c>
      <c r="AW36" s="3">
        <f t="shared" si="47"/>
        <v>0</v>
      </c>
      <c r="AX36" s="3">
        <f t="shared" si="48"/>
        <v>0</v>
      </c>
      <c r="AZ36" s="3">
        <f t="shared" si="5"/>
        <v>1</v>
      </c>
      <c r="BA36" s="3">
        <f t="shared" si="6"/>
        <v>0</v>
      </c>
      <c r="BB36" s="3">
        <f t="shared" si="7"/>
        <v>1</v>
      </c>
      <c r="BC36" s="3">
        <f t="shared" si="8"/>
        <v>0</v>
      </c>
      <c r="BD36" s="3">
        <f t="shared" si="9"/>
        <v>0</v>
      </c>
      <c r="BE36" s="3">
        <f t="shared" si="10"/>
        <v>0</v>
      </c>
      <c r="BF36" s="3">
        <f t="shared" si="11"/>
        <v>0</v>
      </c>
      <c r="BG36" s="3">
        <f t="shared" si="12"/>
        <v>1</v>
      </c>
      <c r="BH36" s="3">
        <f t="shared" si="13"/>
        <v>1</v>
      </c>
      <c r="BI36" s="3">
        <f t="shared" si="14"/>
        <v>0</v>
      </c>
      <c r="BJ36" s="3">
        <f t="shared" si="15"/>
        <v>1</v>
      </c>
      <c r="BK36" s="3">
        <f t="shared" si="16"/>
        <v>0</v>
      </c>
      <c r="BM36" s="15">
        <v>0</v>
      </c>
      <c r="BN36" s="3">
        <f t="shared" si="17"/>
        <v>0</v>
      </c>
      <c r="BO36" s="3">
        <f t="shared" si="18"/>
        <v>0</v>
      </c>
      <c r="BP36" s="3">
        <f t="shared" si="19"/>
        <v>0</v>
      </c>
      <c r="BQ36" s="3">
        <f t="shared" si="20"/>
        <v>0</v>
      </c>
      <c r="BS36" s="3">
        <f t="shared" si="72"/>
        <v>0</v>
      </c>
      <c r="BT36" s="3">
        <f t="shared" si="67"/>
        <v>0</v>
      </c>
      <c r="BU36" s="3">
        <f t="shared" si="51"/>
        <v>0</v>
      </c>
      <c r="BV36" s="3">
        <f t="shared" si="52"/>
        <v>0</v>
      </c>
      <c r="BX36" s="3">
        <f t="shared" si="53"/>
        <v>0</v>
      </c>
      <c r="BY36" s="3" t="str">
        <f t="shared" si="73"/>
        <v>N/A</v>
      </c>
      <c r="BZ36" s="3" t="str">
        <f t="shared" si="68"/>
        <v>N/A</v>
      </c>
      <c r="CA36" s="3" t="str">
        <f t="shared" si="56"/>
        <v>N/A</v>
      </c>
      <c r="CB36" s="3" t="str">
        <f t="shared" si="57"/>
        <v>N/A</v>
      </c>
      <c r="CD36" s="3">
        <f t="shared" si="58"/>
        <v>1</v>
      </c>
      <c r="CE36" s="3">
        <f t="shared" si="74"/>
        <v>5</v>
      </c>
      <c r="CF36" s="3">
        <f t="shared" si="69"/>
        <v>7</v>
      </c>
      <c r="CG36" s="3">
        <f t="shared" si="61"/>
        <v>5</v>
      </c>
      <c r="CH36" s="3">
        <f t="shared" si="62"/>
        <v>6</v>
      </c>
      <c r="CJ36" s="3">
        <f t="shared" si="21"/>
        <v>0</v>
      </c>
      <c r="CK36" s="3" t="str">
        <f t="shared" si="75"/>
        <v>N/A</v>
      </c>
      <c r="CL36" s="3" t="str">
        <f t="shared" si="70"/>
        <v>N/A</v>
      </c>
      <c r="CM36" s="3" t="str">
        <f t="shared" si="65"/>
        <v>N/A</v>
      </c>
      <c r="CN36" s="3" t="str">
        <f t="shared" si="66"/>
        <v>N/A</v>
      </c>
      <c r="CP36" s="3">
        <v>2</v>
      </c>
      <c r="CQ36" s="3">
        <v>2</v>
      </c>
      <c r="CR36" s="3">
        <v>2</v>
      </c>
      <c r="CS36" s="3">
        <v>2</v>
      </c>
    </row>
    <row r="37" spans="1:97" ht="12.75">
      <c r="A37" s="3" t="s">
        <v>145</v>
      </c>
      <c r="B37" s="3">
        <v>18</v>
      </c>
      <c r="C37" s="3">
        <v>406</v>
      </c>
      <c r="D37" s="3">
        <v>4</v>
      </c>
      <c r="E37" s="3">
        <v>6</v>
      </c>
      <c r="F37" s="3">
        <v>6</v>
      </c>
      <c r="G37" s="3">
        <v>4</v>
      </c>
      <c r="H37" s="3">
        <v>6</v>
      </c>
      <c r="I37" s="3">
        <v>4</v>
      </c>
      <c r="J37" s="3">
        <v>1</v>
      </c>
      <c r="L37" s="3">
        <f t="shared" si="71"/>
        <v>0</v>
      </c>
      <c r="M37" s="3">
        <f t="shared" si="71"/>
        <v>1</v>
      </c>
      <c r="N37" s="3">
        <f t="shared" si="71"/>
        <v>0</v>
      </c>
      <c r="O37" s="3">
        <f t="shared" si="71"/>
        <v>1</v>
      </c>
      <c r="Q37" s="3">
        <f t="shared" si="22"/>
        <v>0</v>
      </c>
      <c r="R37" s="3">
        <f t="shared" si="23"/>
        <v>0</v>
      </c>
      <c r="S37" s="3">
        <f t="shared" si="24"/>
        <v>0</v>
      </c>
      <c r="T37" s="3">
        <f t="shared" si="25"/>
        <v>0</v>
      </c>
      <c r="V37" s="3">
        <f t="shared" si="26"/>
        <v>0</v>
      </c>
      <c r="W37" s="3">
        <f t="shared" si="27"/>
        <v>0</v>
      </c>
      <c r="X37" s="3">
        <f t="shared" si="28"/>
        <v>0</v>
      </c>
      <c r="Y37" s="3">
        <f t="shared" si="29"/>
        <v>0</v>
      </c>
      <c r="AA37" s="3">
        <f t="shared" si="30"/>
        <v>1</v>
      </c>
      <c r="AB37" s="3">
        <f t="shared" si="31"/>
        <v>0</v>
      </c>
      <c r="AC37" s="3">
        <f t="shared" si="32"/>
        <v>1</v>
      </c>
      <c r="AD37" s="3">
        <f t="shared" si="33"/>
        <v>0</v>
      </c>
      <c r="AF37" s="3">
        <f t="shared" si="34"/>
        <v>0</v>
      </c>
      <c r="AG37" s="3">
        <f t="shared" si="35"/>
        <v>0</v>
      </c>
      <c r="AH37" s="3">
        <f t="shared" si="36"/>
        <v>0</v>
      </c>
      <c r="AI37" s="3">
        <f t="shared" si="37"/>
        <v>0</v>
      </c>
      <c r="AK37" s="3">
        <f t="shared" si="38"/>
        <v>0</v>
      </c>
      <c r="AL37" s="3">
        <f t="shared" si="39"/>
        <v>0</v>
      </c>
      <c r="AM37" s="3">
        <f t="shared" si="40"/>
        <v>0</v>
      </c>
      <c r="AN37" s="3">
        <f t="shared" si="41"/>
        <v>0</v>
      </c>
      <c r="AP37" s="3">
        <f t="shared" si="42"/>
        <v>0</v>
      </c>
      <c r="AQ37" s="3">
        <f t="shared" si="43"/>
        <v>0</v>
      </c>
      <c r="AR37" s="3">
        <f t="shared" si="44"/>
        <v>0</v>
      </c>
      <c r="AS37" s="3">
        <f t="shared" si="45"/>
        <v>0</v>
      </c>
      <c r="AU37" s="3">
        <f t="shared" si="46"/>
        <v>0</v>
      </c>
      <c r="AV37" s="3">
        <f t="shared" si="4"/>
        <v>0</v>
      </c>
      <c r="AW37" s="3">
        <f t="shared" si="47"/>
        <v>0</v>
      </c>
      <c r="AX37" s="3">
        <f t="shared" si="48"/>
        <v>0</v>
      </c>
      <c r="AZ37" s="3">
        <f t="shared" si="5"/>
        <v>0</v>
      </c>
      <c r="BA37" s="3">
        <f t="shared" si="6"/>
        <v>0</v>
      </c>
      <c r="BB37" s="3">
        <f t="shared" si="7"/>
        <v>0</v>
      </c>
      <c r="BC37" s="3">
        <f t="shared" si="8"/>
        <v>1</v>
      </c>
      <c r="BD37" s="3">
        <f t="shared" si="9"/>
        <v>1</v>
      </c>
      <c r="BE37" s="3">
        <f t="shared" si="10"/>
        <v>0</v>
      </c>
      <c r="BF37" s="3">
        <f t="shared" si="11"/>
        <v>0</v>
      </c>
      <c r="BG37" s="3">
        <f t="shared" si="12"/>
        <v>0</v>
      </c>
      <c r="BH37" s="3">
        <f t="shared" si="13"/>
        <v>0</v>
      </c>
      <c r="BI37" s="3">
        <f t="shared" si="14"/>
        <v>1</v>
      </c>
      <c r="BJ37" s="3">
        <f t="shared" si="15"/>
        <v>0</v>
      </c>
      <c r="BK37" s="3">
        <f t="shared" si="16"/>
        <v>1</v>
      </c>
      <c r="BM37" s="15">
        <v>0</v>
      </c>
      <c r="BN37" s="3">
        <f t="shared" si="17"/>
        <v>0</v>
      </c>
      <c r="BO37" s="3">
        <f t="shared" si="18"/>
        <v>0</v>
      </c>
      <c r="BP37" s="3">
        <f t="shared" si="19"/>
        <v>0</v>
      </c>
      <c r="BQ37" s="3">
        <f t="shared" si="20"/>
        <v>0</v>
      </c>
      <c r="BS37" s="3">
        <f t="shared" si="72"/>
        <v>0</v>
      </c>
      <c r="BT37" s="3">
        <f t="shared" si="67"/>
        <v>0</v>
      </c>
      <c r="BU37" s="3">
        <f t="shared" si="51"/>
        <v>0</v>
      </c>
      <c r="BV37" s="3">
        <f t="shared" si="52"/>
        <v>0</v>
      </c>
      <c r="BX37" s="3">
        <f t="shared" si="53"/>
        <v>0</v>
      </c>
      <c r="BY37" s="3" t="str">
        <f t="shared" si="73"/>
        <v>N/A</v>
      </c>
      <c r="BZ37" s="3" t="str">
        <f t="shared" si="68"/>
        <v>N/A</v>
      </c>
      <c r="CA37" s="3" t="str">
        <f t="shared" si="56"/>
        <v>N/A</v>
      </c>
      <c r="CB37" s="3" t="str">
        <f t="shared" si="57"/>
        <v>N/A</v>
      </c>
      <c r="CD37" s="3">
        <f t="shared" si="58"/>
        <v>1</v>
      </c>
      <c r="CE37" s="3">
        <f t="shared" si="74"/>
        <v>6</v>
      </c>
      <c r="CF37" s="3">
        <f t="shared" si="69"/>
        <v>4</v>
      </c>
      <c r="CG37" s="3">
        <f t="shared" si="61"/>
        <v>6</v>
      </c>
      <c r="CH37" s="3">
        <f t="shared" si="62"/>
        <v>4</v>
      </c>
      <c r="CJ37" s="3">
        <f t="shared" si="21"/>
        <v>0</v>
      </c>
      <c r="CK37" s="3" t="str">
        <f t="shared" si="75"/>
        <v>N/A</v>
      </c>
      <c r="CL37" s="3" t="str">
        <f t="shared" si="70"/>
        <v>N/A</v>
      </c>
      <c r="CM37" s="3" t="str">
        <f t="shared" si="65"/>
        <v>N/A</v>
      </c>
      <c r="CN37" s="3" t="str">
        <f t="shared" si="66"/>
        <v>N/A</v>
      </c>
      <c r="CP37" s="3">
        <v>1</v>
      </c>
      <c r="CQ37" s="3">
        <v>2</v>
      </c>
      <c r="CR37" s="3">
        <v>1</v>
      </c>
      <c r="CS37" s="3">
        <v>2</v>
      </c>
    </row>
    <row r="38" spans="1:97" ht="12.75">
      <c r="A38" s="3" t="s">
        <v>270</v>
      </c>
      <c r="B38" s="3">
        <v>10</v>
      </c>
      <c r="C38" s="3">
        <v>531</v>
      </c>
      <c r="D38" s="3">
        <v>5</v>
      </c>
      <c r="E38" s="3">
        <v>15</v>
      </c>
      <c r="F38" s="3">
        <v>9</v>
      </c>
      <c r="G38" s="3">
        <v>5</v>
      </c>
      <c r="H38" s="3">
        <v>6</v>
      </c>
      <c r="I38" s="3">
        <v>6</v>
      </c>
      <c r="J38" s="3">
        <v>1</v>
      </c>
      <c r="L38" s="3">
        <f aca="true" t="shared" si="76" ref="L38:L55">IF(F38=$D38,1,0)</f>
        <v>0</v>
      </c>
      <c r="M38" s="3">
        <f aca="true" t="shared" si="77" ref="M38:M55">IF(G38=$D38,1,0)</f>
        <v>1</v>
      </c>
      <c r="N38" s="3">
        <f aca="true" t="shared" si="78" ref="N38:N55">IF(H38=$D38,1,0)</f>
        <v>0</v>
      </c>
      <c r="O38" s="3">
        <f aca="true" t="shared" si="79" ref="O38:O55">IF(I38=$D38,1,0)</f>
        <v>0</v>
      </c>
      <c r="Q38" s="3">
        <f t="shared" si="22"/>
        <v>0</v>
      </c>
      <c r="R38" s="3">
        <f t="shared" si="23"/>
        <v>0</v>
      </c>
      <c r="S38" s="3">
        <f t="shared" si="24"/>
        <v>0</v>
      </c>
      <c r="T38" s="3">
        <f t="shared" si="25"/>
        <v>0</v>
      </c>
      <c r="V38" s="3">
        <f t="shared" si="26"/>
        <v>0</v>
      </c>
      <c r="W38" s="3">
        <f t="shared" si="27"/>
        <v>0</v>
      </c>
      <c r="X38" s="3">
        <f t="shared" si="28"/>
        <v>1</v>
      </c>
      <c r="Y38" s="3">
        <f t="shared" si="29"/>
        <v>1</v>
      </c>
      <c r="AA38" s="3">
        <f t="shared" si="30"/>
        <v>0</v>
      </c>
      <c r="AB38" s="3">
        <f t="shared" si="31"/>
        <v>0</v>
      </c>
      <c r="AC38" s="3">
        <f t="shared" si="32"/>
        <v>0</v>
      </c>
      <c r="AD38" s="3">
        <f t="shared" si="33"/>
        <v>0</v>
      </c>
      <c r="AF38" s="3">
        <f t="shared" si="34"/>
        <v>0</v>
      </c>
      <c r="AG38" s="3">
        <f t="shared" si="35"/>
        <v>0</v>
      </c>
      <c r="AH38" s="3">
        <f t="shared" si="36"/>
        <v>0</v>
      </c>
      <c r="AI38" s="3">
        <f t="shared" si="37"/>
        <v>0</v>
      </c>
      <c r="AK38" s="3">
        <f t="shared" si="38"/>
        <v>1</v>
      </c>
      <c r="AL38" s="3">
        <f t="shared" si="39"/>
        <v>0</v>
      </c>
      <c r="AM38" s="3">
        <f t="shared" si="40"/>
        <v>0</v>
      </c>
      <c r="AN38" s="3">
        <f t="shared" si="41"/>
        <v>0</v>
      </c>
      <c r="AP38" s="3">
        <f t="shared" si="42"/>
        <v>0</v>
      </c>
      <c r="AQ38" s="3">
        <f t="shared" si="43"/>
        <v>0</v>
      </c>
      <c r="AR38" s="3">
        <f t="shared" si="44"/>
        <v>0</v>
      </c>
      <c r="AS38" s="3">
        <f t="shared" si="45"/>
        <v>0</v>
      </c>
      <c r="AU38" s="3">
        <f t="shared" si="46"/>
        <v>0</v>
      </c>
      <c r="AV38" s="3">
        <f t="shared" si="4"/>
        <v>0</v>
      </c>
      <c r="AW38" s="3">
        <f t="shared" si="47"/>
        <v>0</v>
      </c>
      <c r="AX38" s="3">
        <f t="shared" si="48"/>
        <v>0</v>
      </c>
      <c r="AZ38" s="3">
        <f aca="true" t="shared" si="80" ref="AZ38:AZ55">IF(F38&lt;G38,1,0)</f>
        <v>0</v>
      </c>
      <c r="BA38" s="3">
        <f aca="true" t="shared" si="81" ref="BA38:BA55">IF(F38&lt;H38,1,0)</f>
        <v>0</v>
      </c>
      <c r="BB38" s="3">
        <f aca="true" t="shared" si="82" ref="BB38:BB55">IF(F38&lt;I38,1,0)</f>
        <v>0</v>
      </c>
      <c r="BC38" s="3">
        <f aca="true" t="shared" si="83" ref="BC38:BC55">IF(G38&lt;F38,1,0)</f>
        <v>1</v>
      </c>
      <c r="BD38" s="3">
        <f aca="true" t="shared" si="84" ref="BD38:BD55">IF(G38&lt;H38,1,0)</f>
        <v>1</v>
      </c>
      <c r="BE38" s="3">
        <f aca="true" t="shared" si="85" ref="BE38:BE55">IF(G38&lt;I38,1,0)</f>
        <v>1</v>
      </c>
      <c r="BF38" s="3">
        <f aca="true" t="shared" si="86" ref="BF38:BF55">IF(H38&lt;F38,1,0)</f>
        <v>1</v>
      </c>
      <c r="BG38" s="3">
        <f aca="true" t="shared" si="87" ref="BG38:BG55">IF(H38&lt;G38,1,0)</f>
        <v>0</v>
      </c>
      <c r="BH38" s="3">
        <f aca="true" t="shared" si="88" ref="BH38:BH55">IF(H38&lt;I38,1,0)</f>
        <v>0</v>
      </c>
      <c r="BI38" s="3">
        <f aca="true" t="shared" si="89" ref="BI38:BI55">IF(I38&lt;F38,1,0)</f>
        <v>1</v>
      </c>
      <c r="BJ38" s="3">
        <f aca="true" t="shared" si="90" ref="BJ38:BJ55">IF(I38&lt;G38,1,0)</f>
        <v>0</v>
      </c>
      <c r="BK38" s="3">
        <f aca="true" t="shared" si="91" ref="BK38:BK55">IF(I38&lt;H38,1,0)</f>
        <v>0</v>
      </c>
      <c r="BM38" s="15" t="s">
        <v>5</v>
      </c>
      <c r="BN38" s="3">
        <f t="shared" si="17"/>
        <v>0</v>
      </c>
      <c r="BO38" s="3">
        <f t="shared" si="18"/>
        <v>1</v>
      </c>
      <c r="BP38" s="3">
        <f t="shared" si="19"/>
        <v>0</v>
      </c>
      <c r="BQ38" s="3">
        <f t="shared" si="20"/>
        <v>0</v>
      </c>
      <c r="BS38" s="3">
        <f t="shared" si="72"/>
        <v>0</v>
      </c>
      <c r="BT38" s="3">
        <f t="shared" si="50"/>
        <v>0</v>
      </c>
      <c r="BU38" s="3">
        <f t="shared" si="51"/>
        <v>0</v>
      </c>
      <c r="BV38" s="3">
        <f t="shared" si="52"/>
        <v>0</v>
      </c>
      <c r="BX38" s="3">
        <f t="shared" si="53"/>
        <v>0</v>
      </c>
      <c r="BY38" s="3" t="str">
        <f t="shared" si="73"/>
        <v>N/A</v>
      </c>
      <c r="BZ38" s="3" t="str">
        <f t="shared" si="55"/>
        <v>N/A</v>
      </c>
      <c r="CA38" s="3" t="str">
        <f t="shared" si="56"/>
        <v>N/A</v>
      </c>
      <c r="CB38" s="3" t="str">
        <f t="shared" si="57"/>
        <v>N/A</v>
      </c>
      <c r="CD38" s="3">
        <f t="shared" si="58"/>
        <v>0</v>
      </c>
      <c r="CE38" s="3" t="str">
        <f t="shared" si="74"/>
        <v>N/A</v>
      </c>
      <c r="CF38" s="3" t="str">
        <f t="shared" si="60"/>
        <v>N/A</v>
      </c>
      <c r="CG38" s="3" t="str">
        <f t="shared" si="61"/>
        <v>N/A</v>
      </c>
      <c r="CH38" s="3" t="str">
        <f t="shared" si="62"/>
        <v>N/A</v>
      </c>
      <c r="CJ38" s="3">
        <f t="shared" si="21"/>
        <v>1</v>
      </c>
      <c r="CK38" s="3">
        <f t="shared" si="75"/>
        <v>9</v>
      </c>
      <c r="CL38" s="3">
        <f t="shared" si="64"/>
        <v>5</v>
      </c>
      <c r="CM38" s="3">
        <f t="shared" si="65"/>
        <v>6</v>
      </c>
      <c r="CN38" s="3">
        <f t="shared" si="66"/>
        <v>6</v>
      </c>
      <c r="CP38" s="3">
        <v>2</v>
      </c>
      <c r="CQ38" s="3">
        <v>2</v>
      </c>
      <c r="CR38" s="3">
        <v>2</v>
      </c>
      <c r="CS38" s="3">
        <v>2</v>
      </c>
    </row>
    <row r="39" spans="1:97" ht="12.75">
      <c r="A39" s="3" t="s">
        <v>270</v>
      </c>
      <c r="B39" s="3">
        <v>11</v>
      </c>
      <c r="C39" s="3">
        <v>153</v>
      </c>
      <c r="D39" s="3">
        <v>3</v>
      </c>
      <c r="E39" s="3">
        <v>13</v>
      </c>
      <c r="F39" s="3">
        <v>4</v>
      </c>
      <c r="G39" s="3">
        <v>4</v>
      </c>
      <c r="H39" s="3">
        <v>3</v>
      </c>
      <c r="I39" s="3">
        <v>5</v>
      </c>
      <c r="J39" s="3">
        <v>1</v>
      </c>
      <c r="L39" s="3">
        <f t="shared" si="76"/>
        <v>0</v>
      </c>
      <c r="M39" s="3">
        <f t="shared" si="77"/>
        <v>0</v>
      </c>
      <c r="N39" s="3">
        <f t="shared" si="78"/>
        <v>1</v>
      </c>
      <c r="O39" s="3">
        <f t="shared" si="79"/>
        <v>0</v>
      </c>
      <c r="Q39" s="3">
        <f t="shared" si="22"/>
        <v>0</v>
      </c>
      <c r="R39" s="3">
        <f t="shared" si="23"/>
        <v>0</v>
      </c>
      <c r="S39" s="3">
        <f t="shared" si="24"/>
        <v>0</v>
      </c>
      <c r="T39" s="3">
        <f t="shared" si="25"/>
        <v>0</v>
      </c>
      <c r="V39" s="3">
        <f t="shared" si="26"/>
        <v>1</v>
      </c>
      <c r="W39" s="3">
        <f t="shared" si="27"/>
        <v>1</v>
      </c>
      <c r="X39" s="3">
        <f t="shared" si="28"/>
        <v>0</v>
      </c>
      <c r="Y39" s="3">
        <f t="shared" si="29"/>
        <v>0</v>
      </c>
      <c r="AA39" s="3">
        <f t="shared" si="30"/>
        <v>0</v>
      </c>
      <c r="AB39" s="3">
        <f t="shared" si="31"/>
        <v>0</v>
      </c>
      <c r="AC39" s="3">
        <f t="shared" si="32"/>
        <v>0</v>
      </c>
      <c r="AD39" s="3">
        <f t="shared" si="33"/>
        <v>1</v>
      </c>
      <c r="AF39" s="3">
        <f t="shared" si="34"/>
        <v>0</v>
      </c>
      <c r="AG39" s="3">
        <f t="shared" si="35"/>
        <v>0</v>
      </c>
      <c r="AH39" s="3">
        <f t="shared" si="36"/>
        <v>0</v>
      </c>
      <c r="AI39" s="3">
        <f t="shared" si="37"/>
        <v>0</v>
      </c>
      <c r="AK39" s="3">
        <f t="shared" si="38"/>
        <v>0</v>
      </c>
      <c r="AL39" s="3">
        <f t="shared" si="39"/>
        <v>0</v>
      </c>
      <c r="AM39" s="3">
        <f t="shared" si="40"/>
        <v>0</v>
      </c>
      <c r="AN39" s="3">
        <f t="shared" si="41"/>
        <v>0</v>
      </c>
      <c r="AP39" s="3">
        <f t="shared" si="42"/>
        <v>0</v>
      </c>
      <c r="AQ39" s="3">
        <f t="shared" si="43"/>
        <v>0</v>
      </c>
      <c r="AR39" s="3">
        <f t="shared" si="44"/>
        <v>0</v>
      </c>
      <c r="AS39" s="3">
        <f t="shared" si="45"/>
        <v>0</v>
      </c>
      <c r="AU39" s="3">
        <f t="shared" si="46"/>
        <v>0</v>
      </c>
      <c r="AV39" s="3">
        <f t="shared" si="4"/>
        <v>0</v>
      </c>
      <c r="AW39" s="3">
        <f t="shared" si="47"/>
        <v>0</v>
      </c>
      <c r="AX39" s="3">
        <f t="shared" si="48"/>
        <v>0</v>
      </c>
      <c r="AZ39" s="3">
        <f t="shared" si="80"/>
        <v>0</v>
      </c>
      <c r="BA39" s="3">
        <f t="shared" si="81"/>
        <v>0</v>
      </c>
      <c r="BB39" s="3">
        <f t="shared" si="82"/>
        <v>1</v>
      </c>
      <c r="BC39" s="3">
        <f t="shared" si="83"/>
        <v>0</v>
      </c>
      <c r="BD39" s="3">
        <f t="shared" si="84"/>
        <v>0</v>
      </c>
      <c r="BE39" s="3">
        <f t="shared" si="85"/>
        <v>1</v>
      </c>
      <c r="BF39" s="3">
        <f t="shared" si="86"/>
        <v>1</v>
      </c>
      <c r="BG39" s="3">
        <f t="shared" si="87"/>
        <v>1</v>
      </c>
      <c r="BH39" s="3">
        <f t="shared" si="88"/>
        <v>1</v>
      </c>
      <c r="BI39" s="3">
        <f t="shared" si="89"/>
        <v>0</v>
      </c>
      <c r="BJ39" s="3">
        <f t="shared" si="90"/>
        <v>0</v>
      </c>
      <c r="BK39" s="3">
        <f t="shared" si="91"/>
        <v>0</v>
      </c>
      <c r="BM39" s="15" t="s">
        <v>6</v>
      </c>
      <c r="BN39" s="3">
        <f t="shared" si="17"/>
        <v>0</v>
      </c>
      <c r="BO39" s="3">
        <f t="shared" si="18"/>
        <v>0</v>
      </c>
      <c r="BP39" s="3">
        <f t="shared" si="19"/>
        <v>1</v>
      </c>
      <c r="BQ39" s="3">
        <f t="shared" si="20"/>
        <v>0</v>
      </c>
      <c r="BS39" s="3">
        <f t="shared" si="72"/>
        <v>0</v>
      </c>
      <c r="BT39" s="3">
        <f t="shared" si="50"/>
        <v>0</v>
      </c>
      <c r="BU39" s="3">
        <f t="shared" si="51"/>
        <v>0</v>
      </c>
      <c r="BV39" s="3">
        <f t="shared" si="52"/>
        <v>0</v>
      </c>
      <c r="BX39" s="3">
        <f t="shared" si="53"/>
        <v>1</v>
      </c>
      <c r="BY39" s="3">
        <f t="shared" si="73"/>
        <v>4</v>
      </c>
      <c r="BZ39" s="3">
        <f t="shared" si="55"/>
        <v>4</v>
      </c>
      <c r="CA39" s="3">
        <f t="shared" si="56"/>
        <v>3</v>
      </c>
      <c r="CB39" s="3">
        <f t="shared" si="57"/>
        <v>5</v>
      </c>
      <c r="CD39" s="3">
        <f t="shared" si="58"/>
        <v>0</v>
      </c>
      <c r="CE39" s="3" t="str">
        <f t="shared" si="74"/>
        <v>N/A</v>
      </c>
      <c r="CF39" s="3" t="str">
        <f t="shared" si="60"/>
        <v>N/A</v>
      </c>
      <c r="CG39" s="3" t="str">
        <f t="shared" si="61"/>
        <v>N/A</v>
      </c>
      <c r="CH39" s="3" t="str">
        <f t="shared" si="62"/>
        <v>N/A</v>
      </c>
      <c r="CJ39" s="3">
        <f t="shared" si="21"/>
        <v>0</v>
      </c>
      <c r="CK39" s="3" t="str">
        <f t="shared" si="75"/>
        <v>N/A</v>
      </c>
      <c r="CL39" s="3" t="str">
        <f t="shared" si="64"/>
        <v>N/A</v>
      </c>
      <c r="CM39" s="3" t="str">
        <f t="shared" si="65"/>
        <v>N/A</v>
      </c>
      <c r="CN39" s="3" t="str">
        <f t="shared" si="66"/>
        <v>N/A</v>
      </c>
      <c r="CP39" s="3">
        <v>2</v>
      </c>
      <c r="CQ39" s="3">
        <v>3</v>
      </c>
      <c r="CR39" s="3">
        <v>1</v>
      </c>
      <c r="CS39" s="3">
        <v>2</v>
      </c>
    </row>
    <row r="40" spans="1:97" ht="12.75">
      <c r="A40" s="3" t="s">
        <v>270</v>
      </c>
      <c r="B40" s="3">
        <v>12</v>
      </c>
      <c r="C40" s="3">
        <v>395</v>
      </c>
      <c r="D40" s="3">
        <v>4</v>
      </c>
      <c r="E40" s="3">
        <v>9</v>
      </c>
      <c r="F40" s="3">
        <v>7</v>
      </c>
      <c r="G40" s="3">
        <v>7</v>
      </c>
      <c r="H40" s="3">
        <v>5</v>
      </c>
      <c r="I40" s="3">
        <v>5</v>
      </c>
      <c r="J40" s="3">
        <v>1</v>
      </c>
      <c r="L40" s="3">
        <f t="shared" si="76"/>
        <v>0</v>
      </c>
      <c r="M40" s="3">
        <f t="shared" si="77"/>
        <v>0</v>
      </c>
      <c r="N40" s="3">
        <f t="shared" si="78"/>
        <v>0</v>
      </c>
      <c r="O40" s="3">
        <f t="shared" si="79"/>
        <v>0</v>
      </c>
      <c r="Q40" s="3">
        <f t="shared" si="22"/>
        <v>0</v>
      </c>
      <c r="R40" s="3">
        <f t="shared" si="23"/>
        <v>0</v>
      </c>
      <c r="S40" s="3">
        <f t="shared" si="24"/>
        <v>0</v>
      </c>
      <c r="T40" s="3">
        <f t="shared" si="25"/>
        <v>0</v>
      </c>
      <c r="V40" s="3">
        <f t="shared" si="26"/>
        <v>0</v>
      </c>
      <c r="W40" s="3">
        <f t="shared" si="27"/>
        <v>0</v>
      </c>
      <c r="X40" s="3">
        <f t="shared" si="28"/>
        <v>1</v>
      </c>
      <c r="Y40" s="3">
        <f t="shared" si="29"/>
        <v>1</v>
      </c>
      <c r="AA40" s="3">
        <f t="shared" si="30"/>
        <v>0</v>
      </c>
      <c r="AB40" s="3">
        <f t="shared" si="31"/>
        <v>0</v>
      </c>
      <c r="AC40" s="3">
        <f t="shared" si="32"/>
        <v>0</v>
      </c>
      <c r="AD40" s="3">
        <f t="shared" si="33"/>
        <v>0</v>
      </c>
      <c r="AF40" s="3">
        <f t="shared" si="34"/>
        <v>1</v>
      </c>
      <c r="AG40" s="3">
        <f t="shared" si="35"/>
        <v>1</v>
      </c>
      <c r="AH40" s="3">
        <f t="shared" si="36"/>
        <v>0</v>
      </c>
      <c r="AI40" s="3">
        <f t="shared" si="37"/>
        <v>0</v>
      </c>
      <c r="AK40" s="3">
        <f t="shared" si="38"/>
        <v>0</v>
      </c>
      <c r="AL40" s="3">
        <f t="shared" si="39"/>
        <v>0</v>
      </c>
      <c r="AM40" s="3">
        <f t="shared" si="40"/>
        <v>0</v>
      </c>
      <c r="AN40" s="3">
        <f t="shared" si="41"/>
        <v>0</v>
      </c>
      <c r="AP40" s="3">
        <f t="shared" si="42"/>
        <v>0</v>
      </c>
      <c r="AQ40" s="3">
        <f t="shared" si="43"/>
        <v>0</v>
      </c>
      <c r="AR40" s="3">
        <f t="shared" si="44"/>
        <v>0</v>
      </c>
      <c r="AS40" s="3">
        <f t="shared" si="45"/>
        <v>0</v>
      </c>
      <c r="AU40" s="3">
        <f t="shared" si="46"/>
        <v>0</v>
      </c>
      <c r="AV40" s="3">
        <f t="shared" si="4"/>
        <v>0</v>
      </c>
      <c r="AW40" s="3">
        <f t="shared" si="47"/>
        <v>0</v>
      </c>
      <c r="AX40" s="3">
        <f t="shared" si="48"/>
        <v>0</v>
      </c>
      <c r="AZ40" s="3">
        <f t="shared" si="80"/>
        <v>0</v>
      </c>
      <c r="BA40" s="3">
        <f t="shared" si="81"/>
        <v>0</v>
      </c>
      <c r="BB40" s="3">
        <f t="shared" si="82"/>
        <v>0</v>
      </c>
      <c r="BC40" s="3">
        <f t="shared" si="83"/>
        <v>0</v>
      </c>
      <c r="BD40" s="3">
        <f t="shared" si="84"/>
        <v>0</v>
      </c>
      <c r="BE40" s="3">
        <f t="shared" si="85"/>
        <v>0</v>
      </c>
      <c r="BF40" s="3">
        <f t="shared" si="86"/>
        <v>1</v>
      </c>
      <c r="BG40" s="3">
        <f t="shared" si="87"/>
        <v>1</v>
      </c>
      <c r="BH40" s="3">
        <f t="shared" si="88"/>
        <v>0</v>
      </c>
      <c r="BI40" s="3">
        <f t="shared" si="89"/>
        <v>1</v>
      </c>
      <c r="BJ40" s="3">
        <f t="shared" si="90"/>
        <v>1</v>
      </c>
      <c r="BK40" s="3">
        <f t="shared" si="91"/>
        <v>0</v>
      </c>
      <c r="BM40" s="15">
        <v>0</v>
      </c>
      <c r="BN40" s="3">
        <f t="shared" si="17"/>
        <v>0</v>
      </c>
      <c r="BO40" s="3">
        <f t="shared" si="18"/>
        <v>0</v>
      </c>
      <c r="BP40" s="3">
        <f t="shared" si="19"/>
        <v>0</v>
      </c>
      <c r="BQ40" s="3">
        <f t="shared" si="20"/>
        <v>0</v>
      </c>
      <c r="BS40" s="3">
        <f t="shared" si="72"/>
        <v>0</v>
      </c>
      <c r="BT40" s="3">
        <f t="shared" si="50"/>
        <v>0</v>
      </c>
      <c r="BU40" s="3">
        <f t="shared" si="51"/>
        <v>0</v>
      </c>
      <c r="BV40" s="3">
        <f t="shared" si="52"/>
        <v>0</v>
      </c>
      <c r="BX40" s="3">
        <f t="shared" si="53"/>
        <v>0</v>
      </c>
      <c r="BY40" s="3" t="str">
        <f t="shared" si="73"/>
        <v>N/A</v>
      </c>
      <c r="BZ40" s="3" t="str">
        <f t="shared" si="55"/>
        <v>N/A</v>
      </c>
      <c r="CA40" s="3" t="str">
        <f t="shared" si="56"/>
        <v>N/A</v>
      </c>
      <c r="CB40" s="3" t="str">
        <f t="shared" si="57"/>
        <v>N/A</v>
      </c>
      <c r="CD40" s="3">
        <f t="shared" si="58"/>
        <v>1</v>
      </c>
      <c r="CE40" s="3">
        <f t="shared" si="74"/>
        <v>7</v>
      </c>
      <c r="CF40" s="3">
        <f t="shared" si="60"/>
        <v>7</v>
      </c>
      <c r="CG40" s="3">
        <f t="shared" si="61"/>
        <v>5</v>
      </c>
      <c r="CH40" s="3">
        <f t="shared" si="62"/>
        <v>5</v>
      </c>
      <c r="CJ40" s="3">
        <f t="shared" si="21"/>
        <v>0</v>
      </c>
      <c r="CK40" s="3" t="str">
        <f t="shared" si="75"/>
        <v>N/A</v>
      </c>
      <c r="CL40" s="3" t="str">
        <f t="shared" si="64"/>
        <v>N/A</v>
      </c>
      <c r="CM40" s="3" t="str">
        <f t="shared" si="65"/>
        <v>N/A</v>
      </c>
      <c r="CN40" s="3" t="str">
        <f t="shared" si="66"/>
        <v>N/A</v>
      </c>
      <c r="CP40" s="3">
        <v>2</v>
      </c>
      <c r="CQ40" s="3">
        <v>2</v>
      </c>
      <c r="CR40" s="3">
        <v>2</v>
      </c>
      <c r="CS40" s="3">
        <v>2</v>
      </c>
    </row>
    <row r="41" spans="1:97" ht="12.75">
      <c r="A41" s="3" t="s">
        <v>270</v>
      </c>
      <c r="B41" s="3">
        <v>13</v>
      </c>
      <c r="C41" s="3">
        <v>380</v>
      </c>
      <c r="D41" s="3">
        <v>4</v>
      </c>
      <c r="E41" s="3">
        <v>5</v>
      </c>
      <c r="F41" s="3">
        <v>6</v>
      </c>
      <c r="G41" s="3">
        <v>6</v>
      </c>
      <c r="H41" s="3">
        <v>6</v>
      </c>
      <c r="I41" s="3">
        <v>4</v>
      </c>
      <c r="J41" s="3">
        <v>1</v>
      </c>
      <c r="L41" s="3">
        <f t="shared" si="76"/>
        <v>0</v>
      </c>
      <c r="M41" s="3">
        <f t="shared" si="77"/>
        <v>0</v>
      </c>
      <c r="N41" s="3">
        <f t="shared" si="78"/>
        <v>0</v>
      </c>
      <c r="O41" s="3">
        <f t="shared" si="79"/>
        <v>1</v>
      </c>
      <c r="Q41" s="3">
        <f t="shared" si="22"/>
        <v>0</v>
      </c>
      <c r="R41" s="3">
        <f t="shared" si="23"/>
        <v>0</v>
      </c>
      <c r="S41" s="3">
        <f t="shared" si="24"/>
        <v>0</v>
      </c>
      <c r="T41" s="3">
        <f t="shared" si="25"/>
        <v>0</v>
      </c>
      <c r="V41" s="3">
        <f t="shared" si="26"/>
        <v>0</v>
      </c>
      <c r="W41" s="3">
        <f t="shared" si="27"/>
        <v>0</v>
      </c>
      <c r="X41" s="3">
        <f t="shared" si="28"/>
        <v>0</v>
      </c>
      <c r="Y41" s="3">
        <f t="shared" si="29"/>
        <v>0</v>
      </c>
      <c r="AA41" s="3">
        <f t="shared" si="30"/>
        <v>1</v>
      </c>
      <c r="AB41" s="3">
        <f t="shared" si="31"/>
        <v>1</v>
      </c>
      <c r="AC41" s="3">
        <f t="shared" si="32"/>
        <v>1</v>
      </c>
      <c r="AD41" s="3">
        <f t="shared" si="33"/>
        <v>0</v>
      </c>
      <c r="AF41" s="3">
        <f t="shared" si="34"/>
        <v>0</v>
      </c>
      <c r="AG41" s="3">
        <f t="shared" si="35"/>
        <v>0</v>
      </c>
      <c r="AH41" s="3">
        <f t="shared" si="36"/>
        <v>0</v>
      </c>
      <c r="AI41" s="3">
        <f t="shared" si="37"/>
        <v>0</v>
      </c>
      <c r="AK41" s="3">
        <f t="shared" si="38"/>
        <v>0</v>
      </c>
      <c r="AL41" s="3">
        <f t="shared" si="39"/>
        <v>0</v>
      </c>
      <c r="AM41" s="3">
        <f t="shared" si="40"/>
        <v>0</v>
      </c>
      <c r="AN41" s="3">
        <f t="shared" si="41"/>
        <v>0</v>
      </c>
      <c r="AP41" s="3">
        <f t="shared" si="42"/>
        <v>0</v>
      </c>
      <c r="AQ41" s="3">
        <f t="shared" si="43"/>
        <v>0</v>
      </c>
      <c r="AR41" s="3">
        <f t="shared" si="44"/>
        <v>0</v>
      </c>
      <c r="AS41" s="3">
        <f t="shared" si="45"/>
        <v>0</v>
      </c>
      <c r="AU41" s="3">
        <f t="shared" si="46"/>
        <v>0</v>
      </c>
      <c r="AV41" s="3">
        <f t="shared" si="4"/>
        <v>0</v>
      </c>
      <c r="AW41" s="3">
        <f t="shared" si="47"/>
        <v>0</v>
      </c>
      <c r="AX41" s="3">
        <f t="shared" si="48"/>
        <v>0</v>
      </c>
      <c r="AZ41" s="3">
        <f t="shared" si="80"/>
        <v>0</v>
      </c>
      <c r="BA41" s="3">
        <f t="shared" si="81"/>
        <v>0</v>
      </c>
      <c r="BB41" s="3">
        <f t="shared" si="82"/>
        <v>0</v>
      </c>
      <c r="BC41" s="3">
        <f t="shared" si="83"/>
        <v>0</v>
      </c>
      <c r="BD41" s="3">
        <f t="shared" si="84"/>
        <v>0</v>
      </c>
      <c r="BE41" s="3">
        <f t="shared" si="85"/>
        <v>0</v>
      </c>
      <c r="BF41" s="3">
        <f t="shared" si="86"/>
        <v>0</v>
      </c>
      <c r="BG41" s="3">
        <f t="shared" si="87"/>
        <v>0</v>
      </c>
      <c r="BH41" s="3">
        <f t="shared" si="88"/>
        <v>0</v>
      </c>
      <c r="BI41" s="3">
        <f t="shared" si="89"/>
        <v>1</v>
      </c>
      <c r="BJ41" s="3">
        <f t="shared" si="90"/>
        <v>1</v>
      </c>
      <c r="BK41" s="3">
        <f t="shared" si="91"/>
        <v>1</v>
      </c>
      <c r="BM41" s="15" t="s">
        <v>7</v>
      </c>
      <c r="BN41" s="3">
        <f t="shared" si="17"/>
        <v>0</v>
      </c>
      <c r="BO41" s="3">
        <f t="shared" si="18"/>
        <v>0</v>
      </c>
      <c r="BP41" s="3">
        <f t="shared" si="19"/>
        <v>0</v>
      </c>
      <c r="BQ41" s="3">
        <f t="shared" si="20"/>
        <v>1</v>
      </c>
      <c r="BS41" s="3">
        <f t="shared" si="72"/>
        <v>0</v>
      </c>
      <c r="BT41" s="3">
        <f t="shared" si="50"/>
        <v>0</v>
      </c>
      <c r="BU41" s="3">
        <f t="shared" si="51"/>
        <v>0</v>
      </c>
      <c r="BV41" s="3">
        <f t="shared" si="52"/>
        <v>0</v>
      </c>
      <c r="BX41" s="3">
        <f t="shared" si="53"/>
        <v>0</v>
      </c>
      <c r="BY41" s="3" t="str">
        <f t="shared" si="73"/>
        <v>N/A</v>
      </c>
      <c r="BZ41" s="3" t="str">
        <f t="shared" si="55"/>
        <v>N/A</v>
      </c>
      <c r="CA41" s="3" t="str">
        <f t="shared" si="56"/>
        <v>N/A</v>
      </c>
      <c r="CB41" s="3" t="str">
        <f t="shared" si="57"/>
        <v>N/A</v>
      </c>
      <c r="CD41" s="3">
        <f t="shared" si="58"/>
        <v>1</v>
      </c>
      <c r="CE41" s="3">
        <f t="shared" si="74"/>
        <v>6</v>
      </c>
      <c r="CF41" s="3">
        <f t="shared" si="60"/>
        <v>6</v>
      </c>
      <c r="CG41" s="3">
        <f t="shared" si="61"/>
        <v>6</v>
      </c>
      <c r="CH41" s="3">
        <f t="shared" si="62"/>
        <v>4</v>
      </c>
      <c r="CJ41" s="3">
        <f t="shared" si="21"/>
        <v>0</v>
      </c>
      <c r="CK41" s="3" t="str">
        <f t="shared" si="75"/>
        <v>N/A</v>
      </c>
      <c r="CL41" s="3" t="str">
        <f t="shared" si="64"/>
        <v>N/A</v>
      </c>
      <c r="CM41" s="3" t="str">
        <f t="shared" si="65"/>
        <v>N/A</v>
      </c>
      <c r="CN41" s="3" t="str">
        <f t="shared" si="66"/>
        <v>N/A</v>
      </c>
      <c r="CP41" s="3">
        <v>3</v>
      </c>
      <c r="CQ41" s="3">
        <v>3</v>
      </c>
      <c r="CR41" s="3">
        <v>2</v>
      </c>
      <c r="CS41" s="3">
        <v>1</v>
      </c>
    </row>
    <row r="42" spans="1:97" ht="12.75">
      <c r="A42" s="3" t="s">
        <v>270</v>
      </c>
      <c r="B42" s="3">
        <v>14</v>
      </c>
      <c r="C42" s="3">
        <v>363</v>
      </c>
      <c r="D42" s="3">
        <v>4</v>
      </c>
      <c r="E42" s="3">
        <v>7</v>
      </c>
      <c r="F42" s="3">
        <v>4</v>
      </c>
      <c r="G42" s="3">
        <v>6</v>
      </c>
      <c r="H42" s="3">
        <v>5</v>
      </c>
      <c r="I42" s="3">
        <v>8</v>
      </c>
      <c r="J42" s="3">
        <v>1</v>
      </c>
      <c r="L42" s="3">
        <f t="shared" si="76"/>
        <v>1</v>
      </c>
      <c r="M42" s="3">
        <f t="shared" si="77"/>
        <v>0</v>
      </c>
      <c r="N42" s="3">
        <f t="shared" si="78"/>
        <v>0</v>
      </c>
      <c r="O42" s="3">
        <f t="shared" si="79"/>
        <v>0</v>
      </c>
      <c r="Q42" s="3">
        <f t="shared" si="22"/>
        <v>0</v>
      </c>
      <c r="R42" s="3">
        <f t="shared" si="23"/>
        <v>0</v>
      </c>
      <c r="S42" s="3">
        <f t="shared" si="24"/>
        <v>0</v>
      </c>
      <c r="T42" s="3">
        <f t="shared" si="25"/>
        <v>0</v>
      </c>
      <c r="V42" s="3">
        <f t="shared" si="26"/>
        <v>0</v>
      </c>
      <c r="W42" s="3">
        <f t="shared" si="27"/>
        <v>0</v>
      </c>
      <c r="X42" s="3">
        <f t="shared" si="28"/>
        <v>1</v>
      </c>
      <c r="Y42" s="3">
        <f t="shared" si="29"/>
        <v>0</v>
      </c>
      <c r="AA42" s="3">
        <f t="shared" si="30"/>
        <v>0</v>
      </c>
      <c r="AB42" s="3">
        <f t="shared" si="31"/>
        <v>1</v>
      </c>
      <c r="AC42" s="3">
        <f t="shared" si="32"/>
        <v>0</v>
      </c>
      <c r="AD42" s="3">
        <f t="shared" si="33"/>
        <v>0</v>
      </c>
      <c r="AF42" s="3">
        <f t="shared" si="34"/>
        <v>0</v>
      </c>
      <c r="AG42" s="3">
        <f t="shared" si="35"/>
        <v>0</v>
      </c>
      <c r="AH42" s="3">
        <f t="shared" si="36"/>
        <v>0</v>
      </c>
      <c r="AI42" s="3">
        <f t="shared" si="37"/>
        <v>0</v>
      </c>
      <c r="AK42" s="3">
        <f t="shared" si="38"/>
        <v>0</v>
      </c>
      <c r="AL42" s="3">
        <f t="shared" si="39"/>
        <v>0</v>
      </c>
      <c r="AM42" s="3">
        <f t="shared" si="40"/>
        <v>0</v>
      </c>
      <c r="AN42" s="3">
        <f t="shared" si="41"/>
        <v>1</v>
      </c>
      <c r="AP42" s="3">
        <f t="shared" si="42"/>
        <v>0</v>
      </c>
      <c r="AQ42" s="3">
        <f t="shared" si="43"/>
        <v>0</v>
      </c>
      <c r="AR42" s="3">
        <f t="shared" si="44"/>
        <v>0</v>
      </c>
      <c r="AS42" s="3">
        <f t="shared" si="45"/>
        <v>0</v>
      </c>
      <c r="AU42" s="3">
        <f t="shared" si="46"/>
        <v>0</v>
      </c>
      <c r="AV42" s="3">
        <f t="shared" si="4"/>
        <v>0</v>
      </c>
      <c r="AW42" s="3">
        <f t="shared" si="47"/>
        <v>0</v>
      </c>
      <c r="AX42" s="3">
        <f t="shared" si="48"/>
        <v>0</v>
      </c>
      <c r="AZ42" s="3">
        <f t="shared" si="80"/>
        <v>1</v>
      </c>
      <c r="BA42" s="3">
        <f t="shared" si="81"/>
        <v>1</v>
      </c>
      <c r="BB42" s="3">
        <f t="shared" si="82"/>
        <v>1</v>
      </c>
      <c r="BC42" s="3">
        <f t="shared" si="83"/>
        <v>0</v>
      </c>
      <c r="BD42" s="3">
        <f t="shared" si="84"/>
        <v>0</v>
      </c>
      <c r="BE42" s="3">
        <f t="shared" si="85"/>
        <v>1</v>
      </c>
      <c r="BF42" s="3">
        <f t="shared" si="86"/>
        <v>0</v>
      </c>
      <c r="BG42" s="3">
        <f t="shared" si="87"/>
        <v>1</v>
      </c>
      <c r="BH42" s="3">
        <f t="shared" si="88"/>
        <v>1</v>
      </c>
      <c r="BI42" s="3">
        <f t="shared" si="89"/>
        <v>0</v>
      </c>
      <c r="BJ42" s="3">
        <f t="shared" si="90"/>
        <v>0</v>
      </c>
      <c r="BK42" s="3">
        <f t="shared" si="91"/>
        <v>0</v>
      </c>
      <c r="BM42" s="15" t="s">
        <v>4</v>
      </c>
      <c r="BN42" s="3">
        <f t="shared" si="17"/>
        <v>1</v>
      </c>
      <c r="BO42" s="3">
        <f t="shared" si="18"/>
        <v>0</v>
      </c>
      <c r="BP42" s="3">
        <f t="shared" si="19"/>
        <v>0</v>
      </c>
      <c r="BQ42" s="3">
        <f t="shared" si="20"/>
        <v>0</v>
      </c>
      <c r="BS42" s="3">
        <f t="shared" si="72"/>
        <v>0</v>
      </c>
      <c r="BT42" s="3">
        <f t="shared" si="50"/>
        <v>0</v>
      </c>
      <c r="BU42" s="3">
        <f t="shared" si="51"/>
        <v>0</v>
      </c>
      <c r="BV42" s="3">
        <f t="shared" si="52"/>
        <v>1</v>
      </c>
      <c r="BX42" s="3">
        <f t="shared" si="53"/>
        <v>0</v>
      </c>
      <c r="BY42" s="3" t="str">
        <f t="shared" si="73"/>
        <v>N/A</v>
      </c>
      <c r="BZ42" s="3" t="str">
        <f t="shared" si="55"/>
        <v>N/A</v>
      </c>
      <c r="CA42" s="3" t="str">
        <f t="shared" si="56"/>
        <v>N/A</v>
      </c>
      <c r="CB42" s="3" t="str">
        <f t="shared" si="57"/>
        <v>N/A</v>
      </c>
      <c r="CD42" s="3">
        <f t="shared" si="58"/>
        <v>1</v>
      </c>
      <c r="CE42" s="3">
        <f t="shared" si="74"/>
        <v>4</v>
      </c>
      <c r="CF42" s="3">
        <f t="shared" si="60"/>
        <v>6</v>
      </c>
      <c r="CG42" s="3">
        <f t="shared" si="61"/>
        <v>5</v>
      </c>
      <c r="CH42" s="3">
        <f t="shared" si="62"/>
        <v>8</v>
      </c>
      <c r="CJ42" s="3">
        <f t="shared" si="21"/>
        <v>0</v>
      </c>
      <c r="CK42" s="3" t="str">
        <f t="shared" si="75"/>
        <v>N/A</v>
      </c>
      <c r="CL42" s="3" t="str">
        <f t="shared" si="64"/>
        <v>N/A</v>
      </c>
      <c r="CM42" s="3" t="str">
        <f t="shared" si="65"/>
        <v>N/A</v>
      </c>
      <c r="CN42" s="3" t="str">
        <f t="shared" si="66"/>
        <v>N/A</v>
      </c>
      <c r="CP42" s="3">
        <v>2</v>
      </c>
      <c r="CQ42" s="3">
        <v>1</v>
      </c>
      <c r="CR42" s="3">
        <v>1</v>
      </c>
      <c r="CS42" s="3">
        <v>3</v>
      </c>
    </row>
    <row r="43" spans="1:97" ht="12.75">
      <c r="A43" s="3" t="s">
        <v>270</v>
      </c>
      <c r="B43" s="3">
        <v>15</v>
      </c>
      <c r="C43" s="3">
        <v>441</v>
      </c>
      <c r="D43" s="3">
        <v>4</v>
      </c>
      <c r="E43" s="3">
        <v>3</v>
      </c>
      <c r="F43" s="3">
        <v>5</v>
      </c>
      <c r="G43" s="3">
        <v>5</v>
      </c>
      <c r="H43" s="3">
        <v>6</v>
      </c>
      <c r="I43" s="3">
        <v>8</v>
      </c>
      <c r="J43" s="3">
        <v>1</v>
      </c>
      <c r="L43" s="3">
        <f t="shared" si="76"/>
        <v>0</v>
      </c>
      <c r="M43" s="3">
        <f t="shared" si="77"/>
        <v>0</v>
      </c>
      <c r="N43" s="3">
        <f t="shared" si="78"/>
        <v>0</v>
      </c>
      <c r="O43" s="3">
        <f t="shared" si="79"/>
        <v>0</v>
      </c>
      <c r="Q43" s="3">
        <f t="shared" si="22"/>
        <v>0</v>
      </c>
      <c r="R43" s="3">
        <f t="shared" si="23"/>
        <v>0</v>
      </c>
      <c r="S43" s="3">
        <f t="shared" si="24"/>
        <v>0</v>
      </c>
      <c r="T43" s="3">
        <f t="shared" si="25"/>
        <v>0</v>
      </c>
      <c r="V43" s="3">
        <f t="shared" si="26"/>
        <v>1</v>
      </c>
      <c r="W43" s="3">
        <f t="shared" si="27"/>
        <v>1</v>
      </c>
      <c r="X43" s="3">
        <f t="shared" si="28"/>
        <v>0</v>
      </c>
      <c r="Y43" s="3">
        <f t="shared" si="29"/>
        <v>0</v>
      </c>
      <c r="AA43" s="3">
        <f t="shared" si="30"/>
        <v>0</v>
      </c>
      <c r="AB43" s="3">
        <f t="shared" si="31"/>
        <v>0</v>
      </c>
      <c r="AC43" s="3">
        <f t="shared" si="32"/>
        <v>1</v>
      </c>
      <c r="AD43" s="3">
        <f t="shared" si="33"/>
        <v>0</v>
      </c>
      <c r="AF43" s="3">
        <f t="shared" si="34"/>
        <v>0</v>
      </c>
      <c r="AG43" s="3">
        <f t="shared" si="35"/>
        <v>0</v>
      </c>
      <c r="AH43" s="3">
        <f t="shared" si="36"/>
        <v>0</v>
      </c>
      <c r="AI43" s="3">
        <f t="shared" si="37"/>
        <v>0</v>
      </c>
      <c r="AK43" s="3">
        <f t="shared" si="38"/>
        <v>0</v>
      </c>
      <c r="AL43" s="3">
        <f t="shared" si="39"/>
        <v>0</v>
      </c>
      <c r="AM43" s="3">
        <f t="shared" si="40"/>
        <v>0</v>
      </c>
      <c r="AN43" s="3">
        <f t="shared" si="41"/>
        <v>1</v>
      </c>
      <c r="AP43" s="3">
        <f t="shared" si="42"/>
        <v>0</v>
      </c>
      <c r="AQ43" s="3">
        <f t="shared" si="43"/>
        <v>0</v>
      </c>
      <c r="AR43" s="3">
        <f t="shared" si="44"/>
        <v>0</v>
      </c>
      <c r="AS43" s="3">
        <f t="shared" si="45"/>
        <v>0</v>
      </c>
      <c r="AU43" s="3">
        <f t="shared" si="46"/>
        <v>0</v>
      </c>
      <c r="AV43" s="3">
        <f t="shared" si="4"/>
        <v>0</v>
      </c>
      <c r="AW43" s="3">
        <f t="shared" si="47"/>
        <v>0</v>
      </c>
      <c r="AX43" s="3">
        <f t="shared" si="48"/>
        <v>0</v>
      </c>
      <c r="AZ43" s="3">
        <f t="shared" si="80"/>
        <v>0</v>
      </c>
      <c r="BA43" s="3">
        <f t="shared" si="81"/>
        <v>1</v>
      </c>
      <c r="BB43" s="3">
        <f t="shared" si="82"/>
        <v>1</v>
      </c>
      <c r="BC43" s="3">
        <f t="shared" si="83"/>
        <v>0</v>
      </c>
      <c r="BD43" s="3">
        <f t="shared" si="84"/>
        <v>1</v>
      </c>
      <c r="BE43" s="3">
        <f t="shared" si="85"/>
        <v>1</v>
      </c>
      <c r="BF43" s="3">
        <f t="shared" si="86"/>
        <v>0</v>
      </c>
      <c r="BG43" s="3">
        <f t="shared" si="87"/>
        <v>0</v>
      </c>
      <c r="BH43" s="3">
        <f t="shared" si="88"/>
        <v>1</v>
      </c>
      <c r="BI43" s="3">
        <f t="shared" si="89"/>
        <v>0</v>
      </c>
      <c r="BJ43" s="3">
        <f t="shared" si="90"/>
        <v>0</v>
      </c>
      <c r="BK43" s="3">
        <f t="shared" si="91"/>
        <v>0</v>
      </c>
      <c r="BM43" s="15">
        <v>0</v>
      </c>
      <c r="BN43" s="3">
        <f t="shared" si="17"/>
        <v>0</v>
      </c>
      <c r="BO43" s="3">
        <f t="shared" si="18"/>
        <v>0</v>
      </c>
      <c r="BP43" s="3">
        <f t="shared" si="19"/>
        <v>0</v>
      </c>
      <c r="BQ43" s="3">
        <f t="shared" si="20"/>
        <v>0</v>
      </c>
      <c r="BS43" s="3">
        <f t="shared" si="72"/>
        <v>0</v>
      </c>
      <c r="BT43" s="3">
        <f t="shared" si="50"/>
        <v>0</v>
      </c>
      <c r="BU43" s="3">
        <f t="shared" si="51"/>
        <v>0</v>
      </c>
      <c r="BV43" s="3">
        <f t="shared" si="52"/>
        <v>1</v>
      </c>
      <c r="BX43" s="3">
        <f t="shared" si="53"/>
        <v>0</v>
      </c>
      <c r="BY43" s="3" t="str">
        <f t="shared" si="73"/>
        <v>N/A</v>
      </c>
      <c r="BZ43" s="3" t="str">
        <f t="shared" si="55"/>
        <v>N/A</v>
      </c>
      <c r="CA43" s="3" t="str">
        <f t="shared" si="56"/>
        <v>N/A</v>
      </c>
      <c r="CB43" s="3" t="str">
        <f t="shared" si="57"/>
        <v>N/A</v>
      </c>
      <c r="CD43" s="3">
        <f t="shared" si="58"/>
        <v>1</v>
      </c>
      <c r="CE43" s="3">
        <f t="shared" si="74"/>
        <v>5</v>
      </c>
      <c r="CF43" s="3">
        <f t="shared" si="60"/>
        <v>5</v>
      </c>
      <c r="CG43" s="3">
        <f t="shared" si="61"/>
        <v>6</v>
      </c>
      <c r="CH43" s="3">
        <f t="shared" si="62"/>
        <v>8</v>
      </c>
      <c r="CJ43" s="3">
        <f t="shared" si="21"/>
        <v>0</v>
      </c>
      <c r="CK43" s="3" t="str">
        <f t="shared" si="75"/>
        <v>N/A</v>
      </c>
      <c r="CL43" s="3" t="str">
        <f t="shared" si="64"/>
        <v>N/A</v>
      </c>
      <c r="CM43" s="3" t="str">
        <f t="shared" si="65"/>
        <v>N/A</v>
      </c>
      <c r="CN43" s="3" t="str">
        <f t="shared" si="66"/>
        <v>N/A</v>
      </c>
      <c r="CP43" s="3">
        <v>1</v>
      </c>
      <c r="CQ43" s="3">
        <v>2</v>
      </c>
      <c r="CR43" s="3">
        <v>3</v>
      </c>
      <c r="CS43" s="3">
        <v>2</v>
      </c>
    </row>
    <row r="44" spans="1:97" ht="12.75">
      <c r="A44" s="3" t="s">
        <v>270</v>
      </c>
      <c r="B44" s="3">
        <v>16</v>
      </c>
      <c r="C44" s="3">
        <v>400</v>
      </c>
      <c r="D44" s="3">
        <v>4</v>
      </c>
      <c r="E44" s="3">
        <v>1</v>
      </c>
      <c r="F44" s="3">
        <v>7</v>
      </c>
      <c r="G44" s="3">
        <v>5</v>
      </c>
      <c r="H44" s="3">
        <v>6</v>
      </c>
      <c r="I44" s="3">
        <v>6</v>
      </c>
      <c r="J44" s="3">
        <v>1</v>
      </c>
      <c r="L44" s="3">
        <f t="shared" si="76"/>
        <v>0</v>
      </c>
      <c r="M44" s="3">
        <f t="shared" si="77"/>
        <v>0</v>
      </c>
      <c r="N44" s="3">
        <f t="shared" si="78"/>
        <v>0</v>
      </c>
      <c r="O44" s="3">
        <f t="shared" si="79"/>
        <v>0</v>
      </c>
      <c r="Q44" s="3">
        <f t="shared" si="22"/>
        <v>0</v>
      </c>
      <c r="R44" s="3">
        <f t="shared" si="23"/>
        <v>0</v>
      </c>
      <c r="S44" s="3">
        <f t="shared" si="24"/>
        <v>0</v>
      </c>
      <c r="T44" s="3">
        <f t="shared" si="25"/>
        <v>0</v>
      </c>
      <c r="V44" s="3">
        <f t="shared" si="26"/>
        <v>0</v>
      </c>
      <c r="W44" s="3">
        <f t="shared" si="27"/>
        <v>1</v>
      </c>
      <c r="X44" s="3">
        <f t="shared" si="28"/>
        <v>0</v>
      </c>
      <c r="Y44" s="3">
        <f t="shared" si="29"/>
        <v>0</v>
      </c>
      <c r="AA44" s="3">
        <f t="shared" si="30"/>
        <v>0</v>
      </c>
      <c r="AB44" s="3">
        <f t="shared" si="31"/>
        <v>0</v>
      </c>
      <c r="AC44" s="3">
        <f t="shared" si="32"/>
        <v>1</v>
      </c>
      <c r="AD44" s="3">
        <f t="shared" si="33"/>
        <v>1</v>
      </c>
      <c r="AF44" s="3">
        <f t="shared" si="34"/>
        <v>1</v>
      </c>
      <c r="AG44" s="3">
        <f t="shared" si="35"/>
        <v>0</v>
      </c>
      <c r="AH44" s="3">
        <f t="shared" si="36"/>
        <v>0</v>
      </c>
      <c r="AI44" s="3">
        <f t="shared" si="37"/>
        <v>0</v>
      </c>
      <c r="AK44" s="3">
        <f t="shared" si="38"/>
        <v>0</v>
      </c>
      <c r="AL44" s="3">
        <f t="shared" si="39"/>
        <v>0</v>
      </c>
      <c r="AM44" s="3">
        <f t="shared" si="40"/>
        <v>0</v>
      </c>
      <c r="AN44" s="3">
        <f t="shared" si="41"/>
        <v>0</v>
      </c>
      <c r="AP44" s="3">
        <f t="shared" si="42"/>
        <v>0</v>
      </c>
      <c r="AQ44" s="3">
        <f t="shared" si="43"/>
        <v>0</v>
      </c>
      <c r="AR44" s="3">
        <f t="shared" si="44"/>
        <v>0</v>
      </c>
      <c r="AS44" s="3">
        <f t="shared" si="45"/>
        <v>0</v>
      </c>
      <c r="AU44" s="3">
        <f t="shared" si="46"/>
        <v>0</v>
      </c>
      <c r="AV44" s="3">
        <f t="shared" si="4"/>
        <v>0</v>
      </c>
      <c r="AW44" s="3">
        <f t="shared" si="47"/>
        <v>0</v>
      </c>
      <c r="AX44" s="3">
        <f t="shared" si="48"/>
        <v>0</v>
      </c>
      <c r="AZ44" s="3">
        <f t="shared" si="80"/>
        <v>0</v>
      </c>
      <c r="BA44" s="3">
        <f t="shared" si="81"/>
        <v>0</v>
      </c>
      <c r="BB44" s="3">
        <f t="shared" si="82"/>
        <v>0</v>
      </c>
      <c r="BC44" s="3">
        <f t="shared" si="83"/>
        <v>1</v>
      </c>
      <c r="BD44" s="3">
        <f t="shared" si="84"/>
        <v>1</v>
      </c>
      <c r="BE44" s="3">
        <f t="shared" si="85"/>
        <v>1</v>
      </c>
      <c r="BF44" s="3">
        <f t="shared" si="86"/>
        <v>1</v>
      </c>
      <c r="BG44" s="3">
        <f t="shared" si="87"/>
        <v>0</v>
      </c>
      <c r="BH44" s="3">
        <f t="shared" si="88"/>
        <v>0</v>
      </c>
      <c r="BI44" s="3">
        <f t="shared" si="89"/>
        <v>1</v>
      </c>
      <c r="BJ44" s="3">
        <f t="shared" si="90"/>
        <v>0</v>
      </c>
      <c r="BK44" s="3">
        <f t="shared" si="91"/>
        <v>0</v>
      </c>
      <c r="BM44" s="15" t="s">
        <v>5</v>
      </c>
      <c r="BN44" s="3">
        <f t="shared" si="17"/>
        <v>0</v>
      </c>
      <c r="BO44" s="3">
        <f t="shared" si="18"/>
        <v>1</v>
      </c>
      <c r="BP44" s="3">
        <f t="shared" si="19"/>
        <v>0</v>
      </c>
      <c r="BQ44" s="3">
        <f t="shared" si="20"/>
        <v>0</v>
      </c>
      <c r="BS44" s="3">
        <f t="shared" si="72"/>
        <v>0</v>
      </c>
      <c r="BT44" s="3">
        <f t="shared" si="50"/>
        <v>0</v>
      </c>
      <c r="BU44" s="3">
        <f t="shared" si="51"/>
        <v>0</v>
      </c>
      <c r="BV44" s="3">
        <f t="shared" si="52"/>
        <v>0</v>
      </c>
      <c r="BX44" s="3">
        <f t="shared" si="53"/>
        <v>0</v>
      </c>
      <c r="BY44" s="3" t="str">
        <f t="shared" si="73"/>
        <v>N/A</v>
      </c>
      <c r="BZ44" s="3" t="str">
        <f t="shared" si="55"/>
        <v>N/A</v>
      </c>
      <c r="CA44" s="3" t="str">
        <f t="shared" si="56"/>
        <v>N/A</v>
      </c>
      <c r="CB44" s="3" t="str">
        <f t="shared" si="57"/>
        <v>N/A</v>
      </c>
      <c r="CD44" s="3">
        <f t="shared" si="58"/>
        <v>1</v>
      </c>
      <c r="CE44" s="3">
        <f t="shared" si="74"/>
        <v>7</v>
      </c>
      <c r="CF44" s="3">
        <f t="shared" si="60"/>
        <v>5</v>
      </c>
      <c r="CG44" s="3">
        <f t="shared" si="61"/>
        <v>6</v>
      </c>
      <c r="CH44" s="3">
        <f t="shared" si="62"/>
        <v>6</v>
      </c>
      <c r="CJ44" s="3">
        <f t="shared" si="21"/>
        <v>0</v>
      </c>
      <c r="CK44" s="3" t="str">
        <f t="shared" si="75"/>
        <v>N/A</v>
      </c>
      <c r="CL44" s="3" t="str">
        <f t="shared" si="64"/>
        <v>N/A</v>
      </c>
      <c r="CM44" s="3" t="str">
        <f t="shared" si="65"/>
        <v>N/A</v>
      </c>
      <c r="CN44" s="3" t="str">
        <f t="shared" si="66"/>
        <v>N/A</v>
      </c>
      <c r="CP44" s="3">
        <v>2</v>
      </c>
      <c r="CQ44" s="3">
        <v>2</v>
      </c>
      <c r="CR44" s="3">
        <v>2</v>
      </c>
      <c r="CS44" s="3">
        <v>2</v>
      </c>
    </row>
    <row r="45" spans="1:97" ht="12.75">
      <c r="A45" s="3" t="s">
        <v>270</v>
      </c>
      <c r="B45" s="3">
        <v>17</v>
      </c>
      <c r="C45" s="3">
        <v>156</v>
      </c>
      <c r="D45" s="3">
        <v>3</v>
      </c>
      <c r="E45" s="3">
        <v>17</v>
      </c>
      <c r="F45" s="3">
        <v>4</v>
      </c>
      <c r="G45" s="3">
        <v>4</v>
      </c>
      <c r="H45" s="3">
        <v>5</v>
      </c>
      <c r="I45" s="3">
        <v>5</v>
      </c>
      <c r="J45" s="3">
        <v>1</v>
      </c>
      <c r="L45" s="3">
        <f t="shared" si="76"/>
        <v>0</v>
      </c>
      <c r="M45" s="3">
        <f t="shared" si="77"/>
        <v>0</v>
      </c>
      <c r="N45" s="3">
        <f t="shared" si="78"/>
        <v>0</v>
      </c>
      <c r="O45" s="3">
        <f t="shared" si="79"/>
        <v>0</v>
      </c>
      <c r="Q45" s="3">
        <f t="shared" si="22"/>
        <v>0</v>
      </c>
      <c r="R45" s="3">
        <f t="shared" si="23"/>
        <v>0</v>
      </c>
      <c r="S45" s="3">
        <f t="shared" si="24"/>
        <v>0</v>
      </c>
      <c r="T45" s="3">
        <f t="shared" si="25"/>
        <v>0</v>
      </c>
      <c r="V45" s="3">
        <f t="shared" si="26"/>
        <v>1</v>
      </c>
      <c r="W45" s="3">
        <f t="shared" si="27"/>
        <v>1</v>
      </c>
      <c r="X45" s="3">
        <f t="shared" si="28"/>
        <v>0</v>
      </c>
      <c r="Y45" s="3">
        <f t="shared" si="29"/>
        <v>0</v>
      </c>
      <c r="AA45" s="3">
        <f t="shared" si="30"/>
        <v>0</v>
      </c>
      <c r="AB45" s="3">
        <f t="shared" si="31"/>
        <v>0</v>
      </c>
      <c r="AC45" s="3">
        <f t="shared" si="32"/>
        <v>1</v>
      </c>
      <c r="AD45" s="3">
        <f t="shared" si="33"/>
        <v>1</v>
      </c>
      <c r="AF45" s="3">
        <f t="shared" si="34"/>
        <v>0</v>
      </c>
      <c r="AG45" s="3">
        <f t="shared" si="35"/>
        <v>0</v>
      </c>
      <c r="AH45" s="3">
        <f t="shared" si="36"/>
        <v>0</v>
      </c>
      <c r="AI45" s="3">
        <f t="shared" si="37"/>
        <v>0</v>
      </c>
      <c r="AK45" s="3">
        <f t="shared" si="38"/>
        <v>0</v>
      </c>
      <c r="AL45" s="3">
        <f t="shared" si="39"/>
        <v>0</v>
      </c>
      <c r="AM45" s="3">
        <f t="shared" si="40"/>
        <v>0</v>
      </c>
      <c r="AN45" s="3">
        <f t="shared" si="41"/>
        <v>0</v>
      </c>
      <c r="AP45" s="3">
        <f t="shared" si="42"/>
        <v>0</v>
      </c>
      <c r="AQ45" s="3">
        <f t="shared" si="43"/>
        <v>0</v>
      </c>
      <c r="AR45" s="3">
        <f t="shared" si="44"/>
        <v>0</v>
      </c>
      <c r="AS45" s="3">
        <f t="shared" si="45"/>
        <v>0</v>
      </c>
      <c r="AU45" s="3">
        <f t="shared" si="46"/>
        <v>0</v>
      </c>
      <c r="AV45" s="3">
        <f t="shared" si="4"/>
        <v>0</v>
      </c>
      <c r="AW45" s="3">
        <f t="shared" si="47"/>
        <v>0</v>
      </c>
      <c r="AX45" s="3">
        <f t="shared" si="48"/>
        <v>0</v>
      </c>
      <c r="AZ45" s="3">
        <f t="shared" si="80"/>
        <v>0</v>
      </c>
      <c r="BA45" s="3">
        <f t="shared" si="81"/>
        <v>1</v>
      </c>
      <c r="BB45" s="3">
        <f t="shared" si="82"/>
        <v>1</v>
      </c>
      <c r="BC45" s="3">
        <f t="shared" si="83"/>
        <v>0</v>
      </c>
      <c r="BD45" s="3">
        <f t="shared" si="84"/>
        <v>1</v>
      </c>
      <c r="BE45" s="3">
        <f t="shared" si="85"/>
        <v>1</v>
      </c>
      <c r="BF45" s="3">
        <f t="shared" si="86"/>
        <v>0</v>
      </c>
      <c r="BG45" s="3">
        <f t="shared" si="87"/>
        <v>0</v>
      </c>
      <c r="BH45" s="3">
        <f t="shared" si="88"/>
        <v>0</v>
      </c>
      <c r="BI45" s="3">
        <f t="shared" si="89"/>
        <v>0</v>
      </c>
      <c r="BJ45" s="3">
        <f t="shared" si="90"/>
        <v>0</v>
      </c>
      <c r="BK45" s="3">
        <f t="shared" si="91"/>
        <v>0</v>
      </c>
      <c r="BM45" s="15">
        <v>0</v>
      </c>
      <c r="BN45" s="3">
        <f t="shared" si="17"/>
        <v>0</v>
      </c>
      <c r="BO45" s="3">
        <f t="shared" si="18"/>
        <v>0</v>
      </c>
      <c r="BP45" s="3">
        <f t="shared" si="19"/>
        <v>0</v>
      </c>
      <c r="BQ45" s="3">
        <f t="shared" si="20"/>
        <v>0</v>
      </c>
      <c r="BS45" s="3">
        <f t="shared" si="72"/>
        <v>0</v>
      </c>
      <c r="BT45" s="3">
        <f t="shared" si="50"/>
        <v>0</v>
      </c>
      <c r="BU45" s="3">
        <f t="shared" si="51"/>
        <v>0</v>
      </c>
      <c r="BV45" s="3">
        <f t="shared" si="52"/>
        <v>0</v>
      </c>
      <c r="BX45" s="3">
        <f t="shared" si="53"/>
        <v>1</v>
      </c>
      <c r="BY45" s="3">
        <f t="shared" si="73"/>
        <v>4</v>
      </c>
      <c r="BZ45" s="3">
        <f t="shared" si="55"/>
        <v>4</v>
      </c>
      <c r="CA45" s="3">
        <f t="shared" si="56"/>
        <v>5</v>
      </c>
      <c r="CB45" s="3">
        <f t="shared" si="57"/>
        <v>5</v>
      </c>
      <c r="CD45" s="3">
        <f t="shared" si="58"/>
        <v>0</v>
      </c>
      <c r="CE45" s="3" t="str">
        <f t="shared" si="74"/>
        <v>N/A</v>
      </c>
      <c r="CF45" s="3" t="str">
        <f t="shared" si="60"/>
        <v>N/A</v>
      </c>
      <c r="CG45" s="3" t="str">
        <f t="shared" si="61"/>
        <v>N/A</v>
      </c>
      <c r="CH45" s="3" t="str">
        <f t="shared" si="62"/>
        <v>N/A</v>
      </c>
      <c r="CJ45" s="3">
        <f t="shared" si="21"/>
        <v>0</v>
      </c>
      <c r="CK45" s="3" t="str">
        <f t="shared" si="75"/>
        <v>N/A</v>
      </c>
      <c r="CL45" s="3" t="str">
        <f t="shared" si="64"/>
        <v>N/A</v>
      </c>
      <c r="CM45" s="3" t="str">
        <f t="shared" si="65"/>
        <v>N/A</v>
      </c>
      <c r="CN45" s="3" t="str">
        <f t="shared" si="66"/>
        <v>N/A</v>
      </c>
      <c r="CP45" s="3">
        <v>2</v>
      </c>
      <c r="CQ45" s="3">
        <v>3</v>
      </c>
      <c r="CR45" s="3">
        <v>1</v>
      </c>
      <c r="CS45" s="3">
        <v>1</v>
      </c>
    </row>
    <row r="46" spans="1:97" ht="12.75">
      <c r="A46" s="3" t="s">
        <v>270</v>
      </c>
      <c r="B46" s="3">
        <v>18</v>
      </c>
      <c r="C46" s="3">
        <v>377</v>
      </c>
      <c r="D46" s="3">
        <v>4</v>
      </c>
      <c r="E46" s="3">
        <v>11</v>
      </c>
      <c r="F46" s="3">
        <v>7</v>
      </c>
      <c r="G46" s="3">
        <v>8</v>
      </c>
      <c r="H46" s="3">
        <v>4</v>
      </c>
      <c r="I46" s="3">
        <v>6</v>
      </c>
      <c r="J46" s="3">
        <v>1</v>
      </c>
      <c r="L46" s="3">
        <f t="shared" si="76"/>
        <v>0</v>
      </c>
      <c r="M46" s="3">
        <f t="shared" si="77"/>
        <v>0</v>
      </c>
      <c r="N46" s="3">
        <f t="shared" si="78"/>
        <v>1</v>
      </c>
      <c r="O46" s="3">
        <f t="shared" si="79"/>
        <v>0</v>
      </c>
      <c r="Q46" s="3">
        <f t="shared" si="22"/>
        <v>0</v>
      </c>
      <c r="R46" s="3">
        <f t="shared" si="23"/>
        <v>0</v>
      </c>
      <c r="S46" s="3">
        <f t="shared" si="24"/>
        <v>0</v>
      </c>
      <c r="T46" s="3">
        <f t="shared" si="25"/>
        <v>0</v>
      </c>
      <c r="V46" s="3">
        <f t="shared" si="26"/>
        <v>0</v>
      </c>
      <c r="W46" s="3">
        <f t="shared" si="27"/>
        <v>0</v>
      </c>
      <c r="X46" s="3">
        <f t="shared" si="28"/>
        <v>0</v>
      </c>
      <c r="Y46" s="3">
        <f t="shared" si="29"/>
        <v>0</v>
      </c>
      <c r="AA46" s="3">
        <f t="shared" si="30"/>
        <v>0</v>
      </c>
      <c r="AB46" s="3">
        <f t="shared" si="31"/>
        <v>0</v>
      </c>
      <c r="AC46" s="3">
        <f t="shared" si="32"/>
        <v>0</v>
      </c>
      <c r="AD46" s="3">
        <f t="shared" si="33"/>
        <v>1</v>
      </c>
      <c r="AF46" s="3">
        <f t="shared" si="34"/>
        <v>1</v>
      </c>
      <c r="AG46" s="3">
        <f t="shared" si="35"/>
        <v>0</v>
      </c>
      <c r="AH46" s="3">
        <f t="shared" si="36"/>
        <v>0</v>
      </c>
      <c r="AI46" s="3">
        <f t="shared" si="37"/>
        <v>0</v>
      </c>
      <c r="AK46" s="3">
        <f t="shared" si="38"/>
        <v>0</v>
      </c>
      <c r="AL46" s="3">
        <f t="shared" si="39"/>
        <v>1</v>
      </c>
      <c r="AM46" s="3">
        <f t="shared" si="40"/>
        <v>0</v>
      </c>
      <c r="AN46" s="3">
        <f t="shared" si="41"/>
        <v>0</v>
      </c>
      <c r="AP46" s="3">
        <f t="shared" si="42"/>
        <v>0</v>
      </c>
      <c r="AQ46" s="3">
        <f t="shared" si="43"/>
        <v>0</v>
      </c>
      <c r="AR46" s="3">
        <f t="shared" si="44"/>
        <v>0</v>
      </c>
      <c r="AS46" s="3">
        <f t="shared" si="45"/>
        <v>0</v>
      </c>
      <c r="AU46" s="3">
        <f t="shared" si="46"/>
        <v>0</v>
      </c>
      <c r="AV46" s="3">
        <f t="shared" si="4"/>
        <v>0</v>
      </c>
      <c r="AW46" s="3">
        <f t="shared" si="47"/>
        <v>0</v>
      </c>
      <c r="AX46" s="3">
        <f t="shared" si="48"/>
        <v>0</v>
      </c>
      <c r="AZ46" s="3">
        <f t="shared" si="80"/>
        <v>1</v>
      </c>
      <c r="BA46" s="3">
        <f t="shared" si="81"/>
        <v>0</v>
      </c>
      <c r="BB46" s="3">
        <f t="shared" si="82"/>
        <v>0</v>
      </c>
      <c r="BC46" s="3">
        <f t="shared" si="83"/>
        <v>0</v>
      </c>
      <c r="BD46" s="3">
        <f t="shared" si="84"/>
        <v>0</v>
      </c>
      <c r="BE46" s="3">
        <f t="shared" si="85"/>
        <v>0</v>
      </c>
      <c r="BF46" s="3">
        <f t="shared" si="86"/>
        <v>1</v>
      </c>
      <c r="BG46" s="3">
        <f t="shared" si="87"/>
        <v>1</v>
      </c>
      <c r="BH46" s="3">
        <f t="shared" si="88"/>
        <v>1</v>
      </c>
      <c r="BI46" s="3">
        <f t="shared" si="89"/>
        <v>1</v>
      </c>
      <c r="BJ46" s="3">
        <f t="shared" si="90"/>
        <v>1</v>
      </c>
      <c r="BK46" s="3">
        <f t="shared" si="91"/>
        <v>0</v>
      </c>
      <c r="BM46" s="15" t="s">
        <v>6</v>
      </c>
      <c r="BN46" s="3">
        <f t="shared" si="17"/>
        <v>0</v>
      </c>
      <c r="BO46" s="3">
        <f t="shared" si="18"/>
        <v>0</v>
      </c>
      <c r="BP46" s="3">
        <f t="shared" si="19"/>
        <v>1</v>
      </c>
      <c r="BQ46" s="3">
        <f t="shared" si="20"/>
        <v>0</v>
      </c>
      <c r="BS46" s="3">
        <f t="shared" si="72"/>
        <v>0</v>
      </c>
      <c r="BT46" s="3">
        <f t="shared" si="50"/>
        <v>1</v>
      </c>
      <c r="BU46" s="3">
        <f t="shared" si="51"/>
        <v>0</v>
      </c>
      <c r="BV46" s="3">
        <f t="shared" si="52"/>
        <v>0</v>
      </c>
      <c r="BX46" s="3">
        <f t="shared" si="53"/>
        <v>0</v>
      </c>
      <c r="BY46" s="3" t="str">
        <f t="shared" si="73"/>
        <v>N/A</v>
      </c>
      <c r="BZ46" s="3" t="str">
        <f t="shared" si="55"/>
        <v>N/A</v>
      </c>
      <c r="CA46" s="3" t="str">
        <f t="shared" si="56"/>
        <v>N/A</v>
      </c>
      <c r="CB46" s="3" t="str">
        <f t="shared" si="57"/>
        <v>N/A</v>
      </c>
      <c r="CD46" s="3">
        <f t="shared" si="58"/>
        <v>1</v>
      </c>
      <c r="CE46" s="3">
        <f t="shared" si="74"/>
        <v>7</v>
      </c>
      <c r="CF46" s="3">
        <f t="shared" si="60"/>
        <v>8</v>
      </c>
      <c r="CG46" s="3">
        <f t="shared" si="61"/>
        <v>4</v>
      </c>
      <c r="CH46" s="3">
        <f t="shared" si="62"/>
        <v>6</v>
      </c>
      <c r="CJ46" s="3">
        <f t="shared" si="21"/>
        <v>0</v>
      </c>
      <c r="CK46" s="3" t="str">
        <f t="shared" si="75"/>
        <v>N/A</v>
      </c>
      <c r="CL46" s="3" t="str">
        <f t="shared" si="64"/>
        <v>N/A</v>
      </c>
      <c r="CM46" s="3" t="str">
        <f t="shared" si="65"/>
        <v>N/A</v>
      </c>
      <c r="CN46" s="3" t="str">
        <f t="shared" si="66"/>
        <v>N/A</v>
      </c>
      <c r="CP46" s="3">
        <v>3</v>
      </c>
      <c r="CQ46" s="3">
        <v>2</v>
      </c>
      <c r="CR46" s="3">
        <v>2</v>
      </c>
      <c r="CS46" s="3">
        <v>2</v>
      </c>
    </row>
    <row r="47" spans="1:97" ht="12.75">
      <c r="A47" s="3" t="s">
        <v>270</v>
      </c>
      <c r="B47" s="3">
        <v>1</v>
      </c>
      <c r="C47" s="3">
        <v>350</v>
      </c>
      <c r="D47" s="3">
        <v>4</v>
      </c>
      <c r="E47" s="3">
        <v>12</v>
      </c>
      <c r="F47" s="3">
        <v>5</v>
      </c>
      <c r="G47" s="3">
        <v>6</v>
      </c>
      <c r="H47" s="3">
        <v>5</v>
      </c>
      <c r="I47" s="3">
        <v>5</v>
      </c>
      <c r="J47" s="3">
        <v>1</v>
      </c>
      <c r="L47" s="3">
        <f t="shared" si="76"/>
        <v>0</v>
      </c>
      <c r="M47" s="3">
        <f t="shared" si="77"/>
        <v>0</v>
      </c>
      <c r="N47" s="3">
        <f t="shared" si="78"/>
        <v>0</v>
      </c>
      <c r="O47" s="3">
        <f t="shared" si="79"/>
        <v>0</v>
      </c>
      <c r="Q47" s="3">
        <f t="shared" si="22"/>
        <v>0</v>
      </c>
      <c r="R47" s="3">
        <f t="shared" si="23"/>
        <v>0</v>
      </c>
      <c r="S47" s="3">
        <f t="shared" si="24"/>
        <v>0</v>
      </c>
      <c r="T47" s="3">
        <f t="shared" si="25"/>
        <v>0</v>
      </c>
      <c r="V47" s="3">
        <f t="shared" si="26"/>
        <v>1</v>
      </c>
      <c r="W47" s="3">
        <f t="shared" si="27"/>
        <v>0</v>
      </c>
      <c r="X47" s="3">
        <f t="shared" si="28"/>
        <v>1</v>
      </c>
      <c r="Y47" s="3">
        <f t="shared" si="29"/>
        <v>1</v>
      </c>
      <c r="AA47" s="3">
        <f t="shared" si="30"/>
        <v>0</v>
      </c>
      <c r="AB47" s="3">
        <f t="shared" si="31"/>
        <v>1</v>
      </c>
      <c r="AC47" s="3">
        <f t="shared" si="32"/>
        <v>0</v>
      </c>
      <c r="AD47" s="3">
        <f t="shared" si="33"/>
        <v>0</v>
      </c>
      <c r="AF47" s="3">
        <f t="shared" si="34"/>
        <v>0</v>
      </c>
      <c r="AG47" s="3">
        <f t="shared" si="35"/>
        <v>0</v>
      </c>
      <c r="AH47" s="3">
        <f t="shared" si="36"/>
        <v>0</v>
      </c>
      <c r="AI47" s="3">
        <f t="shared" si="37"/>
        <v>0</v>
      </c>
      <c r="AK47" s="3">
        <f t="shared" si="38"/>
        <v>0</v>
      </c>
      <c r="AL47" s="3">
        <f t="shared" si="39"/>
        <v>0</v>
      </c>
      <c r="AM47" s="3">
        <f t="shared" si="40"/>
        <v>0</v>
      </c>
      <c r="AN47" s="3">
        <f t="shared" si="41"/>
        <v>0</v>
      </c>
      <c r="AP47" s="3">
        <f t="shared" si="42"/>
        <v>0</v>
      </c>
      <c r="AQ47" s="3">
        <f t="shared" si="43"/>
        <v>0</v>
      </c>
      <c r="AR47" s="3">
        <f t="shared" si="44"/>
        <v>0</v>
      </c>
      <c r="AS47" s="3">
        <f t="shared" si="45"/>
        <v>0</v>
      </c>
      <c r="AU47" s="3">
        <f t="shared" si="46"/>
        <v>0</v>
      </c>
      <c r="AV47" s="3">
        <f t="shared" si="4"/>
        <v>0</v>
      </c>
      <c r="AW47" s="3">
        <f t="shared" si="47"/>
        <v>0</v>
      </c>
      <c r="AX47" s="3">
        <f t="shared" si="48"/>
        <v>0</v>
      </c>
      <c r="AZ47" s="3">
        <f t="shared" si="80"/>
        <v>1</v>
      </c>
      <c r="BA47" s="3">
        <f t="shared" si="81"/>
        <v>0</v>
      </c>
      <c r="BB47" s="3">
        <f t="shared" si="82"/>
        <v>0</v>
      </c>
      <c r="BC47" s="3">
        <f t="shared" si="83"/>
        <v>0</v>
      </c>
      <c r="BD47" s="3">
        <f t="shared" si="84"/>
        <v>0</v>
      </c>
      <c r="BE47" s="3">
        <f t="shared" si="85"/>
        <v>0</v>
      </c>
      <c r="BF47" s="3">
        <f t="shared" si="86"/>
        <v>0</v>
      </c>
      <c r="BG47" s="3">
        <f t="shared" si="87"/>
        <v>1</v>
      </c>
      <c r="BH47" s="3">
        <f t="shared" si="88"/>
        <v>0</v>
      </c>
      <c r="BI47" s="3">
        <f t="shared" si="89"/>
        <v>0</v>
      </c>
      <c r="BJ47" s="3">
        <f t="shared" si="90"/>
        <v>1</v>
      </c>
      <c r="BK47" s="3">
        <f t="shared" si="91"/>
        <v>0</v>
      </c>
      <c r="BM47" s="15">
        <v>0</v>
      </c>
      <c r="BN47" s="3">
        <f t="shared" si="17"/>
        <v>0</v>
      </c>
      <c r="BO47" s="3">
        <f t="shared" si="18"/>
        <v>0</v>
      </c>
      <c r="BP47" s="3">
        <f t="shared" si="19"/>
        <v>0</v>
      </c>
      <c r="BQ47" s="3">
        <f t="shared" si="20"/>
        <v>0</v>
      </c>
      <c r="BS47" s="3">
        <f t="shared" si="72"/>
        <v>0</v>
      </c>
      <c r="BT47" s="3">
        <f t="shared" si="50"/>
        <v>0</v>
      </c>
      <c r="BU47" s="3">
        <f t="shared" si="51"/>
        <v>0</v>
      </c>
      <c r="BV47" s="3">
        <f t="shared" si="52"/>
        <v>0</v>
      </c>
      <c r="BX47" s="3">
        <f t="shared" si="53"/>
        <v>0</v>
      </c>
      <c r="BY47" s="3" t="str">
        <f t="shared" si="73"/>
        <v>N/A</v>
      </c>
      <c r="BZ47" s="3" t="str">
        <f t="shared" si="55"/>
        <v>N/A</v>
      </c>
      <c r="CA47" s="3" t="str">
        <f t="shared" si="56"/>
        <v>N/A</v>
      </c>
      <c r="CB47" s="3" t="str">
        <f t="shared" si="57"/>
        <v>N/A</v>
      </c>
      <c r="CD47" s="3">
        <f t="shared" si="58"/>
        <v>1</v>
      </c>
      <c r="CE47" s="3">
        <f t="shared" si="74"/>
        <v>5</v>
      </c>
      <c r="CF47" s="3">
        <f t="shared" si="60"/>
        <v>6</v>
      </c>
      <c r="CG47" s="3">
        <f t="shared" si="61"/>
        <v>5</v>
      </c>
      <c r="CH47" s="3">
        <f t="shared" si="62"/>
        <v>5</v>
      </c>
      <c r="CJ47" s="3">
        <f t="shared" si="21"/>
        <v>0</v>
      </c>
      <c r="CK47" s="3" t="str">
        <f t="shared" si="75"/>
        <v>N/A</v>
      </c>
      <c r="CL47" s="3" t="str">
        <f t="shared" si="64"/>
        <v>N/A</v>
      </c>
      <c r="CM47" s="3" t="str">
        <f t="shared" si="65"/>
        <v>N/A</v>
      </c>
      <c r="CN47" s="3" t="str">
        <f t="shared" si="66"/>
        <v>N/A</v>
      </c>
      <c r="CP47" s="3">
        <v>3</v>
      </c>
      <c r="CQ47" s="3">
        <v>2</v>
      </c>
      <c r="CR47" s="3">
        <v>1</v>
      </c>
      <c r="CS47" s="3">
        <v>3</v>
      </c>
    </row>
    <row r="48" spans="1:97" ht="12.75">
      <c r="A48" s="3" t="s">
        <v>270</v>
      </c>
      <c r="B48" s="3">
        <v>2</v>
      </c>
      <c r="C48" s="3">
        <v>553</v>
      </c>
      <c r="D48" s="3">
        <v>5</v>
      </c>
      <c r="E48" s="3">
        <v>8</v>
      </c>
      <c r="F48" s="3">
        <v>7</v>
      </c>
      <c r="G48" s="3">
        <v>6</v>
      </c>
      <c r="H48" s="3">
        <v>6</v>
      </c>
      <c r="I48" s="3">
        <v>9</v>
      </c>
      <c r="J48" s="3">
        <v>1</v>
      </c>
      <c r="L48" s="3">
        <f t="shared" si="76"/>
        <v>0</v>
      </c>
      <c r="M48" s="3">
        <f t="shared" si="77"/>
        <v>0</v>
      </c>
      <c r="N48" s="3">
        <f t="shared" si="78"/>
        <v>0</v>
      </c>
      <c r="O48" s="3">
        <f t="shared" si="79"/>
        <v>0</v>
      </c>
      <c r="Q48" s="3">
        <f t="shared" si="22"/>
        <v>0</v>
      </c>
      <c r="R48" s="3">
        <f t="shared" si="23"/>
        <v>0</v>
      </c>
      <c r="S48" s="3">
        <f t="shared" si="24"/>
        <v>0</v>
      </c>
      <c r="T48" s="3">
        <f t="shared" si="25"/>
        <v>0</v>
      </c>
      <c r="V48" s="3">
        <f t="shared" si="26"/>
        <v>0</v>
      </c>
      <c r="W48" s="3">
        <f t="shared" si="27"/>
        <v>1</v>
      </c>
      <c r="X48" s="3">
        <f t="shared" si="28"/>
        <v>1</v>
      </c>
      <c r="Y48" s="3">
        <f t="shared" si="29"/>
        <v>0</v>
      </c>
      <c r="AA48" s="3">
        <f t="shared" si="30"/>
        <v>1</v>
      </c>
      <c r="AB48" s="3">
        <f t="shared" si="31"/>
        <v>0</v>
      </c>
      <c r="AC48" s="3">
        <f t="shared" si="32"/>
        <v>0</v>
      </c>
      <c r="AD48" s="3">
        <f t="shared" si="33"/>
        <v>0</v>
      </c>
      <c r="AF48" s="3">
        <f t="shared" si="34"/>
        <v>0</v>
      </c>
      <c r="AG48" s="3">
        <f t="shared" si="35"/>
        <v>0</v>
      </c>
      <c r="AH48" s="3">
        <f t="shared" si="36"/>
        <v>0</v>
      </c>
      <c r="AI48" s="3">
        <f t="shared" si="37"/>
        <v>0</v>
      </c>
      <c r="AK48" s="3">
        <f t="shared" si="38"/>
        <v>0</v>
      </c>
      <c r="AL48" s="3">
        <f t="shared" si="39"/>
        <v>0</v>
      </c>
      <c r="AM48" s="3">
        <f t="shared" si="40"/>
        <v>0</v>
      </c>
      <c r="AN48" s="3">
        <f t="shared" si="41"/>
        <v>1</v>
      </c>
      <c r="AP48" s="3">
        <f t="shared" si="42"/>
        <v>0</v>
      </c>
      <c r="AQ48" s="3">
        <f t="shared" si="43"/>
        <v>0</v>
      </c>
      <c r="AR48" s="3">
        <f t="shared" si="44"/>
        <v>0</v>
      </c>
      <c r="AS48" s="3">
        <f t="shared" si="45"/>
        <v>0</v>
      </c>
      <c r="AU48" s="3">
        <f t="shared" si="46"/>
        <v>0</v>
      </c>
      <c r="AV48" s="3">
        <f t="shared" si="4"/>
        <v>0</v>
      </c>
      <c r="AW48" s="3">
        <f t="shared" si="47"/>
        <v>0</v>
      </c>
      <c r="AX48" s="3">
        <f t="shared" si="48"/>
        <v>0</v>
      </c>
      <c r="AZ48" s="3">
        <f t="shared" si="80"/>
        <v>0</v>
      </c>
      <c r="BA48" s="3">
        <f t="shared" si="81"/>
        <v>0</v>
      </c>
      <c r="BB48" s="3">
        <f t="shared" si="82"/>
        <v>1</v>
      </c>
      <c r="BC48" s="3">
        <f t="shared" si="83"/>
        <v>1</v>
      </c>
      <c r="BD48" s="3">
        <f t="shared" si="84"/>
        <v>0</v>
      </c>
      <c r="BE48" s="3">
        <f t="shared" si="85"/>
        <v>1</v>
      </c>
      <c r="BF48" s="3">
        <f t="shared" si="86"/>
        <v>1</v>
      </c>
      <c r="BG48" s="3">
        <f t="shared" si="87"/>
        <v>0</v>
      </c>
      <c r="BH48" s="3">
        <f t="shared" si="88"/>
        <v>1</v>
      </c>
      <c r="BI48" s="3">
        <f t="shared" si="89"/>
        <v>0</v>
      </c>
      <c r="BJ48" s="3">
        <f t="shared" si="90"/>
        <v>0</v>
      </c>
      <c r="BK48" s="3">
        <f t="shared" si="91"/>
        <v>0</v>
      </c>
      <c r="BM48" s="15">
        <v>0</v>
      </c>
      <c r="BN48" s="3">
        <f t="shared" si="17"/>
        <v>0</v>
      </c>
      <c r="BO48" s="3">
        <f t="shared" si="18"/>
        <v>0</v>
      </c>
      <c r="BP48" s="3">
        <f t="shared" si="19"/>
        <v>0</v>
      </c>
      <c r="BQ48" s="3">
        <f t="shared" si="20"/>
        <v>0</v>
      </c>
      <c r="BS48" s="3">
        <f t="shared" si="72"/>
        <v>0</v>
      </c>
      <c r="BT48" s="3">
        <f t="shared" si="50"/>
        <v>0</v>
      </c>
      <c r="BU48" s="3">
        <f t="shared" si="51"/>
        <v>0</v>
      </c>
      <c r="BV48" s="3">
        <f t="shared" si="52"/>
        <v>0</v>
      </c>
      <c r="BX48" s="3">
        <f t="shared" si="53"/>
        <v>0</v>
      </c>
      <c r="BY48" s="3" t="str">
        <f t="shared" si="73"/>
        <v>N/A</v>
      </c>
      <c r="BZ48" s="3" t="str">
        <f t="shared" si="55"/>
        <v>N/A</v>
      </c>
      <c r="CA48" s="3" t="str">
        <f t="shared" si="56"/>
        <v>N/A</v>
      </c>
      <c r="CB48" s="3" t="str">
        <f t="shared" si="57"/>
        <v>N/A</v>
      </c>
      <c r="CD48" s="3">
        <f t="shared" si="58"/>
        <v>0</v>
      </c>
      <c r="CE48" s="3" t="str">
        <f t="shared" si="74"/>
        <v>N/A</v>
      </c>
      <c r="CF48" s="3" t="str">
        <f t="shared" si="60"/>
        <v>N/A</v>
      </c>
      <c r="CG48" s="3" t="str">
        <f t="shared" si="61"/>
        <v>N/A</v>
      </c>
      <c r="CH48" s="3" t="str">
        <f t="shared" si="62"/>
        <v>N/A</v>
      </c>
      <c r="CJ48" s="3">
        <f t="shared" si="21"/>
        <v>1</v>
      </c>
      <c r="CK48" s="3">
        <f t="shared" si="75"/>
        <v>7</v>
      </c>
      <c r="CL48" s="3">
        <f t="shared" si="64"/>
        <v>6</v>
      </c>
      <c r="CM48" s="3">
        <f t="shared" si="65"/>
        <v>6</v>
      </c>
      <c r="CN48" s="3">
        <f t="shared" si="66"/>
        <v>9</v>
      </c>
      <c r="CP48" s="3">
        <v>2</v>
      </c>
      <c r="CQ48" s="3">
        <v>2</v>
      </c>
      <c r="CR48" s="3">
        <v>2</v>
      </c>
      <c r="CS48" s="3">
        <v>2</v>
      </c>
    </row>
    <row r="49" spans="1:97" ht="12.75">
      <c r="A49" s="3" t="s">
        <v>270</v>
      </c>
      <c r="B49" s="3">
        <v>3</v>
      </c>
      <c r="C49" s="3">
        <v>175</v>
      </c>
      <c r="D49" s="3">
        <v>3</v>
      </c>
      <c r="E49" s="3">
        <v>14</v>
      </c>
      <c r="F49" s="3">
        <v>2</v>
      </c>
      <c r="G49" s="3">
        <v>4</v>
      </c>
      <c r="H49" s="3">
        <v>6</v>
      </c>
      <c r="I49" s="3">
        <v>5</v>
      </c>
      <c r="J49" s="3">
        <v>1</v>
      </c>
      <c r="L49" s="3">
        <f t="shared" si="76"/>
        <v>0</v>
      </c>
      <c r="M49" s="3">
        <f t="shared" si="77"/>
        <v>0</v>
      </c>
      <c r="N49" s="3">
        <f t="shared" si="78"/>
        <v>0</v>
      </c>
      <c r="O49" s="3">
        <f t="shared" si="79"/>
        <v>0</v>
      </c>
      <c r="Q49" s="3">
        <f t="shared" si="22"/>
        <v>1</v>
      </c>
      <c r="R49" s="3">
        <f t="shared" si="23"/>
        <v>0</v>
      </c>
      <c r="S49" s="3">
        <f t="shared" si="24"/>
        <v>0</v>
      </c>
      <c r="T49" s="3">
        <f t="shared" si="25"/>
        <v>0</v>
      </c>
      <c r="V49" s="3">
        <f t="shared" si="26"/>
        <v>0</v>
      </c>
      <c r="W49" s="3">
        <f t="shared" si="27"/>
        <v>1</v>
      </c>
      <c r="X49" s="3">
        <f t="shared" si="28"/>
        <v>0</v>
      </c>
      <c r="Y49" s="3">
        <f t="shared" si="29"/>
        <v>0</v>
      </c>
      <c r="AA49" s="3">
        <f t="shared" si="30"/>
        <v>0</v>
      </c>
      <c r="AB49" s="3">
        <f t="shared" si="31"/>
        <v>0</v>
      </c>
      <c r="AC49" s="3">
        <f t="shared" si="32"/>
        <v>0</v>
      </c>
      <c r="AD49" s="3">
        <f t="shared" si="33"/>
        <v>1</v>
      </c>
      <c r="AF49" s="3">
        <f t="shared" si="34"/>
        <v>0</v>
      </c>
      <c r="AG49" s="3">
        <f t="shared" si="35"/>
        <v>0</v>
      </c>
      <c r="AH49" s="3">
        <f t="shared" si="36"/>
        <v>1</v>
      </c>
      <c r="AI49" s="3">
        <f t="shared" si="37"/>
        <v>0</v>
      </c>
      <c r="AK49" s="3">
        <f t="shared" si="38"/>
        <v>0</v>
      </c>
      <c r="AL49" s="3">
        <f t="shared" si="39"/>
        <v>0</v>
      </c>
      <c r="AM49" s="3">
        <f t="shared" si="40"/>
        <v>0</v>
      </c>
      <c r="AN49" s="3">
        <f t="shared" si="41"/>
        <v>0</v>
      </c>
      <c r="AP49" s="3">
        <f t="shared" si="42"/>
        <v>0</v>
      </c>
      <c r="AQ49" s="3">
        <f t="shared" si="43"/>
        <v>0</v>
      </c>
      <c r="AR49" s="3">
        <f t="shared" si="44"/>
        <v>0</v>
      </c>
      <c r="AS49" s="3">
        <f t="shared" si="45"/>
        <v>0</v>
      </c>
      <c r="AU49" s="3">
        <f t="shared" si="46"/>
        <v>0</v>
      </c>
      <c r="AV49" s="3">
        <f t="shared" si="4"/>
        <v>0</v>
      </c>
      <c r="AW49" s="3">
        <f t="shared" si="47"/>
        <v>0</v>
      </c>
      <c r="AX49" s="3">
        <f t="shared" si="48"/>
        <v>0</v>
      </c>
      <c r="AZ49" s="3">
        <f t="shared" si="80"/>
        <v>1</v>
      </c>
      <c r="BA49" s="3">
        <f t="shared" si="81"/>
        <v>1</v>
      </c>
      <c r="BB49" s="3">
        <f t="shared" si="82"/>
        <v>1</v>
      </c>
      <c r="BC49" s="3">
        <f t="shared" si="83"/>
        <v>0</v>
      </c>
      <c r="BD49" s="3">
        <f t="shared" si="84"/>
        <v>1</v>
      </c>
      <c r="BE49" s="3">
        <f t="shared" si="85"/>
        <v>1</v>
      </c>
      <c r="BF49" s="3">
        <f t="shared" si="86"/>
        <v>0</v>
      </c>
      <c r="BG49" s="3">
        <f t="shared" si="87"/>
        <v>0</v>
      </c>
      <c r="BH49" s="3">
        <f t="shared" si="88"/>
        <v>0</v>
      </c>
      <c r="BI49" s="3">
        <f t="shared" si="89"/>
        <v>0</v>
      </c>
      <c r="BJ49" s="3">
        <f t="shared" si="90"/>
        <v>0</v>
      </c>
      <c r="BK49" s="3">
        <f t="shared" si="91"/>
        <v>1</v>
      </c>
      <c r="BM49" s="15" t="s">
        <v>4</v>
      </c>
      <c r="BN49" s="3">
        <f t="shared" si="17"/>
        <v>1</v>
      </c>
      <c r="BO49" s="3">
        <f t="shared" si="18"/>
        <v>0</v>
      </c>
      <c r="BP49" s="3">
        <f t="shared" si="19"/>
        <v>0</v>
      </c>
      <c r="BQ49" s="3">
        <f t="shared" si="20"/>
        <v>0</v>
      </c>
      <c r="BS49" s="3">
        <f t="shared" si="72"/>
        <v>0</v>
      </c>
      <c r="BT49" s="3">
        <f t="shared" si="50"/>
        <v>0</v>
      </c>
      <c r="BU49" s="3">
        <f t="shared" si="51"/>
        <v>1</v>
      </c>
      <c r="BV49" s="3">
        <f t="shared" si="52"/>
        <v>0</v>
      </c>
      <c r="BX49" s="3">
        <f t="shared" si="53"/>
        <v>1</v>
      </c>
      <c r="BY49" s="3">
        <f t="shared" si="73"/>
        <v>2</v>
      </c>
      <c r="BZ49" s="3">
        <f t="shared" si="55"/>
        <v>4</v>
      </c>
      <c r="CA49" s="3">
        <f t="shared" si="56"/>
        <v>6</v>
      </c>
      <c r="CB49" s="3">
        <f t="shared" si="57"/>
        <v>5</v>
      </c>
      <c r="CD49" s="3">
        <f t="shared" si="58"/>
        <v>0</v>
      </c>
      <c r="CE49" s="3" t="str">
        <f t="shared" si="74"/>
        <v>N/A</v>
      </c>
      <c r="CF49" s="3" t="str">
        <f t="shared" si="60"/>
        <v>N/A</v>
      </c>
      <c r="CG49" s="3" t="str">
        <f t="shared" si="61"/>
        <v>N/A</v>
      </c>
      <c r="CH49" s="3" t="str">
        <f t="shared" si="62"/>
        <v>N/A</v>
      </c>
      <c r="CJ49" s="3">
        <f t="shared" si="21"/>
        <v>0</v>
      </c>
      <c r="CK49" s="3" t="str">
        <f t="shared" si="75"/>
        <v>N/A</v>
      </c>
      <c r="CL49" s="3" t="str">
        <f t="shared" si="64"/>
        <v>N/A</v>
      </c>
      <c r="CM49" s="3" t="str">
        <f t="shared" si="65"/>
        <v>N/A</v>
      </c>
      <c r="CN49" s="3" t="str">
        <f t="shared" si="66"/>
        <v>N/A</v>
      </c>
      <c r="CP49" s="3">
        <v>1</v>
      </c>
      <c r="CQ49" s="3">
        <v>1</v>
      </c>
      <c r="CR49" s="3">
        <v>2</v>
      </c>
      <c r="CS49" s="3">
        <v>2</v>
      </c>
    </row>
    <row r="50" spans="1:97" ht="12.75">
      <c r="A50" s="3" t="s">
        <v>270</v>
      </c>
      <c r="B50" s="3">
        <v>4</v>
      </c>
      <c r="C50" s="3">
        <v>357</v>
      </c>
      <c r="D50" s="3">
        <v>4</v>
      </c>
      <c r="E50" s="3">
        <v>6</v>
      </c>
      <c r="F50" s="3">
        <v>4</v>
      </c>
      <c r="G50" s="3">
        <v>6</v>
      </c>
      <c r="H50" s="3">
        <v>4</v>
      </c>
      <c r="I50" s="3">
        <v>5</v>
      </c>
      <c r="J50" s="3">
        <v>1</v>
      </c>
      <c r="L50" s="3">
        <f t="shared" si="76"/>
        <v>1</v>
      </c>
      <c r="M50" s="3">
        <f t="shared" si="77"/>
        <v>0</v>
      </c>
      <c r="N50" s="3">
        <f t="shared" si="78"/>
        <v>1</v>
      </c>
      <c r="O50" s="3">
        <f t="shared" si="79"/>
        <v>0</v>
      </c>
      <c r="Q50" s="3">
        <f t="shared" si="22"/>
        <v>0</v>
      </c>
      <c r="R50" s="3">
        <f t="shared" si="23"/>
        <v>0</v>
      </c>
      <c r="S50" s="3">
        <f t="shared" si="24"/>
        <v>0</v>
      </c>
      <c r="T50" s="3">
        <f t="shared" si="25"/>
        <v>0</v>
      </c>
      <c r="V50" s="3">
        <f t="shared" si="26"/>
        <v>0</v>
      </c>
      <c r="W50" s="3">
        <f t="shared" si="27"/>
        <v>0</v>
      </c>
      <c r="X50" s="3">
        <f t="shared" si="28"/>
        <v>0</v>
      </c>
      <c r="Y50" s="3">
        <f t="shared" si="29"/>
        <v>1</v>
      </c>
      <c r="AA50" s="3">
        <f t="shared" si="30"/>
        <v>0</v>
      </c>
      <c r="AB50" s="3">
        <f t="shared" si="31"/>
        <v>1</v>
      </c>
      <c r="AC50" s="3">
        <f t="shared" si="32"/>
        <v>0</v>
      </c>
      <c r="AD50" s="3">
        <f t="shared" si="33"/>
        <v>0</v>
      </c>
      <c r="AF50" s="3">
        <f t="shared" si="34"/>
        <v>0</v>
      </c>
      <c r="AG50" s="3">
        <f t="shared" si="35"/>
        <v>0</v>
      </c>
      <c r="AH50" s="3">
        <f t="shared" si="36"/>
        <v>0</v>
      </c>
      <c r="AI50" s="3">
        <f t="shared" si="37"/>
        <v>0</v>
      </c>
      <c r="AK50" s="3">
        <f t="shared" si="38"/>
        <v>0</v>
      </c>
      <c r="AL50" s="3">
        <f t="shared" si="39"/>
        <v>0</v>
      </c>
      <c r="AM50" s="3">
        <f t="shared" si="40"/>
        <v>0</v>
      </c>
      <c r="AN50" s="3">
        <f t="shared" si="41"/>
        <v>0</v>
      </c>
      <c r="AP50" s="3">
        <f t="shared" si="42"/>
        <v>0</v>
      </c>
      <c r="AQ50" s="3">
        <f t="shared" si="43"/>
        <v>0</v>
      </c>
      <c r="AR50" s="3">
        <f t="shared" si="44"/>
        <v>0</v>
      </c>
      <c r="AS50" s="3">
        <f t="shared" si="45"/>
        <v>0</v>
      </c>
      <c r="AU50" s="3">
        <f t="shared" si="46"/>
        <v>0</v>
      </c>
      <c r="AV50" s="3">
        <f t="shared" si="4"/>
        <v>0</v>
      </c>
      <c r="AW50" s="3">
        <f t="shared" si="47"/>
        <v>0</v>
      </c>
      <c r="AX50" s="3">
        <f t="shared" si="48"/>
        <v>0</v>
      </c>
      <c r="AZ50" s="3">
        <f t="shared" si="80"/>
        <v>1</v>
      </c>
      <c r="BA50" s="3">
        <f t="shared" si="81"/>
        <v>0</v>
      </c>
      <c r="BB50" s="3">
        <f t="shared" si="82"/>
        <v>1</v>
      </c>
      <c r="BC50" s="3">
        <f t="shared" si="83"/>
        <v>0</v>
      </c>
      <c r="BD50" s="3">
        <f t="shared" si="84"/>
        <v>0</v>
      </c>
      <c r="BE50" s="3">
        <f t="shared" si="85"/>
        <v>0</v>
      </c>
      <c r="BF50" s="3">
        <f t="shared" si="86"/>
        <v>0</v>
      </c>
      <c r="BG50" s="3">
        <f t="shared" si="87"/>
        <v>1</v>
      </c>
      <c r="BH50" s="3">
        <f t="shared" si="88"/>
        <v>1</v>
      </c>
      <c r="BI50" s="3">
        <f t="shared" si="89"/>
        <v>0</v>
      </c>
      <c r="BJ50" s="3">
        <f t="shared" si="90"/>
        <v>1</v>
      </c>
      <c r="BK50" s="3">
        <f t="shared" si="91"/>
        <v>0</v>
      </c>
      <c r="BM50" s="15">
        <v>0</v>
      </c>
      <c r="BN50" s="3">
        <f t="shared" si="17"/>
        <v>0</v>
      </c>
      <c r="BO50" s="3">
        <f t="shared" si="18"/>
        <v>0</v>
      </c>
      <c r="BP50" s="3">
        <f t="shared" si="19"/>
        <v>0</v>
      </c>
      <c r="BQ50" s="3">
        <f t="shared" si="20"/>
        <v>0</v>
      </c>
      <c r="BS50" s="3">
        <f t="shared" si="72"/>
        <v>0</v>
      </c>
      <c r="BT50" s="3">
        <f t="shared" si="50"/>
        <v>0</v>
      </c>
      <c r="BU50" s="3">
        <f t="shared" si="51"/>
        <v>0</v>
      </c>
      <c r="BV50" s="3">
        <f t="shared" si="52"/>
        <v>0</v>
      </c>
      <c r="BX50" s="3">
        <f t="shared" si="53"/>
        <v>0</v>
      </c>
      <c r="BY50" s="3" t="str">
        <f t="shared" si="73"/>
        <v>N/A</v>
      </c>
      <c r="BZ50" s="3" t="str">
        <f t="shared" si="55"/>
        <v>N/A</v>
      </c>
      <c r="CA50" s="3" t="str">
        <f t="shared" si="56"/>
        <v>N/A</v>
      </c>
      <c r="CB50" s="3" t="str">
        <f t="shared" si="57"/>
        <v>N/A</v>
      </c>
      <c r="CD50" s="3">
        <f t="shared" si="58"/>
        <v>1</v>
      </c>
      <c r="CE50" s="3">
        <f t="shared" si="74"/>
        <v>4</v>
      </c>
      <c r="CF50" s="3">
        <f t="shared" si="60"/>
        <v>6</v>
      </c>
      <c r="CG50" s="3">
        <f t="shared" si="61"/>
        <v>4</v>
      </c>
      <c r="CH50" s="3">
        <f t="shared" si="62"/>
        <v>5</v>
      </c>
      <c r="CJ50" s="3">
        <f t="shared" si="21"/>
        <v>0</v>
      </c>
      <c r="CK50" s="3" t="str">
        <f t="shared" si="75"/>
        <v>N/A</v>
      </c>
      <c r="CL50" s="3" t="str">
        <f t="shared" si="64"/>
        <v>N/A</v>
      </c>
      <c r="CM50" s="3" t="str">
        <f t="shared" si="65"/>
        <v>N/A</v>
      </c>
      <c r="CN50" s="3" t="str">
        <f t="shared" si="66"/>
        <v>N/A</v>
      </c>
      <c r="CP50" s="3">
        <v>2</v>
      </c>
      <c r="CQ50" s="3">
        <v>2</v>
      </c>
      <c r="CR50" s="3">
        <v>2</v>
      </c>
      <c r="CS50" s="3">
        <v>1</v>
      </c>
    </row>
    <row r="51" spans="1:97" ht="12.75">
      <c r="A51" s="3" t="s">
        <v>270</v>
      </c>
      <c r="B51" s="3">
        <v>5</v>
      </c>
      <c r="C51" s="3">
        <v>387</v>
      </c>
      <c r="D51" s="3">
        <v>4</v>
      </c>
      <c r="E51" s="3">
        <v>2</v>
      </c>
      <c r="F51" s="3">
        <v>5</v>
      </c>
      <c r="G51" s="3">
        <v>4</v>
      </c>
      <c r="H51" s="3">
        <v>4</v>
      </c>
      <c r="I51" s="3">
        <v>5</v>
      </c>
      <c r="J51" s="3">
        <v>1</v>
      </c>
      <c r="L51" s="3">
        <f t="shared" si="76"/>
        <v>0</v>
      </c>
      <c r="M51" s="3">
        <f t="shared" si="77"/>
        <v>1</v>
      </c>
      <c r="N51" s="3">
        <f t="shared" si="78"/>
        <v>1</v>
      </c>
      <c r="O51" s="3">
        <f t="shared" si="79"/>
        <v>0</v>
      </c>
      <c r="Q51" s="3">
        <f t="shared" si="22"/>
        <v>0</v>
      </c>
      <c r="R51" s="3">
        <f t="shared" si="23"/>
        <v>0</v>
      </c>
      <c r="S51" s="3">
        <f t="shared" si="24"/>
        <v>0</v>
      </c>
      <c r="T51" s="3">
        <f t="shared" si="25"/>
        <v>0</v>
      </c>
      <c r="V51" s="3">
        <f t="shared" si="26"/>
        <v>1</v>
      </c>
      <c r="W51" s="3">
        <f t="shared" si="27"/>
        <v>0</v>
      </c>
      <c r="X51" s="3">
        <f t="shared" si="28"/>
        <v>0</v>
      </c>
      <c r="Y51" s="3">
        <f t="shared" si="29"/>
        <v>1</v>
      </c>
      <c r="AA51" s="3">
        <f t="shared" si="30"/>
        <v>0</v>
      </c>
      <c r="AB51" s="3">
        <f t="shared" si="31"/>
        <v>0</v>
      </c>
      <c r="AC51" s="3">
        <f t="shared" si="32"/>
        <v>0</v>
      </c>
      <c r="AD51" s="3">
        <f t="shared" si="33"/>
        <v>0</v>
      </c>
      <c r="AF51" s="3">
        <f t="shared" si="34"/>
        <v>0</v>
      </c>
      <c r="AG51" s="3">
        <f t="shared" si="35"/>
        <v>0</v>
      </c>
      <c r="AH51" s="3">
        <f t="shared" si="36"/>
        <v>0</v>
      </c>
      <c r="AI51" s="3">
        <f t="shared" si="37"/>
        <v>0</v>
      </c>
      <c r="AK51" s="3">
        <f t="shared" si="38"/>
        <v>0</v>
      </c>
      <c r="AL51" s="3">
        <f t="shared" si="39"/>
        <v>0</v>
      </c>
      <c r="AM51" s="3">
        <f t="shared" si="40"/>
        <v>0</v>
      </c>
      <c r="AN51" s="3">
        <f t="shared" si="41"/>
        <v>0</v>
      </c>
      <c r="AP51" s="3">
        <f t="shared" si="42"/>
        <v>0</v>
      </c>
      <c r="AQ51" s="3">
        <f t="shared" si="43"/>
        <v>0</v>
      </c>
      <c r="AR51" s="3">
        <f t="shared" si="44"/>
        <v>0</v>
      </c>
      <c r="AS51" s="3">
        <f t="shared" si="45"/>
        <v>0</v>
      </c>
      <c r="AU51" s="3">
        <f t="shared" si="46"/>
        <v>0</v>
      </c>
      <c r="AV51" s="3">
        <f t="shared" si="4"/>
        <v>0</v>
      </c>
      <c r="AW51" s="3">
        <f t="shared" si="47"/>
        <v>0</v>
      </c>
      <c r="AX51" s="3">
        <f t="shared" si="48"/>
        <v>0</v>
      </c>
      <c r="AZ51" s="3">
        <f t="shared" si="80"/>
        <v>0</v>
      </c>
      <c r="BA51" s="3">
        <f t="shared" si="81"/>
        <v>0</v>
      </c>
      <c r="BB51" s="3">
        <f t="shared" si="82"/>
        <v>0</v>
      </c>
      <c r="BC51" s="3">
        <f t="shared" si="83"/>
        <v>1</v>
      </c>
      <c r="BD51" s="3">
        <f t="shared" si="84"/>
        <v>0</v>
      </c>
      <c r="BE51" s="3">
        <f t="shared" si="85"/>
        <v>1</v>
      </c>
      <c r="BF51" s="3">
        <f t="shared" si="86"/>
        <v>1</v>
      </c>
      <c r="BG51" s="3">
        <f t="shared" si="87"/>
        <v>0</v>
      </c>
      <c r="BH51" s="3">
        <f t="shared" si="88"/>
        <v>1</v>
      </c>
      <c r="BI51" s="3">
        <f t="shared" si="89"/>
        <v>0</v>
      </c>
      <c r="BJ51" s="3">
        <f t="shared" si="90"/>
        <v>0</v>
      </c>
      <c r="BK51" s="3">
        <f t="shared" si="91"/>
        <v>0</v>
      </c>
      <c r="BM51" s="15">
        <v>0</v>
      </c>
      <c r="BN51" s="3">
        <f t="shared" si="17"/>
        <v>0</v>
      </c>
      <c r="BO51" s="3">
        <f t="shared" si="18"/>
        <v>0</v>
      </c>
      <c r="BP51" s="3">
        <f t="shared" si="19"/>
        <v>0</v>
      </c>
      <c r="BQ51" s="3">
        <f t="shared" si="20"/>
        <v>0</v>
      </c>
      <c r="BS51" s="3">
        <f t="shared" si="72"/>
        <v>0</v>
      </c>
      <c r="BT51" s="3">
        <f t="shared" si="50"/>
        <v>0</v>
      </c>
      <c r="BU51" s="3">
        <f t="shared" si="51"/>
        <v>0</v>
      </c>
      <c r="BV51" s="3">
        <f t="shared" si="52"/>
        <v>0</v>
      </c>
      <c r="BX51" s="3">
        <f t="shared" si="53"/>
        <v>0</v>
      </c>
      <c r="BY51" s="3" t="str">
        <f t="shared" si="73"/>
        <v>N/A</v>
      </c>
      <c r="BZ51" s="3" t="str">
        <f t="shared" si="55"/>
        <v>N/A</v>
      </c>
      <c r="CA51" s="3" t="str">
        <f t="shared" si="56"/>
        <v>N/A</v>
      </c>
      <c r="CB51" s="3" t="str">
        <f t="shared" si="57"/>
        <v>N/A</v>
      </c>
      <c r="CD51" s="3">
        <f t="shared" si="58"/>
        <v>1</v>
      </c>
      <c r="CE51" s="3">
        <f t="shared" si="74"/>
        <v>5</v>
      </c>
      <c r="CF51" s="3">
        <f t="shared" si="60"/>
        <v>4</v>
      </c>
      <c r="CG51" s="3">
        <f t="shared" si="61"/>
        <v>4</v>
      </c>
      <c r="CH51" s="3">
        <f t="shared" si="62"/>
        <v>5</v>
      </c>
      <c r="CJ51" s="3">
        <f t="shared" si="21"/>
        <v>0</v>
      </c>
      <c r="CK51" s="3" t="str">
        <f t="shared" si="75"/>
        <v>N/A</v>
      </c>
      <c r="CL51" s="3" t="str">
        <f t="shared" si="64"/>
        <v>N/A</v>
      </c>
      <c r="CM51" s="3" t="str">
        <f t="shared" si="65"/>
        <v>N/A</v>
      </c>
      <c r="CN51" s="3" t="str">
        <f t="shared" si="66"/>
        <v>N/A</v>
      </c>
      <c r="CP51" s="3">
        <v>1</v>
      </c>
      <c r="CQ51" s="3">
        <v>2</v>
      </c>
      <c r="CR51" s="3">
        <v>2</v>
      </c>
      <c r="CS51" s="3">
        <v>2</v>
      </c>
    </row>
    <row r="52" spans="1:97" ht="12.75">
      <c r="A52" s="3" t="s">
        <v>270</v>
      </c>
      <c r="B52" s="3">
        <v>6</v>
      </c>
      <c r="C52" s="3">
        <v>135</v>
      </c>
      <c r="D52" s="3">
        <v>3</v>
      </c>
      <c r="E52" s="3">
        <v>16</v>
      </c>
      <c r="F52" s="3">
        <v>5</v>
      </c>
      <c r="G52" s="3">
        <v>4</v>
      </c>
      <c r="H52" s="3">
        <v>4</v>
      </c>
      <c r="I52" s="3">
        <v>4</v>
      </c>
      <c r="J52" s="3">
        <v>1</v>
      </c>
      <c r="L52" s="3">
        <f t="shared" si="76"/>
        <v>0</v>
      </c>
      <c r="M52" s="3">
        <f t="shared" si="77"/>
        <v>0</v>
      </c>
      <c r="N52" s="3">
        <f t="shared" si="78"/>
        <v>0</v>
      </c>
      <c r="O52" s="3">
        <f t="shared" si="79"/>
        <v>0</v>
      </c>
      <c r="Q52" s="3">
        <f t="shared" si="22"/>
        <v>0</v>
      </c>
      <c r="R52" s="3">
        <f t="shared" si="23"/>
        <v>0</v>
      </c>
      <c r="S52" s="3">
        <f t="shared" si="24"/>
        <v>0</v>
      </c>
      <c r="T52" s="3">
        <f t="shared" si="25"/>
        <v>0</v>
      </c>
      <c r="V52" s="3">
        <f t="shared" si="26"/>
        <v>0</v>
      </c>
      <c r="W52" s="3">
        <f t="shared" si="27"/>
        <v>1</v>
      </c>
      <c r="X52" s="3">
        <f t="shared" si="28"/>
        <v>1</v>
      </c>
      <c r="Y52" s="3">
        <f t="shared" si="29"/>
        <v>1</v>
      </c>
      <c r="AA52" s="3">
        <f t="shared" si="30"/>
        <v>1</v>
      </c>
      <c r="AB52" s="3">
        <f t="shared" si="31"/>
        <v>0</v>
      </c>
      <c r="AC52" s="3">
        <f t="shared" si="32"/>
        <v>0</v>
      </c>
      <c r="AD52" s="3">
        <f t="shared" si="33"/>
        <v>0</v>
      </c>
      <c r="AF52" s="3">
        <f t="shared" si="34"/>
        <v>0</v>
      </c>
      <c r="AG52" s="3">
        <f t="shared" si="35"/>
        <v>0</v>
      </c>
      <c r="AH52" s="3">
        <f t="shared" si="36"/>
        <v>0</v>
      </c>
      <c r="AI52" s="3">
        <f t="shared" si="37"/>
        <v>0</v>
      </c>
      <c r="AK52" s="3">
        <f t="shared" si="38"/>
        <v>0</v>
      </c>
      <c r="AL52" s="3">
        <f t="shared" si="39"/>
        <v>0</v>
      </c>
      <c r="AM52" s="3">
        <f t="shared" si="40"/>
        <v>0</v>
      </c>
      <c r="AN52" s="3">
        <f t="shared" si="41"/>
        <v>0</v>
      </c>
      <c r="AP52" s="3">
        <f t="shared" si="42"/>
        <v>0</v>
      </c>
      <c r="AQ52" s="3">
        <f t="shared" si="43"/>
        <v>0</v>
      </c>
      <c r="AR52" s="3">
        <f t="shared" si="44"/>
        <v>0</v>
      </c>
      <c r="AS52" s="3">
        <f t="shared" si="45"/>
        <v>0</v>
      </c>
      <c r="AU52" s="3">
        <f t="shared" si="46"/>
        <v>0</v>
      </c>
      <c r="AV52" s="3">
        <f t="shared" si="4"/>
        <v>0</v>
      </c>
      <c r="AW52" s="3">
        <f t="shared" si="47"/>
        <v>0</v>
      </c>
      <c r="AX52" s="3">
        <f t="shared" si="48"/>
        <v>0</v>
      </c>
      <c r="AZ52" s="3">
        <f t="shared" si="80"/>
        <v>0</v>
      </c>
      <c r="BA52" s="3">
        <f t="shared" si="81"/>
        <v>0</v>
      </c>
      <c r="BB52" s="3">
        <f t="shared" si="82"/>
        <v>0</v>
      </c>
      <c r="BC52" s="3">
        <f t="shared" si="83"/>
        <v>1</v>
      </c>
      <c r="BD52" s="3">
        <f t="shared" si="84"/>
        <v>0</v>
      </c>
      <c r="BE52" s="3">
        <f t="shared" si="85"/>
        <v>0</v>
      </c>
      <c r="BF52" s="3">
        <f t="shared" si="86"/>
        <v>1</v>
      </c>
      <c r="BG52" s="3">
        <f t="shared" si="87"/>
        <v>0</v>
      </c>
      <c r="BH52" s="3">
        <f t="shared" si="88"/>
        <v>0</v>
      </c>
      <c r="BI52" s="3">
        <f t="shared" si="89"/>
        <v>1</v>
      </c>
      <c r="BJ52" s="3">
        <f t="shared" si="90"/>
        <v>0</v>
      </c>
      <c r="BK52" s="3">
        <f t="shared" si="91"/>
        <v>0</v>
      </c>
      <c r="BM52" s="15">
        <v>0</v>
      </c>
      <c r="BN52" s="3">
        <f t="shared" si="17"/>
        <v>0</v>
      </c>
      <c r="BO52" s="3">
        <f t="shared" si="18"/>
        <v>0</v>
      </c>
      <c r="BP52" s="3">
        <f t="shared" si="19"/>
        <v>0</v>
      </c>
      <c r="BQ52" s="3">
        <f t="shared" si="20"/>
        <v>0</v>
      </c>
      <c r="BS52" s="3">
        <f t="shared" si="72"/>
        <v>0</v>
      </c>
      <c r="BT52" s="3">
        <f t="shared" si="50"/>
        <v>0</v>
      </c>
      <c r="BU52" s="3">
        <f t="shared" si="51"/>
        <v>0</v>
      </c>
      <c r="BV52" s="3">
        <f t="shared" si="52"/>
        <v>0</v>
      </c>
      <c r="BX52" s="3">
        <f t="shared" si="53"/>
        <v>1</v>
      </c>
      <c r="BY52" s="3">
        <f t="shared" si="73"/>
        <v>5</v>
      </c>
      <c r="BZ52" s="3">
        <f t="shared" si="55"/>
        <v>4</v>
      </c>
      <c r="CA52" s="3">
        <f t="shared" si="56"/>
        <v>4</v>
      </c>
      <c r="CB52" s="3">
        <f t="shared" si="57"/>
        <v>4</v>
      </c>
      <c r="CD52" s="3">
        <f t="shared" si="58"/>
        <v>0</v>
      </c>
      <c r="CE52" s="3" t="str">
        <f t="shared" si="74"/>
        <v>N/A</v>
      </c>
      <c r="CF52" s="3" t="str">
        <f t="shared" si="60"/>
        <v>N/A</v>
      </c>
      <c r="CG52" s="3" t="str">
        <f t="shared" si="61"/>
        <v>N/A</v>
      </c>
      <c r="CH52" s="3" t="str">
        <f t="shared" si="62"/>
        <v>N/A</v>
      </c>
      <c r="CJ52" s="3">
        <f t="shared" si="21"/>
        <v>0</v>
      </c>
      <c r="CK52" s="3" t="str">
        <f t="shared" si="75"/>
        <v>N/A</v>
      </c>
      <c r="CL52" s="3" t="str">
        <f t="shared" si="64"/>
        <v>N/A</v>
      </c>
      <c r="CM52" s="3" t="str">
        <f t="shared" si="65"/>
        <v>N/A</v>
      </c>
      <c r="CN52" s="3" t="str">
        <f t="shared" si="66"/>
        <v>N/A</v>
      </c>
      <c r="CP52" s="3">
        <v>1</v>
      </c>
      <c r="CQ52" s="3">
        <v>1</v>
      </c>
      <c r="CR52" s="3">
        <v>1</v>
      </c>
      <c r="CS52" s="3">
        <v>2</v>
      </c>
    </row>
    <row r="53" spans="1:97" ht="12.75">
      <c r="A53" s="3" t="s">
        <v>270</v>
      </c>
      <c r="B53" s="3">
        <v>7</v>
      </c>
      <c r="C53" s="3">
        <v>346</v>
      </c>
      <c r="D53" s="3">
        <v>4</v>
      </c>
      <c r="E53" s="3">
        <v>4</v>
      </c>
      <c r="F53" s="3">
        <v>5</v>
      </c>
      <c r="G53" s="3">
        <v>10</v>
      </c>
      <c r="H53" s="3">
        <v>5</v>
      </c>
      <c r="I53" s="3">
        <v>4</v>
      </c>
      <c r="J53" s="3">
        <v>1</v>
      </c>
      <c r="L53" s="3">
        <f t="shared" si="76"/>
        <v>0</v>
      </c>
      <c r="M53" s="3">
        <f t="shared" si="77"/>
        <v>0</v>
      </c>
      <c r="N53" s="3">
        <f t="shared" si="78"/>
        <v>0</v>
      </c>
      <c r="O53" s="3">
        <f t="shared" si="79"/>
        <v>1</v>
      </c>
      <c r="Q53" s="3">
        <f t="shared" si="22"/>
        <v>0</v>
      </c>
      <c r="R53" s="3">
        <f t="shared" si="23"/>
        <v>0</v>
      </c>
      <c r="S53" s="3">
        <f t="shared" si="24"/>
        <v>0</v>
      </c>
      <c r="T53" s="3">
        <f t="shared" si="25"/>
        <v>0</v>
      </c>
      <c r="V53" s="3">
        <f t="shared" si="26"/>
        <v>1</v>
      </c>
      <c r="W53" s="3">
        <f t="shared" si="27"/>
        <v>0</v>
      </c>
      <c r="X53" s="3">
        <f t="shared" si="28"/>
        <v>1</v>
      </c>
      <c r="Y53" s="3">
        <f t="shared" si="29"/>
        <v>0</v>
      </c>
      <c r="AA53" s="3">
        <f t="shared" si="30"/>
        <v>0</v>
      </c>
      <c r="AB53" s="3">
        <f t="shared" si="31"/>
        <v>0</v>
      </c>
      <c r="AC53" s="3">
        <f t="shared" si="32"/>
        <v>0</v>
      </c>
      <c r="AD53" s="3">
        <f t="shared" si="33"/>
        <v>0</v>
      </c>
      <c r="AF53" s="3">
        <f t="shared" si="34"/>
        <v>0</v>
      </c>
      <c r="AG53" s="3">
        <f t="shared" si="35"/>
        <v>0</v>
      </c>
      <c r="AH53" s="3">
        <f t="shared" si="36"/>
        <v>0</v>
      </c>
      <c r="AI53" s="3">
        <f t="shared" si="37"/>
        <v>0</v>
      </c>
      <c r="AK53" s="3">
        <f t="shared" si="38"/>
        <v>0</v>
      </c>
      <c r="AL53" s="3">
        <f t="shared" si="39"/>
        <v>0</v>
      </c>
      <c r="AM53" s="3">
        <f t="shared" si="40"/>
        <v>0</v>
      </c>
      <c r="AN53" s="3">
        <f t="shared" si="41"/>
        <v>0</v>
      </c>
      <c r="AP53" s="3">
        <f t="shared" si="42"/>
        <v>0</v>
      </c>
      <c r="AQ53" s="3">
        <f t="shared" si="43"/>
        <v>0</v>
      </c>
      <c r="AR53" s="3">
        <f t="shared" si="44"/>
        <v>0</v>
      </c>
      <c r="AS53" s="3">
        <f t="shared" si="45"/>
        <v>0</v>
      </c>
      <c r="AU53" s="3">
        <f t="shared" si="46"/>
        <v>0</v>
      </c>
      <c r="AV53" s="3">
        <f t="shared" si="4"/>
        <v>1</v>
      </c>
      <c r="AW53" s="3">
        <f t="shared" si="47"/>
        <v>0</v>
      </c>
      <c r="AX53" s="3">
        <f t="shared" si="48"/>
        <v>0</v>
      </c>
      <c r="AZ53" s="3">
        <f t="shared" si="80"/>
        <v>1</v>
      </c>
      <c r="BA53" s="3">
        <f t="shared" si="81"/>
        <v>0</v>
      </c>
      <c r="BB53" s="3">
        <f t="shared" si="82"/>
        <v>0</v>
      </c>
      <c r="BC53" s="3">
        <f t="shared" si="83"/>
        <v>0</v>
      </c>
      <c r="BD53" s="3">
        <f t="shared" si="84"/>
        <v>0</v>
      </c>
      <c r="BE53" s="3">
        <f t="shared" si="85"/>
        <v>0</v>
      </c>
      <c r="BF53" s="3">
        <f t="shared" si="86"/>
        <v>0</v>
      </c>
      <c r="BG53" s="3">
        <f t="shared" si="87"/>
        <v>1</v>
      </c>
      <c r="BH53" s="3">
        <f t="shared" si="88"/>
        <v>0</v>
      </c>
      <c r="BI53" s="3">
        <f t="shared" si="89"/>
        <v>1</v>
      </c>
      <c r="BJ53" s="3">
        <f t="shared" si="90"/>
        <v>1</v>
      </c>
      <c r="BK53" s="3">
        <f t="shared" si="91"/>
        <v>1</v>
      </c>
      <c r="BM53" s="15" t="s">
        <v>7</v>
      </c>
      <c r="BN53" s="3">
        <f t="shared" si="17"/>
        <v>0</v>
      </c>
      <c r="BO53" s="3">
        <f t="shared" si="18"/>
        <v>0</v>
      </c>
      <c r="BP53" s="3">
        <f t="shared" si="19"/>
        <v>0</v>
      </c>
      <c r="BQ53" s="3">
        <f t="shared" si="20"/>
        <v>1</v>
      </c>
      <c r="BS53" s="3">
        <f t="shared" si="72"/>
        <v>0</v>
      </c>
      <c r="BT53" s="3">
        <f t="shared" si="50"/>
        <v>1</v>
      </c>
      <c r="BU53" s="3">
        <f t="shared" si="51"/>
        <v>0</v>
      </c>
      <c r="BV53" s="3">
        <f t="shared" si="52"/>
        <v>0</v>
      </c>
      <c r="BX53" s="3">
        <f t="shared" si="53"/>
        <v>0</v>
      </c>
      <c r="BY53" s="3" t="str">
        <f t="shared" si="73"/>
        <v>N/A</v>
      </c>
      <c r="BZ53" s="3" t="str">
        <f t="shared" si="55"/>
        <v>N/A</v>
      </c>
      <c r="CA53" s="3" t="str">
        <f t="shared" si="56"/>
        <v>N/A</v>
      </c>
      <c r="CB53" s="3" t="str">
        <f t="shared" si="57"/>
        <v>N/A</v>
      </c>
      <c r="CD53" s="3">
        <f t="shared" si="58"/>
        <v>1</v>
      </c>
      <c r="CE53" s="3">
        <f t="shared" si="74"/>
        <v>5</v>
      </c>
      <c r="CF53" s="3">
        <f t="shared" si="60"/>
        <v>10</v>
      </c>
      <c r="CG53" s="3">
        <f t="shared" si="61"/>
        <v>5</v>
      </c>
      <c r="CH53" s="3">
        <f t="shared" si="62"/>
        <v>4</v>
      </c>
      <c r="CJ53" s="3">
        <f t="shared" si="21"/>
        <v>0</v>
      </c>
      <c r="CK53" s="3" t="str">
        <f t="shared" si="75"/>
        <v>N/A</v>
      </c>
      <c r="CL53" s="3" t="str">
        <f t="shared" si="64"/>
        <v>N/A</v>
      </c>
      <c r="CM53" s="3" t="str">
        <f t="shared" si="65"/>
        <v>N/A</v>
      </c>
      <c r="CN53" s="3" t="str">
        <f t="shared" si="66"/>
        <v>N/A</v>
      </c>
      <c r="CP53" s="3">
        <v>2</v>
      </c>
      <c r="CQ53" s="3">
        <v>2</v>
      </c>
      <c r="CR53" s="3">
        <v>2</v>
      </c>
      <c r="CS53" s="3">
        <v>1</v>
      </c>
    </row>
    <row r="54" spans="1:97" ht="12.75">
      <c r="A54" s="3" t="s">
        <v>270</v>
      </c>
      <c r="B54" s="3">
        <v>8</v>
      </c>
      <c r="C54" s="3">
        <v>512</v>
      </c>
      <c r="D54" s="3">
        <v>5</v>
      </c>
      <c r="E54" s="3">
        <v>10</v>
      </c>
      <c r="F54" s="3">
        <v>8</v>
      </c>
      <c r="G54" s="3">
        <v>7</v>
      </c>
      <c r="H54" s="3">
        <v>7</v>
      </c>
      <c r="I54" s="3">
        <v>5</v>
      </c>
      <c r="J54" s="3">
        <v>1</v>
      </c>
      <c r="L54" s="3">
        <f t="shared" si="76"/>
        <v>0</v>
      </c>
      <c r="M54" s="3">
        <f t="shared" si="77"/>
        <v>0</v>
      </c>
      <c r="N54" s="3">
        <f t="shared" si="78"/>
        <v>0</v>
      </c>
      <c r="O54" s="3">
        <f t="shared" si="79"/>
        <v>1</v>
      </c>
      <c r="Q54" s="3">
        <f t="shared" si="22"/>
        <v>0</v>
      </c>
      <c r="R54" s="3">
        <f t="shared" si="23"/>
        <v>0</v>
      </c>
      <c r="S54" s="3">
        <f t="shared" si="24"/>
        <v>0</v>
      </c>
      <c r="T54" s="3">
        <f t="shared" si="25"/>
        <v>0</v>
      </c>
      <c r="V54" s="3">
        <f t="shared" si="26"/>
        <v>0</v>
      </c>
      <c r="W54" s="3">
        <f t="shared" si="27"/>
        <v>0</v>
      </c>
      <c r="X54" s="3">
        <f t="shared" si="28"/>
        <v>0</v>
      </c>
      <c r="Y54" s="3">
        <f t="shared" si="29"/>
        <v>0</v>
      </c>
      <c r="AA54" s="3">
        <f t="shared" si="30"/>
        <v>0</v>
      </c>
      <c r="AB54" s="3">
        <f t="shared" si="31"/>
        <v>1</v>
      </c>
      <c r="AC54" s="3">
        <f t="shared" si="32"/>
        <v>1</v>
      </c>
      <c r="AD54" s="3">
        <f t="shared" si="33"/>
        <v>0</v>
      </c>
      <c r="AF54" s="3">
        <f t="shared" si="34"/>
        <v>1</v>
      </c>
      <c r="AG54" s="3">
        <f t="shared" si="35"/>
        <v>0</v>
      </c>
      <c r="AH54" s="3">
        <f t="shared" si="36"/>
        <v>0</v>
      </c>
      <c r="AI54" s="3">
        <f t="shared" si="37"/>
        <v>0</v>
      </c>
      <c r="AK54" s="3">
        <f t="shared" si="38"/>
        <v>0</v>
      </c>
      <c r="AL54" s="3">
        <f t="shared" si="39"/>
        <v>0</v>
      </c>
      <c r="AM54" s="3">
        <f t="shared" si="40"/>
        <v>0</v>
      </c>
      <c r="AN54" s="3">
        <f t="shared" si="41"/>
        <v>0</v>
      </c>
      <c r="AP54" s="3">
        <f t="shared" si="42"/>
        <v>0</v>
      </c>
      <c r="AQ54" s="3">
        <f t="shared" si="43"/>
        <v>0</v>
      </c>
      <c r="AR54" s="3">
        <f t="shared" si="44"/>
        <v>0</v>
      </c>
      <c r="AS54" s="3">
        <f t="shared" si="45"/>
        <v>0</v>
      </c>
      <c r="AU54" s="3">
        <f t="shared" si="46"/>
        <v>0</v>
      </c>
      <c r="AV54" s="3">
        <f t="shared" si="4"/>
        <v>0</v>
      </c>
      <c r="AW54" s="3">
        <f t="shared" si="47"/>
        <v>0</v>
      </c>
      <c r="AX54" s="3">
        <f t="shared" si="48"/>
        <v>0</v>
      </c>
      <c r="AZ54" s="3">
        <f t="shared" si="80"/>
        <v>0</v>
      </c>
      <c r="BA54" s="3">
        <f t="shared" si="81"/>
        <v>0</v>
      </c>
      <c r="BB54" s="3">
        <f t="shared" si="82"/>
        <v>0</v>
      </c>
      <c r="BC54" s="3">
        <f t="shared" si="83"/>
        <v>1</v>
      </c>
      <c r="BD54" s="3">
        <f t="shared" si="84"/>
        <v>0</v>
      </c>
      <c r="BE54" s="3">
        <f t="shared" si="85"/>
        <v>0</v>
      </c>
      <c r="BF54" s="3">
        <f t="shared" si="86"/>
        <v>1</v>
      </c>
      <c r="BG54" s="3">
        <f t="shared" si="87"/>
        <v>0</v>
      </c>
      <c r="BH54" s="3">
        <f t="shared" si="88"/>
        <v>0</v>
      </c>
      <c r="BI54" s="3">
        <f t="shared" si="89"/>
        <v>1</v>
      </c>
      <c r="BJ54" s="3">
        <f t="shared" si="90"/>
        <v>1</v>
      </c>
      <c r="BK54" s="3">
        <f t="shared" si="91"/>
        <v>1</v>
      </c>
      <c r="BM54" s="15" t="s">
        <v>7</v>
      </c>
      <c r="BN54" s="3">
        <f t="shared" si="17"/>
        <v>0</v>
      </c>
      <c r="BO54" s="3">
        <f t="shared" si="18"/>
        <v>0</v>
      </c>
      <c r="BP54" s="3">
        <f t="shared" si="19"/>
        <v>0</v>
      </c>
      <c r="BQ54" s="3">
        <f t="shared" si="20"/>
        <v>1</v>
      </c>
      <c r="BS54" s="3">
        <f t="shared" si="72"/>
        <v>0</v>
      </c>
      <c r="BT54" s="3">
        <f t="shared" si="50"/>
        <v>0</v>
      </c>
      <c r="BU54" s="3">
        <f t="shared" si="51"/>
        <v>0</v>
      </c>
      <c r="BV54" s="3">
        <f t="shared" si="52"/>
        <v>0</v>
      </c>
      <c r="BX54" s="3">
        <f t="shared" si="53"/>
        <v>0</v>
      </c>
      <c r="BY54" s="3" t="str">
        <f t="shared" si="73"/>
        <v>N/A</v>
      </c>
      <c r="BZ54" s="3" t="str">
        <f t="shared" si="55"/>
        <v>N/A</v>
      </c>
      <c r="CA54" s="3" t="str">
        <f t="shared" si="56"/>
        <v>N/A</v>
      </c>
      <c r="CB54" s="3" t="str">
        <f t="shared" si="57"/>
        <v>N/A</v>
      </c>
      <c r="CD54" s="3">
        <f t="shared" si="58"/>
        <v>0</v>
      </c>
      <c r="CE54" s="3" t="str">
        <f t="shared" si="74"/>
        <v>N/A</v>
      </c>
      <c r="CF54" s="3" t="str">
        <f t="shared" si="60"/>
        <v>N/A</v>
      </c>
      <c r="CG54" s="3" t="str">
        <f t="shared" si="61"/>
        <v>N/A</v>
      </c>
      <c r="CH54" s="3" t="str">
        <f t="shared" si="62"/>
        <v>N/A</v>
      </c>
      <c r="CJ54" s="3">
        <f t="shared" si="21"/>
        <v>1</v>
      </c>
      <c r="CK54" s="3">
        <f t="shared" si="75"/>
        <v>8</v>
      </c>
      <c r="CL54" s="3">
        <f t="shared" si="64"/>
        <v>7</v>
      </c>
      <c r="CM54" s="3">
        <f t="shared" si="65"/>
        <v>7</v>
      </c>
      <c r="CN54" s="3">
        <f t="shared" si="66"/>
        <v>5</v>
      </c>
      <c r="CP54" s="3">
        <v>1</v>
      </c>
      <c r="CQ54" s="3">
        <v>2</v>
      </c>
      <c r="CR54" s="3">
        <v>1</v>
      </c>
      <c r="CS54" s="3">
        <v>2</v>
      </c>
    </row>
    <row r="55" spans="1:97" ht="12.75">
      <c r="A55" s="3" t="s">
        <v>270</v>
      </c>
      <c r="B55" s="3">
        <v>9</v>
      </c>
      <c r="C55" s="3">
        <v>110</v>
      </c>
      <c r="D55" s="3">
        <v>3</v>
      </c>
      <c r="E55" s="3">
        <v>18</v>
      </c>
      <c r="F55" s="3">
        <v>3</v>
      </c>
      <c r="G55" s="3">
        <v>3</v>
      </c>
      <c r="H55" s="3">
        <v>3</v>
      </c>
      <c r="I55" s="3">
        <v>2</v>
      </c>
      <c r="J55" s="3">
        <v>1</v>
      </c>
      <c r="L55" s="3">
        <f t="shared" si="76"/>
        <v>1</v>
      </c>
      <c r="M55" s="3">
        <f t="shared" si="77"/>
        <v>1</v>
      </c>
      <c r="N55" s="3">
        <f t="shared" si="78"/>
        <v>1</v>
      </c>
      <c r="O55" s="3">
        <f t="shared" si="79"/>
        <v>0</v>
      </c>
      <c r="Q55" s="3">
        <f t="shared" si="22"/>
        <v>0</v>
      </c>
      <c r="R55" s="3">
        <f t="shared" si="23"/>
        <v>0</v>
      </c>
      <c r="S55" s="3">
        <f t="shared" si="24"/>
        <v>0</v>
      </c>
      <c r="T55" s="3">
        <f t="shared" si="25"/>
        <v>1</v>
      </c>
      <c r="V55" s="3">
        <f t="shared" si="26"/>
        <v>0</v>
      </c>
      <c r="W55" s="3">
        <f t="shared" si="27"/>
        <v>0</v>
      </c>
      <c r="X55" s="3">
        <f t="shared" si="28"/>
        <v>0</v>
      </c>
      <c r="Y55" s="3">
        <f t="shared" si="29"/>
        <v>0</v>
      </c>
      <c r="AA55" s="3">
        <f t="shared" si="30"/>
        <v>0</v>
      </c>
      <c r="AB55" s="3">
        <f t="shared" si="31"/>
        <v>0</v>
      </c>
      <c r="AC55" s="3">
        <f t="shared" si="32"/>
        <v>0</v>
      </c>
      <c r="AD55" s="3">
        <f t="shared" si="33"/>
        <v>0</v>
      </c>
      <c r="AF55" s="3">
        <f t="shared" si="34"/>
        <v>0</v>
      </c>
      <c r="AG55" s="3">
        <f t="shared" si="35"/>
        <v>0</v>
      </c>
      <c r="AH55" s="3">
        <f t="shared" si="36"/>
        <v>0</v>
      </c>
      <c r="AI55" s="3">
        <f t="shared" si="37"/>
        <v>0</v>
      </c>
      <c r="AK55" s="3">
        <f t="shared" si="38"/>
        <v>0</v>
      </c>
      <c r="AL55" s="3">
        <f t="shared" si="39"/>
        <v>0</v>
      </c>
      <c r="AM55" s="3">
        <f t="shared" si="40"/>
        <v>0</v>
      </c>
      <c r="AN55" s="3">
        <f t="shared" si="41"/>
        <v>0</v>
      </c>
      <c r="AP55" s="3">
        <f t="shared" si="42"/>
        <v>0</v>
      </c>
      <c r="AQ55" s="3">
        <f t="shared" si="43"/>
        <v>0</v>
      </c>
      <c r="AR55" s="3">
        <f t="shared" si="44"/>
        <v>0</v>
      </c>
      <c r="AS55" s="3">
        <f t="shared" si="45"/>
        <v>0</v>
      </c>
      <c r="AU55" s="3">
        <f t="shared" si="46"/>
        <v>0</v>
      </c>
      <c r="AV55" s="3">
        <f t="shared" si="4"/>
        <v>0</v>
      </c>
      <c r="AW55" s="3">
        <f t="shared" si="47"/>
        <v>0</v>
      </c>
      <c r="AX55" s="3">
        <f t="shared" si="48"/>
        <v>0</v>
      </c>
      <c r="AZ55" s="3">
        <f t="shared" si="80"/>
        <v>0</v>
      </c>
      <c r="BA55" s="3">
        <f t="shared" si="81"/>
        <v>0</v>
      </c>
      <c r="BB55" s="3">
        <f t="shared" si="82"/>
        <v>0</v>
      </c>
      <c r="BC55" s="3">
        <f t="shared" si="83"/>
        <v>0</v>
      </c>
      <c r="BD55" s="3">
        <f t="shared" si="84"/>
        <v>0</v>
      </c>
      <c r="BE55" s="3">
        <f t="shared" si="85"/>
        <v>0</v>
      </c>
      <c r="BF55" s="3">
        <f t="shared" si="86"/>
        <v>0</v>
      </c>
      <c r="BG55" s="3">
        <f t="shared" si="87"/>
        <v>0</v>
      </c>
      <c r="BH55" s="3">
        <f t="shared" si="88"/>
        <v>0</v>
      </c>
      <c r="BI55" s="3">
        <f t="shared" si="89"/>
        <v>1</v>
      </c>
      <c r="BJ55" s="3">
        <f t="shared" si="90"/>
        <v>1</v>
      </c>
      <c r="BK55" s="3">
        <f t="shared" si="91"/>
        <v>1</v>
      </c>
      <c r="BM55" s="15" t="s">
        <v>7</v>
      </c>
      <c r="BN55" s="3">
        <f t="shared" si="17"/>
        <v>0</v>
      </c>
      <c r="BO55" s="3">
        <f t="shared" si="18"/>
        <v>0</v>
      </c>
      <c r="BP55" s="3">
        <f t="shared" si="19"/>
        <v>0</v>
      </c>
      <c r="BQ55" s="3">
        <f t="shared" si="20"/>
        <v>1</v>
      </c>
      <c r="BS55" s="3">
        <f t="shared" si="72"/>
        <v>0</v>
      </c>
      <c r="BT55" s="3">
        <f t="shared" si="50"/>
        <v>0</v>
      </c>
      <c r="BU55" s="3">
        <f t="shared" si="51"/>
        <v>0</v>
      </c>
      <c r="BV55" s="3">
        <f t="shared" si="52"/>
        <v>0</v>
      </c>
      <c r="BX55" s="3">
        <f t="shared" si="53"/>
        <v>1</v>
      </c>
      <c r="BY55" s="3">
        <f t="shared" si="73"/>
        <v>3</v>
      </c>
      <c r="BZ55" s="3">
        <f t="shared" si="55"/>
        <v>3</v>
      </c>
      <c r="CA55" s="3">
        <f t="shared" si="56"/>
        <v>3</v>
      </c>
      <c r="CB55" s="3">
        <f t="shared" si="57"/>
        <v>2</v>
      </c>
      <c r="CD55" s="3">
        <f t="shared" si="58"/>
        <v>0</v>
      </c>
      <c r="CE55" s="3" t="str">
        <f t="shared" si="74"/>
        <v>N/A</v>
      </c>
      <c r="CF55" s="3" t="str">
        <f t="shared" si="60"/>
        <v>N/A</v>
      </c>
      <c r="CG55" s="3" t="str">
        <f t="shared" si="61"/>
        <v>N/A</v>
      </c>
      <c r="CH55" s="3" t="str">
        <f t="shared" si="62"/>
        <v>N/A</v>
      </c>
      <c r="CJ55" s="3">
        <f t="shared" si="21"/>
        <v>0</v>
      </c>
      <c r="CK55" s="3" t="str">
        <f t="shared" si="75"/>
        <v>N/A</v>
      </c>
      <c r="CL55" s="3" t="str">
        <f t="shared" si="64"/>
        <v>N/A</v>
      </c>
      <c r="CM55" s="3" t="str">
        <f t="shared" si="65"/>
        <v>N/A</v>
      </c>
      <c r="CN55" s="3" t="str">
        <f t="shared" si="66"/>
        <v>N/A</v>
      </c>
      <c r="CP55" s="3">
        <v>2</v>
      </c>
      <c r="CQ55" s="3">
        <v>2</v>
      </c>
      <c r="CR55" s="3">
        <v>1</v>
      </c>
      <c r="CS55" s="3">
        <v>1</v>
      </c>
    </row>
    <row r="56" spans="1:97" ht="12.75">
      <c r="A56" s="3" t="s">
        <v>102</v>
      </c>
      <c r="B56" s="3">
        <v>1</v>
      </c>
      <c r="C56" s="3">
        <v>396</v>
      </c>
      <c r="D56" s="3">
        <v>4</v>
      </c>
      <c r="E56" s="3">
        <v>10</v>
      </c>
      <c r="F56" s="3">
        <v>5</v>
      </c>
      <c r="G56" s="3">
        <v>5</v>
      </c>
      <c r="H56" s="3">
        <v>4</v>
      </c>
      <c r="I56" s="3">
        <v>6</v>
      </c>
      <c r="J56" s="3">
        <v>1</v>
      </c>
      <c r="L56" s="3">
        <f aca="true" t="shared" si="92" ref="L56:L65">IF(F56=$D56,1,0)</f>
        <v>0</v>
      </c>
      <c r="M56" s="3">
        <f aca="true" t="shared" si="93" ref="M56:M65">IF(G56=$D56,1,0)</f>
        <v>0</v>
      </c>
      <c r="N56" s="3">
        <f aca="true" t="shared" si="94" ref="N56:N65">IF(H56=$D56,1,0)</f>
        <v>1</v>
      </c>
      <c r="O56" s="3">
        <f aca="true" t="shared" si="95" ref="O56:O65">IF(I56=$D56,1,0)</f>
        <v>0</v>
      </c>
      <c r="Q56" s="3">
        <f t="shared" si="22"/>
        <v>0</v>
      </c>
      <c r="R56" s="3">
        <f t="shared" si="23"/>
        <v>0</v>
      </c>
      <c r="S56" s="3">
        <f t="shared" si="24"/>
        <v>0</v>
      </c>
      <c r="T56" s="3">
        <f t="shared" si="25"/>
        <v>0</v>
      </c>
      <c r="V56" s="3">
        <f t="shared" si="26"/>
        <v>1</v>
      </c>
      <c r="W56" s="3">
        <f t="shared" si="27"/>
        <v>1</v>
      </c>
      <c r="X56" s="3">
        <f t="shared" si="28"/>
        <v>0</v>
      </c>
      <c r="Y56" s="3">
        <f t="shared" si="29"/>
        <v>0</v>
      </c>
      <c r="AA56" s="3">
        <f t="shared" si="30"/>
        <v>0</v>
      </c>
      <c r="AB56" s="3">
        <f t="shared" si="31"/>
        <v>0</v>
      </c>
      <c r="AC56" s="3">
        <f t="shared" si="32"/>
        <v>0</v>
      </c>
      <c r="AD56" s="3">
        <f t="shared" si="33"/>
        <v>1</v>
      </c>
      <c r="AF56" s="3">
        <f t="shared" si="34"/>
        <v>0</v>
      </c>
      <c r="AG56" s="3">
        <f t="shared" si="35"/>
        <v>0</v>
      </c>
      <c r="AH56" s="3">
        <f t="shared" si="36"/>
        <v>0</v>
      </c>
      <c r="AI56" s="3">
        <f t="shared" si="37"/>
        <v>0</v>
      </c>
      <c r="AK56" s="3">
        <f t="shared" si="38"/>
        <v>0</v>
      </c>
      <c r="AL56" s="3">
        <f t="shared" si="39"/>
        <v>0</v>
      </c>
      <c r="AM56" s="3">
        <f t="shared" si="40"/>
        <v>0</v>
      </c>
      <c r="AN56" s="3">
        <f t="shared" si="41"/>
        <v>0</v>
      </c>
      <c r="AP56" s="3">
        <f t="shared" si="42"/>
        <v>0</v>
      </c>
      <c r="AQ56" s="3">
        <f t="shared" si="43"/>
        <v>0</v>
      </c>
      <c r="AR56" s="3">
        <f t="shared" si="44"/>
        <v>0</v>
      </c>
      <c r="AS56" s="3">
        <f t="shared" si="45"/>
        <v>0</v>
      </c>
      <c r="AU56" s="3">
        <f t="shared" si="46"/>
        <v>0</v>
      </c>
      <c r="AV56" s="3">
        <f t="shared" si="4"/>
        <v>0</v>
      </c>
      <c r="AW56" s="3">
        <f t="shared" si="47"/>
        <v>0</v>
      </c>
      <c r="AX56" s="3">
        <f t="shared" si="48"/>
        <v>0</v>
      </c>
      <c r="AZ56" s="3">
        <f aca="true" t="shared" si="96" ref="AZ56:AZ65">IF(F56&lt;G56,1,0)</f>
        <v>0</v>
      </c>
      <c r="BA56" s="3">
        <f aca="true" t="shared" si="97" ref="BA56:BA65">IF(F56&lt;H56,1,0)</f>
        <v>0</v>
      </c>
      <c r="BB56" s="3">
        <f aca="true" t="shared" si="98" ref="BB56:BB65">IF(F56&lt;I56,1,0)</f>
        <v>1</v>
      </c>
      <c r="BC56" s="3">
        <f aca="true" t="shared" si="99" ref="BC56:BC65">IF(G56&lt;F56,1,0)</f>
        <v>0</v>
      </c>
      <c r="BD56" s="3">
        <f aca="true" t="shared" si="100" ref="BD56:BD65">IF(G56&lt;H56,1,0)</f>
        <v>0</v>
      </c>
      <c r="BE56" s="3">
        <f aca="true" t="shared" si="101" ref="BE56:BE65">IF(G56&lt;I56,1,0)</f>
        <v>1</v>
      </c>
      <c r="BF56" s="3">
        <f aca="true" t="shared" si="102" ref="BF56:BF65">IF(H56&lt;F56,1,0)</f>
        <v>1</v>
      </c>
      <c r="BG56" s="3">
        <f aca="true" t="shared" si="103" ref="BG56:BG65">IF(H56&lt;G56,1,0)</f>
        <v>1</v>
      </c>
      <c r="BH56" s="3">
        <f aca="true" t="shared" si="104" ref="BH56:BH65">IF(H56&lt;I56,1,0)</f>
        <v>1</v>
      </c>
      <c r="BI56" s="3">
        <f aca="true" t="shared" si="105" ref="BI56:BI65">IF(I56&lt;F56,1,0)</f>
        <v>0</v>
      </c>
      <c r="BJ56" s="3">
        <f aca="true" t="shared" si="106" ref="BJ56:BJ65">IF(I56&lt;G56,1,0)</f>
        <v>0</v>
      </c>
      <c r="BK56" s="3">
        <f aca="true" t="shared" si="107" ref="BK56:BK65">IF(I56&lt;H56,1,0)</f>
        <v>0</v>
      </c>
      <c r="BM56" s="15" t="s">
        <v>6</v>
      </c>
      <c r="BN56" s="3">
        <f t="shared" si="17"/>
        <v>0</v>
      </c>
      <c r="BO56" s="3">
        <f t="shared" si="18"/>
        <v>0</v>
      </c>
      <c r="BP56" s="3">
        <f t="shared" si="19"/>
        <v>1</v>
      </c>
      <c r="BQ56" s="3">
        <f t="shared" si="20"/>
        <v>0</v>
      </c>
      <c r="BS56" s="3">
        <f t="shared" si="72"/>
        <v>0</v>
      </c>
      <c r="BT56" s="3">
        <f t="shared" si="50"/>
        <v>0</v>
      </c>
      <c r="BU56" s="3">
        <f t="shared" si="51"/>
        <v>0</v>
      </c>
      <c r="BV56" s="3">
        <f t="shared" si="52"/>
        <v>0</v>
      </c>
      <c r="BX56" s="3">
        <f t="shared" si="53"/>
        <v>0</v>
      </c>
      <c r="BY56" s="3" t="str">
        <f t="shared" si="73"/>
        <v>N/A</v>
      </c>
      <c r="BZ56" s="3" t="str">
        <f t="shared" si="55"/>
        <v>N/A</v>
      </c>
      <c r="CA56" s="3" t="str">
        <f t="shared" si="56"/>
        <v>N/A</v>
      </c>
      <c r="CB56" s="3" t="str">
        <f t="shared" si="57"/>
        <v>N/A</v>
      </c>
      <c r="CD56" s="3">
        <f t="shared" si="58"/>
        <v>1</v>
      </c>
      <c r="CE56" s="3">
        <f t="shared" si="74"/>
        <v>5</v>
      </c>
      <c r="CF56" s="3">
        <f t="shared" si="60"/>
        <v>5</v>
      </c>
      <c r="CG56" s="3">
        <f t="shared" si="61"/>
        <v>4</v>
      </c>
      <c r="CH56" s="3">
        <f t="shared" si="62"/>
        <v>6</v>
      </c>
      <c r="CJ56" s="3">
        <f t="shared" si="21"/>
        <v>0</v>
      </c>
      <c r="CK56" s="3" t="str">
        <f t="shared" si="75"/>
        <v>N/A</v>
      </c>
      <c r="CL56" s="3" t="str">
        <f t="shared" si="64"/>
        <v>N/A</v>
      </c>
      <c r="CM56" s="3" t="str">
        <f t="shared" si="65"/>
        <v>N/A</v>
      </c>
      <c r="CN56" s="3" t="str">
        <f t="shared" si="66"/>
        <v>N/A</v>
      </c>
      <c r="CP56" s="3">
        <v>2</v>
      </c>
      <c r="CQ56" s="3">
        <v>2</v>
      </c>
      <c r="CR56" s="3">
        <v>2</v>
      </c>
      <c r="CS56" s="3">
        <v>2</v>
      </c>
    </row>
    <row r="57" spans="1:97" ht="12.75">
      <c r="A57" s="3" t="s">
        <v>102</v>
      </c>
      <c r="B57" s="3">
        <v>2</v>
      </c>
      <c r="C57" s="3">
        <v>137</v>
      </c>
      <c r="D57" s="3">
        <v>3</v>
      </c>
      <c r="E57" s="3">
        <v>16</v>
      </c>
      <c r="F57" s="3">
        <v>4</v>
      </c>
      <c r="G57" s="3">
        <v>4</v>
      </c>
      <c r="H57" s="3">
        <v>4</v>
      </c>
      <c r="I57" s="3">
        <v>3</v>
      </c>
      <c r="J57" s="3">
        <v>1</v>
      </c>
      <c r="L57" s="3">
        <f t="shared" si="92"/>
        <v>0</v>
      </c>
      <c r="M57" s="3">
        <f t="shared" si="93"/>
        <v>0</v>
      </c>
      <c r="N57" s="3">
        <f t="shared" si="94"/>
        <v>0</v>
      </c>
      <c r="O57" s="3">
        <f t="shared" si="95"/>
        <v>1</v>
      </c>
      <c r="Q57" s="3">
        <f t="shared" si="22"/>
        <v>0</v>
      </c>
      <c r="R57" s="3">
        <f t="shared" si="23"/>
        <v>0</v>
      </c>
      <c r="S57" s="3">
        <f t="shared" si="24"/>
        <v>0</v>
      </c>
      <c r="T57" s="3">
        <f t="shared" si="25"/>
        <v>0</v>
      </c>
      <c r="V57" s="3">
        <f t="shared" si="26"/>
        <v>1</v>
      </c>
      <c r="W57" s="3">
        <f t="shared" si="27"/>
        <v>1</v>
      </c>
      <c r="X57" s="3">
        <f t="shared" si="28"/>
        <v>1</v>
      </c>
      <c r="Y57" s="3">
        <f t="shared" si="29"/>
        <v>0</v>
      </c>
      <c r="AA57" s="3">
        <f t="shared" si="30"/>
        <v>0</v>
      </c>
      <c r="AB57" s="3">
        <f t="shared" si="31"/>
        <v>0</v>
      </c>
      <c r="AC57" s="3">
        <f t="shared" si="32"/>
        <v>0</v>
      </c>
      <c r="AD57" s="3">
        <f t="shared" si="33"/>
        <v>0</v>
      </c>
      <c r="AF57" s="3">
        <f t="shared" si="34"/>
        <v>0</v>
      </c>
      <c r="AG57" s="3">
        <f t="shared" si="35"/>
        <v>0</v>
      </c>
      <c r="AH57" s="3">
        <f t="shared" si="36"/>
        <v>0</v>
      </c>
      <c r="AI57" s="3">
        <f t="shared" si="37"/>
        <v>0</v>
      </c>
      <c r="AK57" s="3">
        <f t="shared" si="38"/>
        <v>0</v>
      </c>
      <c r="AL57" s="3">
        <f t="shared" si="39"/>
        <v>0</v>
      </c>
      <c r="AM57" s="3">
        <f t="shared" si="40"/>
        <v>0</v>
      </c>
      <c r="AN57" s="3">
        <f t="shared" si="41"/>
        <v>0</v>
      </c>
      <c r="AP57" s="3">
        <f t="shared" si="42"/>
        <v>0</v>
      </c>
      <c r="AQ57" s="3">
        <f t="shared" si="43"/>
        <v>0</v>
      </c>
      <c r="AR57" s="3">
        <f t="shared" si="44"/>
        <v>0</v>
      </c>
      <c r="AS57" s="3">
        <f t="shared" si="45"/>
        <v>0</v>
      </c>
      <c r="AU57" s="3">
        <f t="shared" si="46"/>
        <v>0</v>
      </c>
      <c r="AV57" s="3">
        <f t="shared" si="4"/>
        <v>0</v>
      </c>
      <c r="AW57" s="3">
        <f t="shared" si="47"/>
        <v>0</v>
      </c>
      <c r="AX57" s="3">
        <f t="shared" si="48"/>
        <v>0</v>
      </c>
      <c r="AZ57" s="3">
        <f t="shared" si="96"/>
        <v>0</v>
      </c>
      <c r="BA57" s="3">
        <f t="shared" si="97"/>
        <v>0</v>
      </c>
      <c r="BB57" s="3">
        <f t="shared" si="98"/>
        <v>0</v>
      </c>
      <c r="BC57" s="3">
        <f t="shared" si="99"/>
        <v>0</v>
      </c>
      <c r="BD57" s="3">
        <f t="shared" si="100"/>
        <v>0</v>
      </c>
      <c r="BE57" s="3">
        <f t="shared" si="101"/>
        <v>0</v>
      </c>
      <c r="BF57" s="3">
        <f t="shared" si="102"/>
        <v>0</v>
      </c>
      <c r="BG57" s="3">
        <f t="shared" si="103"/>
        <v>0</v>
      </c>
      <c r="BH57" s="3">
        <f t="shared" si="104"/>
        <v>0</v>
      </c>
      <c r="BI57" s="3">
        <f t="shared" si="105"/>
        <v>1</v>
      </c>
      <c r="BJ57" s="3">
        <f t="shared" si="106"/>
        <v>1</v>
      </c>
      <c r="BK57" s="3">
        <f t="shared" si="107"/>
        <v>1</v>
      </c>
      <c r="BM57" s="15" t="s">
        <v>7</v>
      </c>
      <c r="BN57" s="3">
        <f t="shared" si="17"/>
        <v>0</v>
      </c>
      <c r="BO57" s="3">
        <f t="shared" si="18"/>
        <v>0</v>
      </c>
      <c r="BP57" s="3">
        <f t="shared" si="19"/>
        <v>0</v>
      </c>
      <c r="BQ57" s="3">
        <f t="shared" si="20"/>
        <v>1</v>
      </c>
      <c r="BS57" s="3">
        <f t="shared" si="72"/>
        <v>0</v>
      </c>
      <c r="BT57" s="3">
        <f t="shared" si="50"/>
        <v>0</v>
      </c>
      <c r="BU57" s="3">
        <f t="shared" si="51"/>
        <v>0</v>
      </c>
      <c r="BV57" s="3">
        <f t="shared" si="52"/>
        <v>0</v>
      </c>
      <c r="BX57" s="3">
        <f t="shared" si="53"/>
        <v>1</v>
      </c>
      <c r="BY57" s="3">
        <f t="shared" si="73"/>
        <v>4</v>
      </c>
      <c r="BZ57" s="3">
        <f t="shared" si="55"/>
        <v>4</v>
      </c>
      <c r="CA57" s="3">
        <f t="shared" si="56"/>
        <v>4</v>
      </c>
      <c r="CB57" s="3">
        <f t="shared" si="57"/>
        <v>3</v>
      </c>
      <c r="CD57" s="3">
        <f t="shared" si="58"/>
        <v>0</v>
      </c>
      <c r="CE57" s="3" t="str">
        <f t="shared" si="74"/>
        <v>N/A</v>
      </c>
      <c r="CF57" s="3" t="str">
        <f t="shared" si="60"/>
        <v>N/A</v>
      </c>
      <c r="CG57" s="3" t="str">
        <f t="shared" si="61"/>
        <v>N/A</v>
      </c>
      <c r="CH57" s="3" t="str">
        <f t="shared" si="62"/>
        <v>N/A</v>
      </c>
      <c r="CJ57" s="3">
        <f t="shared" si="21"/>
        <v>0</v>
      </c>
      <c r="CK57" s="3" t="str">
        <f t="shared" si="75"/>
        <v>N/A</v>
      </c>
      <c r="CL57" s="3" t="str">
        <f t="shared" si="64"/>
        <v>N/A</v>
      </c>
      <c r="CM57" s="3" t="str">
        <f t="shared" si="65"/>
        <v>N/A</v>
      </c>
      <c r="CN57" s="3" t="str">
        <f t="shared" si="66"/>
        <v>N/A</v>
      </c>
      <c r="CP57" s="3">
        <v>2</v>
      </c>
      <c r="CQ57" s="3">
        <v>2</v>
      </c>
      <c r="CR57" s="3">
        <v>2</v>
      </c>
      <c r="CS57" s="3">
        <v>2</v>
      </c>
    </row>
    <row r="58" spans="1:97" ht="12.75">
      <c r="A58" s="3" t="s">
        <v>102</v>
      </c>
      <c r="B58" s="3">
        <v>3</v>
      </c>
      <c r="C58" s="3">
        <v>378</v>
      </c>
      <c r="D58" s="3">
        <v>4</v>
      </c>
      <c r="E58" s="3">
        <v>6</v>
      </c>
      <c r="F58" s="3">
        <v>5</v>
      </c>
      <c r="G58" s="3">
        <v>5</v>
      </c>
      <c r="H58" s="3">
        <v>5</v>
      </c>
      <c r="I58" s="3">
        <v>4</v>
      </c>
      <c r="J58" s="3">
        <v>1</v>
      </c>
      <c r="L58" s="3">
        <f t="shared" si="92"/>
        <v>0</v>
      </c>
      <c r="M58" s="3">
        <f t="shared" si="93"/>
        <v>0</v>
      </c>
      <c r="N58" s="3">
        <f t="shared" si="94"/>
        <v>0</v>
      </c>
      <c r="O58" s="3">
        <f t="shared" si="95"/>
        <v>1</v>
      </c>
      <c r="Q58" s="3">
        <f t="shared" si="22"/>
        <v>0</v>
      </c>
      <c r="R58" s="3">
        <f t="shared" si="23"/>
        <v>0</v>
      </c>
      <c r="S58" s="3">
        <f t="shared" si="24"/>
        <v>0</v>
      </c>
      <c r="T58" s="3">
        <f t="shared" si="25"/>
        <v>0</v>
      </c>
      <c r="V58" s="3">
        <f t="shared" si="26"/>
        <v>1</v>
      </c>
      <c r="W58" s="3">
        <f t="shared" si="27"/>
        <v>1</v>
      </c>
      <c r="X58" s="3">
        <f t="shared" si="28"/>
        <v>1</v>
      </c>
      <c r="Y58" s="3">
        <f t="shared" si="29"/>
        <v>0</v>
      </c>
      <c r="AA58" s="3">
        <f t="shared" si="30"/>
        <v>0</v>
      </c>
      <c r="AB58" s="3">
        <f t="shared" si="31"/>
        <v>0</v>
      </c>
      <c r="AC58" s="3">
        <f t="shared" si="32"/>
        <v>0</v>
      </c>
      <c r="AD58" s="3">
        <f t="shared" si="33"/>
        <v>0</v>
      </c>
      <c r="AF58" s="3">
        <f t="shared" si="34"/>
        <v>0</v>
      </c>
      <c r="AG58" s="3">
        <f t="shared" si="35"/>
        <v>0</v>
      </c>
      <c r="AH58" s="3">
        <f t="shared" si="36"/>
        <v>0</v>
      </c>
      <c r="AI58" s="3">
        <f t="shared" si="37"/>
        <v>0</v>
      </c>
      <c r="AK58" s="3">
        <f t="shared" si="38"/>
        <v>0</v>
      </c>
      <c r="AL58" s="3">
        <f t="shared" si="39"/>
        <v>0</v>
      </c>
      <c r="AM58" s="3">
        <f t="shared" si="40"/>
        <v>0</v>
      </c>
      <c r="AN58" s="3">
        <f t="shared" si="41"/>
        <v>0</v>
      </c>
      <c r="AP58" s="3">
        <f t="shared" si="42"/>
        <v>0</v>
      </c>
      <c r="AQ58" s="3">
        <f t="shared" si="43"/>
        <v>0</v>
      </c>
      <c r="AR58" s="3">
        <f t="shared" si="44"/>
        <v>0</v>
      </c>
      <c r="AS58" s="3">
        <f t="shared" si="45"/>
        <v>0</v>
      </c>
      <c r="AU58" s="3">
        <f t="shared" si="46"/>
        <v>0</v>
      </c>
      <c r="AV58" s="3">
        <f t="shared" si="4"/>
        <v>0</v>
      </c>
      <c r="AW58" s="3">
        <f t="shared" si="47"/>
        <v>0</v>
      </c>
      <c r="AX58" s="3">
        <f t="shared" si="48"/>
        <v>0</v>
      </c>
      <c r="AZ58" s="3">
        <f t="shared" si="96"/>
        <v>0</v>
      </c>
      <c r="BA58" s="3">
        <f t="shared" si="97"/>
        <v>0</v>
      </c>
      <c r="BB58" s="3">
        <f t="shared" si="98"/>
        <v>0</v>
      </c>
      <c r="BC58" s="3">
        <f t="shared" si="99"/>
        <v>0</v>
      </c>
      <c r="BD58" s="3">
        <f t="shared" si="100"/>
        <v>0</v>
      </c>
      <c r="BE58" s="3">
        <f t="shared" si="101"/>
        <v>0</v>
      </c>
      <c r="BF58" s="3">
        <f t="shared" si="102"/>
        <v>0</v>
      </c>
      <c r="BG58" s="3">
        <f t="shared" si="103"/>
        <v>0</v>
      </c>
      <c r="BH58" s="3">
        <f t="shared" si="104"/>
        <v>0</v>
      </c>
      <c r="BI58" s="3">
        <f t="shared" si="105"/>
        <v>1</v>
      </c>
      <c r="BJ58" s="3">
        <f t="shared" si="106"/>
        <v>1</v>
      </c>
      <c r="BK58" s="3">
        <f t="shared" si="107"/>
        <v>1</v>
      </c>
      <c r="BM58" s="15" t="s">
        <v>7</v>
      </c>
      <c r="BN58" s="3">
        <f t="shared" si="17"/>
        <v>0</v>
      </c>
      <c r="BO58" s="3">
        <f t="shared" si="18"/>
        <v>0</v>
      </c>
      <c r="BP58" s="3">
        <f t="shared" si="19"/>
        <v>0</v>
      </c>
      <c r="BQ58" s="3">
        <f t="shared" si="20"/>
        <v>1</v>
      </c>
      <c r="BS58" s="3">
        <f t="shared" si="72"/>
        <v>0</v>
      </c>
      <c r="BT58" s="3">
        <f t="shared" si="50"/>
        <v>0</v>
      </c>
      <c r="BU58" s="3">
        <f t="shared" si="51"/>
        <v>0</v>
      </c>
      <c r="BV58" s="3">
        <f t="shared" si="52"/>
        <v>0</v>
      </c>
      <c r="BX58" s="3">
        <f t="shared" si="53"/>
        <v>0</v>
      </c>
      <c r="BY58" s="3" t="str">
        <f t="shared" si="73"/>
        <v>N/A</v>
      </c>
      <c r="BZ58" s="3" t="str">
        <f t="shared" si="55"/>
        <v>N/A</v>
      </c>
      <c r="CA58" s="3" t="str">
        <f t="shared" si="56"/>
        <v>N/A</v>
      </c>
      <c r="CB58" s="3" t="str">
        <f t="shared" si="57"/>
        <v>N/A</v>
      </c>
      <c r="CD58" s="3">
        <f t="shared" si="58"/>
        <v>1</v>
      </c>
      <c r="CE58" s="3">
        <f t="shared" si="74"/>
        <v>5</v>
      </c>
      <c r="CF58" s="3">
        <f t="shared" si="60"/>
        <v>5</v>
      </c>
      <c r="CG58" s="3">
        <f t="shared" si="61"/>
        <v>5</v>
      </c>
      <c r="CH58" s="3">
        <f t="shared" si="62"/>
        <v>4</v>
      </c>
      <c r="CJ58" s="3">
        <f t="shared" si="21"/>
        <v>0</v>
      </c>
      <c r="CK58" s="3" t="str">
        <f t="shared" si="75"/>
        <v>N/A</v>
      </c>
      <c r="CL58" s="3" t="str">
        <f t="shared" si="64"/>
        <v>N/A</v>
      </c>
      <c r="CM58" s="3" t="str">
        <f t="shared" si="65"/>
        <v>N/A</v>
      </c>
      <c r="CN58" s="3" t="str">
        <f t="shared" si="66"/>
        <v>N/A</v>
      </c>
      <c r="CP58" s="3">
        <v>1</v>
      </c>
      <c r="CQ58" s="3">
        <v>2</v>
      </c>
      <c r="CR58" s="3">
        <v>2</v>
      </c>
      <c r="CS58" s="3">
        <v>2</v>
      </c>
    </row>
    <row r="59" spans="1:97" ht="12.75">
      <c r="A59" s="3" t="s">
        <v>102</v>
      </c>
      <c r="B59" s="3">
        <v>4</v>
      </c>
      <c r="C59" s="3">
        <v>506</v>
      </c>
      <c r="D59" s="3">
        <v>5</v>
      </c>
      <c r="E59" s="3">
        <v>4</v>
      </c>
      <c r="F59" s="3">
        <v>6</v>
      </c>
      <c r="G59" s="3">
        <v>5</v>
      </c>
      <c r="H59" s="3">
        <v>6</v>
      </c>
      <c r="I59" s="3">
        <v>6</v>
      </c>
      <c r="J59" s="3">
        <v>1</v>
      </c>
      <c r="L59" s="3">
        <f t="shared" si="92"/>
        <v>0</v>
      </c>
      <c r="M59" s="3">
        <f t="shared" si="93"/>
        <v>1</v>
      </c>
      <c r="N59" s="3">
        <f t="shared" si="94"/>
        <v>0</v>
      </c>
      <c r="O59" s="3">
        <f t="shared" si="95"/>
        <v>0</v>
      </c>
      <c r="Q59" s="3">
        <f t="shared" si="22"/>
        <v>0</v>
      </c>
      <c r="R59" s="3">
        <f t="shared" si="23"/>
        <v>0</v>
      </c>
      <c r="S59" s="3">
        <f t="shared" si="24"/>
        <v>0</v>
      </c>
      <c r="T59" s="3">
        <f t="shared" si="25"/>
        <v>0</v>
      </c>
      <c r="V59" s="3">
        <f t="shared" si="26"/>
        <v>1</v>
      </c>
      <c r="W59" s="3">
        <f t="shared" si="27"/>
        <v>0</v>
      </c>
      <c r="X59" s="3">
        <f t="shared" si="28"/>
        <v>1</v>
      </c>
      <c r="Y59" s="3">
        <f t="shared" si="29"/>
        <v>1</v>
      </c>
      <c r="AA59" s="3">
        <f t="shared" si="30"/>
        <v>0</v>
      </c>
      <c r="AB59" s="3">
        <f t="shared" si="31"/>
        <v>0</v>
      </c>
      <c r="AC59" s="3">
        <f t="shared" si="32"/>
        <v>0</v>
      </c>
      <c r="AD59" s="3">
        <f t="shared" si="33"/>
        <v>0</v>
      </c>
      <c r="AF59" s="3">
        <f t="shared" si="34"/>
        <v>0</v>
      </c>
      <c r="AG59" s="3">
        <f t="shared" si="35"/>
        <v>0</v>
      </c>
      <c r="AH59" s="3">
        <f t="shared" si="36"/>
        <v>0</v>
      </c>
      <c r="AI59" s="3">
        <f t="shared" si="37"/>
        <v>0</v>
      </c>
      <c r="AK59" s="3">
        <f t="shared" si="38"/>
        <v>0</v>
      </c>
      <c r="AL59" s="3">
        <f t="shared" si="39"/>
        <v>0</v>
      </c>
      <c r="AM59" s="3">
        <f t="shared" si="40"/>
        <v>0</v>
      </c>
      <c r="AN59" s="3">
        <f t="shared" si="41"/>
        <v>0</v>
      </c>
      <c r="AP59" s="3">
        <f t="shared" si="42"/>
        <v>0</v>
      </c>
      <c r="AQ59" s="3">
        <f t="shared" si="43"/>
        <v>0</v>
      </c>
      <c r="AR59" s="3">
        <f t="shared" si="44"/>
        <v>0</v>
      </c>
      <c r="AS59" s="3">
        <f t="shared" si="45"/>
        <v>0</v>
      </c>
      <c r="AU59" s="3">
        <f t="shared" si="46"/>
        <v>0</v>
      </c>
      <c r="AV59" s="3">
        <f t="shared" si="4"/>
        <v>0</v>
      </c>
      <c r="AW59" s="3">
        <f t="shared" si="47"/>
        <v>0</v>
      </c>
      <c r="AX59" s="3">
        <f t="shared" si="48"/>
        <v>0</v>
      </c>
      <c r="AZ59" s="3">
        <f t="shared" si="96"/>
        <v>0</v>
      </c>
      <c r="BA59" s="3">
        <f t="shared" si="97"/>
        <v>0</v>
      </c>
      <c r="BB59" s="3">
        <f t="shared" si="98"/>
        <v>0</v>
      </c>
      <c r="BC59" s="3">
        <f t="shared" si="99"/>
        <v>1</v>
      </c>
      <c r="BD59" s="3">
        <f t="shared" si="100"/>
        <v>1</v>
      </c>
      <c r="BE59" s="3">
        <f t="shared" si="101"/>
        <v>1</v>
      </c>
      <c r="BF59" s="3">
        <f t="shared" si="102"/>
        <v>0</v>
      </c>
      <c r="BG59" s="3">
        <f t="shared" si="103"/>
        <v>0</v>
      </c>
      <c r="BH59" s="3">
        <f t="shared" si="104"/>
        <v>0</v>
      </c>
      <c r="BI59" s="3">
        <f t="shared" si="105"/>
        <v>0</v>
      </c>
      <c r="BJ59" s="3">
        <f t="shared" si="106"/>
        <v>0</v>
      </c>
      <c r="BK59" s="3">
        <f t="shared" si="107"/>
        <v>0</v>
      </c>
      <c r="BM59" s="15" t="s">
        <v>5</v>
      </c>
      <c r="BN59" s="3">
        <f t="shared" si="17"/>
        <v>0</v>
      </c>
      <c r="BO59" s="3">
        <f t="shared" si="18"/>
        <v>1</v>
      </c>
      <c r="BP59" s="3">
        <f t="shared" si="19"/>
        <v>0</v>
      </c>
      <c r="BQ59" s="3">
        <f t="shared" si="20"/>
        <v>0</v>
      </c>
      <c r="BS59" s="3">
        <f t="shared" si="72"/>
        <v>0</v>
      </c>
      <c r="BT59" s="3">
        <f t="shared" si="50"/>
        <v>0</v>
      </c>
      <c r="BU59" s="3">
        <f t="shared" si="51"/>
        <v>0</v>
      </c>
      <c r="BV59" s="3">
        <f t="shared" si="52"/>
        <v>0</v>
      </c>
      <c r="BX59" s="3">
        <f t="shared" si="53"/>
        <v>0</v>
      </c>
      <c r="BY59" s="3" t="str">
        <f t="shared" si="73"/>
        <v>N/A</v>
      </c>
      <c r="BZ59" s="3" t="str">
        <f t="shared" si="55"/>
        <v>N/A</v>
      </c>
      <c r="CA59" s="3" t="str">
        <f t="shared" si="56"/>
        <v>N/A</v>
      </c>
      <c r="CB59" s="3" t="str">
        <f t="shared" si="57"/>
        <v>N/A</v>
      </c>
      <c r="CD59" s="3">
        <f t="shared" si="58"/>
        <v>0</v>
      </c>
      <c r="CE59" s="3" t="str">
        <f t="shared" si="74"/>
        <v>N/A</v>
      </c>
      <c r="CF59" s="3" t="str">
        <f t="shared" si="60"/>
        <v>N/A</v>
      </c>
      <c r="CG59" s="3" t="str">
        <f t="shared" si="61"/>
        <v>N/A</v>
      </c>
      <c r="CH59" s="3" t="str">
        <f t="shared" si="62"/>
        <v>N/A</v>
      </c>
      <c r="CJ59" s="3">
        <f t="shared" si="21"/>
        <v>1</v>
      </c>
      <c r="CK59" s="3">
        <f t="shared" si="75"/>
        <v>6</v>
      </c>
      <c r="CL59" s="3">
        <f t="shared" si="64"/>
        <v>5</v>
      </c>
      <c r="CM59" s="3">
        <f t="shared" si="65"/>
        <v>6</v>
      </c>
      <c r="CN59" s="3">
        <f t="shared" si="66"/>
        <v>6</v>
      </c>
      <c r="CP59" s="3">
        <v>1</v>
      </c>
      <c r="CQ59" s="3">
        <v>2</v>
      </c>
      <c r="CR59" s="3">
        <v>2</v>
      </c>
      <c r="CS59" s="3">
        <v>2</v>
      </c>
    </row>
    <row r="60" spans="1:97" ht="12.75">
      <c r="A60" s="3" t="s">
        <v>102</v>
      </c>
      <c r="B60" s="3">
        <v>5</v>
      </c>
      <c r="C60" s="3">
        <v>383</v>
      </c>
      <c r="D60" s="3">
        <v>4</v>
      </c>
      <c r="E60" s="3">
        <v>14</v>
      </c>
      <c r="F60" s="3">
        <v>6</v>
      </c>
      <c r="G60" s="3">
        <v>8</v>
      </c>
      <c r="H60" s="3">
        <v>5</v>
      </c>
      <c r="I60" s="3">
        <v>4</v>
      </c>
      <c r="J60" s="3">
        <v>1</v>
      </c>
      <c r="L60" s="3">
        <f t="shared" si="92"/>
        <v>0</v>
      </c>
      <c r="M60" s="3">
        <f t="shared" si="93"/>
        <v>0</v>
      </c>
      <c r="N60" s="3">
        <f t="shared" si="94"/>
        <v>0</v>
      </c>
      <c r="O60" s="3">
        <f t="shared" si="95"/>
        <v>1</v>
      </c>
      <c r="Q60" s="3">
        <f t="shared" si="22"/>
        <v>0</v>
      </c>
      <c r="R60" s="3">
        <f t="shared" si="23"/>
        <v>0</v>
      </c>
      <c r="S60" s="3">
        <f t="shared" si="24"/>
        <v>0</v>
      </c>
      <c r="T60" s="3">
        <f t="shared" si="25"/>
        <v>0</v>
      </c>
      <c r="V60" s="3">
        <f t="shared" si="26"/>
        <v>0</v>
      </c>
      <c r="W60" s="3">
        <f t="shared" si="27"/>
        <v>0</v>
      </c>
      <c r="X60" s="3">
        <f t="shared" si="28"/>
        <v>1</v>
      </c>
      <c r="Y60" s="3">
        <f t="shared" si="29"/>
        <v>0</v>
      </c>
      <c r="AA60" s="3">
        <f t="shared" si="30"/>
        <v>1</v>
      </c>
      <c r="AB60" s="3">
        <f t="shared" si="31"/>
        <v>0</v>
      </c>
      <c r="AC60" s="3">
        <f t="shared" si="32"/>
        <v>0</v>
      </c>
      <c r="AD60" s="3">
        <f t="shared" si="33"/>
        <v>0</v>
      </c>
      <c r="AF60" s="3">
        <f t="shared" si="34"/>
        <v>0</v>
      </c>
      <c r="AG60" s="3">
        <f t="shared" si="35"/>
        <v>0</v>
      </c>
      <c r="AH60" s="3">
        <f t="shared" si="36"/>
        <v>0</v>
      </c>
      <c r="AI60" s="3">
        <f t="shared" si="37"/>
        <v>0</v>
      </c>
      <c r="AK60" s="3">
        <f t="shared" si="38"/>
        <v>0</v>
      </c>
      <c r="AL60" s="3">
        <f t="shared" si="39"/>
        <v>1</v>
      </c>
      <c r="AM60" s="3">
        <f t="shared" si="40"/>
        <v>0</v>
      </c>
      <c r="AN60" s="3">
        <f t="shared" si="41"/>
        <v>0</v>
      </c>
      <c r="AP60" s="3">
        <f t="shared" si="42"/>
        <v>0</v>
      </c>
      <c r="AQ60" s="3">
        <f t="shared" si="43"/>
        <v>0</v>
      </c>
      <c r="AR60" s="3">
        <f t="shared" si="44"/>
        <v>0</v>
      </c>
      <c r="AS60" s="3">
        <f t="shared" si="45"/>
        <v>0</v>
      </c>
      <c r="AU60" s="3">
        <f t="shared" si="46"/>
        <v>0</v>
      </c>
      <c r="AV60" s="3">
        <f t="shared" si="4"/>
        <v>0</v>
      </c>
      <c r="AW60" s="3">
        <f t="shared" si="47"/>
        <v>0</v>
      </c>
      <c r="AX60" s="3">
        <f t="shared" si="48"/>
        <v>0</v>
      </c>
      <c r="AZ60" s="3">
        <f t="shared" si="96"/>
        <v>1</v>
      </c>
      <c r="BA60" s="3">
        <f t="shared" si="97"/>
        <v>0</v>
      </c>
      <c r="BB60" s="3">
        <f t="shared" si="98"/>
        <v>0</v>
      </c>
      <c r="BC60" s="3">
        <f t="shared" si="99"/>
        <v>0</v>
      </c>
      <c r="BD60" s="3">
        <f t="shared" si="100"/>
        <v>0</v>
      </c>
      <c r="BE60" s="3">
        <f t="shared" si="101"/>
        <v>0</v>
      </c>
      <c r="BF60" s="3">
        <f t="shared" si="102"/>
        <v>1</v>
      </c>
      <c r="BG60" s="3">
        <f t="shared" si="103"/>
        <v>1</v>
      </c>
      <c r="BH60" s="3">
        <f t="shared" si="104"/>
        <v>0</v>
      </c>
      <c r="BI60" s="3">
        <f t="shared" si="105"/>
        <v>1</v>
      </c>
      <c r="BJ60" s="3">
        <f t="shared" si="106"/>
        <v>1</v>
      </c>
      <c r="BK60" s="3">
        <f t="shared" si="107"/>
        <v>1</v>
      </c>
      <c r="BM60" s="15" t="s">
        <v>7</v>
      </c>
      <c r="BN60" s="3">
        <f t="shared" si="17"/>
        <v>0</v>
      </c>
      <c r="BO60" s="3">
        <f t="shared" si="18"/>
        <v>0</v>
      </c>
      <c r="BP60" s="3">
        <f t="shared" si="19"/>
        <v>0</v>
      </c>
      <c r="BQ60" s="3">
        <f t="shared" si="20"/>
        <v>1</v>
      </c>
      <c r="BS60" s="3">
        <f t="shared" si="72"/>
        <v>0</v>
      </c>
      <c r="BT60" s="3">
        <f t="shared" si="50"/>
        <v>1</v>
      </c>
      <c r="BU60" s="3">
        <f t="shared" si="51"/>
        <v>0</v>
      </c>
      <c r="BV60" s="3">
        <f t="shared" si="52"/>
        <v>0</v>
      </c>
      <c r="BX60" s="3">
        <f t="shared" si="53"/>
        <v>0</v>
      </c>
      <c r="BY60" s="3" t="str">
        <f t="shared" si="73"/>
        <v>N/A</v>
      </c>
      <c r="BZ60" s="3" t="str">
        <f t="shared" si="55"/>
        <v>N/A</v>
      </c>
      <c r="CA60" s="3" t="str">
        <f t="shared" si="56"/>
        <v>N/A</v>
      </c>
      <c r="CB60" s="3" t="str">
        <f t="shared" si="57"/>
        <v>N/A</v>
      </c>
      <c r="CD60" s="3">
        <f t="shared" si="58"/>
        <v>1</v>
      </c>
      <c r="CE60" s="3">
        <f t="shared" si="74"/>
        <v>6</v>
      </c>
      <c r="CF60" s="3">
        <f t="shared" si="60"/>
        <v>8</v>
      </c>
      <c r="CG60" s="3">
        <f t="shared" si="61"/>
        <v>5</v>
      </c>
      <c r="CH60" s="3">
        <f t="shared" si="62"/>
        <v>4</v>
      </c>
      <c r="CJ60" s="3">
        <f t="shared" si="21"/>
        <v>0</v>
      </c>
      <c r="CK60" s="3" t="str">
        <f t="shared" si="75"/>
        <v>N/A</v>
      </c>
      <c r="CL60" s="3" t="str">
        <f t="shared" si="64"/>
        <v>N/A</v>
      </c>
      <c r="CM60" s="3" t="str">
        <f t="shared" si="65"/>
        <v>N/A</v>
      </c>
      <c r="CN60" s="3" t="str">
        <f t="shared" si="66"/>
        <v>N/A</v>
      </c>
      <c r="CP60" s="3">
        <v>1</v>
      </c>
      <c r="CQ60" s="3">
        <v>2</v>
      </c>
      <c r="CR60" s="3">
        <v>2</v>
      </c>
      <c r="CS60" s="3">
        <v>2</v>
      </c>
    </row>
    <row r="61" spans="1:97" ht="12.75">
      <c r="A61" s="3" t="s">
        <v>102</v>
      </c>
      <c r="B61" s="3">
        <v>6</v>
      </c>
      <c r="C61" s="3">
        <v>305</v>
      </c>
      <c r="D61" s="3">
        <v>4</v>
      </c>
      <c r="E61" s="3">
        <v>18</v>
      </c>
      <c r="F61" s="3">
        <v>5</v>
      </c>
      <c r="G61" s="3">
        <v>4</v>
      </c>
      <c r="H61" s="3">
        <v>4</v>
      </c>
      <c r="I61" s="3">
        <v>3</v>
      </c>
      <c r="J61" s="3">
        <v>1</v>
      </c>
      <c r="L61" s="3">
        <f t="shared" si="92"/>
        <v>0</v>
      </c>
      <c r="M61" s="3">
        <f t="shared" si="93"/>
        <v>1</v>
      </c>
      <c r="N61" s="3">
        <f t="shared" si="94"/>
        <v>1</v>
      </c>
      <c r="O61" s="3">
        <f t="shared" si="95"/>
        <v>0</v>
      </c>
      <c r="Q61" s="3">
        <f t="shared" si="22"/>
        <v>0</v>
      </c>
      <c r="R61" s="3">
        <f t="shared" si="23"/>
        <v>0</v>
      </c>
      <c r="S61" s="3">
        <f t="shared" si="24"/>
        <v>0</v>
      </c>
      <c r="T61" s="3">
        <f t="shared" si="25"/>
        <v>1</v>
      </c>
      <c r="V61" s="3">
        <f t="shared" si="26"/>
        <v>1</v>
      </c>
      <c r="W61" s="3">
        <f t="shared" si="27"/>
        <v>0</v>
      </c>
      <c r="X61" s="3">
        <f t="shared" si="28"/>
        <v>0</v>
      </c>
      <c r="Y61" s="3">
        <f t="shared" si="29"/>
        <v>0</v>
      </c>
      <c r="AA61" s="3">
        <f t="shared" si="30"/>
        <v>0</v>
      </c>
      <c r="AB61" s="3">
        <f t="shared" si="31"/>
        <v>0</v>
      </c>
      <c r="AC61" s="3">
        <f t="shared" si="32"/>
        <v>0</v>
      </c>
      <c r="AD61" s="3">
        <f t="shared" si="33"/>
        <v>0</v>
      </c>
      <c r="AF61" s="3">
        <f t="shared" si="34"/>
        <v>0</v>
      </c>
      <c r="AG61" s="3">
        <f t="shared" si="35"/>
        <v>0</v>
      </c>
      <c r="AH61" s="3">
        <f t="shared" si="36"/>
        <v>0</v>
      </c>
      <c r="AI61" s="3">
        <f t="shared" si="37"/>
        <v>0</v>
      </c>
      <c r="AK61" s="3">
        <f t="shared" si="38"/>
        <v>0</v>
      </c>
      <c r="AL61" s="3">
        <f t="shared" si="39"/>
        <v>0</v>
      </c>
      <c r="AM61" s="3">
        <f t="shared" si="40"/>
        <v>0</v>
      </c>
      <c r="AN61" s="3">
        <f t="shared" si="41"/>
        <v>0</v>
      </c>
      <c r="AP61" s="3">
        <f t="shared" si="42"/>
        <v>0</v>
      </c>
      <c r="AQ61" s="3">
        <f t="shared" si="43"/>
        <v>0</v>
      </c>
      <c r="AR61" s="3">
        <f t="shared" si="44"/>
        <v>0</v>
      </c>
      <c r="AS61" s="3">
        <f t="shared" si="45"/>
        <v>0</v>
      </c>
      <c r="AU61" s="3">
        <f t="shared" si="46"/>
        <v>0</v>
      </c>
      <c r="AV61" s="3">
        <f t="shared" si="4"/>
        <v>0</v>
      </c>
      <c r="AW61" s="3">
        <f t="shared" si="47"/>
        <v>0</v>
      </c>
      <c r="AX61" s="3">
        <f t="shared" si="48"/>
        <v>0</v>
      </c>
      <c r="AZ61" s="3">
        <f t="shared" si="96"/>
        <v>0</v>
      </c>
      <c r="BA61" s="3">
        <f t="shared" si="97"/>
        <v>0</v>
      </c>
      <c r="BB61" s="3">
        <f t="shared" si="98"/>
        <v>0</v>
      </c>
      <c r="BC61" s="3">
        <f t="shared" si="99"/>
        <v>1</v>
      </c>
      <c r="BD61" s="3">
        <f t="shared" si="100"/>
        <v>0</v>
      </c>
      <c r="BE61" s="3">
        <f t="shared" si="101"/>
        <v>0</v>
      </c>
      <c r="BF61" s="3">
        <f t="shared" si="102"/>
        <v>1</v>
      </c>
      <c r="BG61" s="3">
        <f t="shared" si="103"/>
        <v>0</v>
      </c>
      <c r="BH61" s="3">
        <f t="shared" si="104"/>
        <v>0</v>
      </c>
      <c r="BI61" s="3">
        <f t="shared" si="105"/>
        <v>1</v>
      </c>
      <c r="BJ61" s="3">
        <f t="shared" si="106"/>
        <v>1</v>
      </c>
      <c r="BK61" s="3">
        <f t="shared" si="107"/>
        <v>1</v>
      </c>
      <c r="BM61" s="15" t="s">
        <v>7</v>
      </c>
      <c r="BN61" s="3">
        <f t="shared" si="17"/>
        <v>0</v>
      </c>
      <c r="BO61" s="3">
        <f t="shared" si="18"/>
        <v>0</v>
      </c>
      <c r="BP61" s="3">
        <f t="shared" si="19"/>
        <v>0</v>
      </c>
      <c r="BQ61" s="3">
        <f t="shared" si="20"/>
        <v>1</v>
      </c>
      <c r="BS61" s="3">
        <f t="shared" si="72"/>
        <v>0</v>
      </c>
      <c r="BT61" s="3">
        <f t="shared" si="50"/>
        <v>0</v>
      </c>
      <c r="BU61" s="3">
        <f t="shared" si="51"/>
        <v>0</v>
      </c>
      <c r="BV61" s="3">
        <f t="shared" si="52"/>
        <v>0</v>
      </c>
      <c r="BX61" s="3">
        <f t="shared" si="53"/>
        <v>0</v>
      </c>
      <c r="BY61" s="3" t="str">
        <f t="shared" si="73"/>
        <v>N/A</v>
      </c>
      <c r="BZ61" s="3" t="str">
        <f t="shared" si="55"/>
        <v>N/A</v>
      </c>
      <c r="CA61" s="3" t="str">
        <f t="shared" si="56"/>
        <v>N/A</v>
      </c>
      <c r="CB61" s="3" t="str">
        <f t="shared" si="57"/>
        <v>N/A</v>
      </c>
      <c r="CD61" s="3">
        <f t="shared" si="58"/>
        <v>1</v>
      </c>
      <c r="CE61" s="3">
        <f t="shared" si="74"/>
        <v>5</v>
      </c>
      <c r="CF61" s="3">
        <f t="shared" si="60"/>
        <v>4</v>
      </c>
      <c r="CG61" s="3">
        <f t="shared" si="61"/>
        <v>4</v>
      </c>
      <c r="CH61" s="3">
        <f t="shared" si="62"/>
        <v>3</v>
      </c>
      <c r="CJ61" s="3">
        <f t="shared" si="21"/>
        <v>0</v>
      </c>
      <c r="CK61" s="3" t="str">
        <f t="shared" si="75"/>
        <v>N/A</v>
      </c>
      <c r="CL61" s="3" t="str">
        <f t="shared" si="64"/>
        <v>N/A</v>
      </c>
      <c r="CM61" s="3" t="str">
        <f t="shared" si="65"/>
        <v>N/A</v>
      </c>
      <c r="CN61" s="3" t="str">
        <f t="shared" si="66"/>
        <v>N/A</v>
      </c>
      <c r="CP61" s="3">
        <v>2</v>
      </c>
      <c r="CQ61" s="3">
        <v>2</v>
      </c>
      <c r="CR61" s="3">
        <v>2</v>
      </c>
      <c r="CS61" s="3">
        <v>1</v>
      </c>
    </row>
    <row r="62" spans="1:97" ht="12.75">
      <c r="A62" s="3" t="s">
        <v>102</v>
      </c>
      <c r="B62" s="3">
        <v>7</v>
      </c>
      <c r="C62" s="3">
        <v>495</v>
      </c>
      <c r="D62" s="3">
        <v>5</v>
      </c>
      <c r="E62" s="3">
        <v>12</v>
      </c>
      <c r="F62" s="3">
        <v>5</v>
      </c>
      <c r="G62" s="3">
        <v>5</v>
      </c>
      <c r="H62" s="3">
        <v>6</v>
      </c>
      <c r="I62" s="3">
        <v>5</v>
      </c>
      <c r="J62" s="3">
        <v>1</v>
      </c>
      <c r="L62" s="3">
        <f t="shared" si="92"/>
        <v>1</v>
      </c>
      <c r="M62" s="3">
        <f t="shared" si="93"/>
        <v>1</v>
      </c>
      <c r="N62" s="3">
        <f t="shared" si="94"/>
        <v>0</v>
      </c>
      <c r="O62" s="3">
        <f t="shared" si="95"/>
        <v>1</v>
      </c>
      <c r="Q62" s="3">
        <f t="shared" si="22"/>
        <v>0</v>
      </c>
      <c r="R62" s="3">
        <f t="shared" si="23"/>
        <v>0</v>
      </c>
      <c r="S62" s="3">
        <f t="shared" si="24"/>
        <v>0</v>
      </c>
      <c r="T62" s="3">
        <f t="shared" si="25"/>
        <v>0</v>
      </c>
      <c r="V62" s="3">
        <f t="shared" si="26"/>
        <v>0</v>
      </c>
      <c r="W62" s="3">
        <f t="shared" si="27"/>
        <v>0</v>
      </c>
      <c r="X62" s="3">
        <f t="shared" si="28"/>
        <v>1</v>
      </c>
      <c r="Y62" s="3">
        <f t="shared" si="29"/>
        <v>0</v>
      </c>
      <c r="AA62" s="3">
        <f t="shared" si="30"/>
        <v>0</v>
      </c>
      <c r="AB62" s="3">
        <f t="shared" si="31"/>
        <v>0</v>
      </c>
      <c r="AC62" s="3">
        <f t="shared" si="32"/>
        <v>0</v>
      </c>
      <c r="AD62" s="3">
        <f t="shared" si="33"/>
        <v>0</v>
      </c>
      <c r="AF62" s="3">
        <f t="shared" si="34"/>
        <v>0</v>
      </c>
      <c r="AG62" s="3">
        <f t="shared" si="35"/>
        <v>0</v>
      </c>
      <c r="AH62" s="3">
        <f t="shared" si="36"/>
        <v>0</v>
      </c>
      <c r="AI62" s="3">
        <f t="shared" si="37"/>
        <v>0</v>
      </c>
      <c r="AK62" s="3">
        <f t="shared" si="38"/>
        <v>0</v>
      </c>
      <c r="AL62" s="3">
        <f t="shared" si="39"/>
        <v>0</v>
      </c>
      <c r="AM62" s="3">
        <f t="shared" si="40"/>
        <v>0</v>
      </c>
      <c r="AN62" s="3">
        <f t="shared" si="41"/>
        <v>0</v>
      </c>
      <c r="AP62" s="3">
        <f t="shared" si="42"/>
        <v>0</v>
      </c>
      <c r="AQ62" s="3">
        <f t="shared" si="43"/>
        <v>0</v>
      </c>
      <c r="AR62" s="3">
        <f t="shared" si="44"/>
        <v>0</v>
      </c>
      <c r="AS62" s="3">
        <f t="shared" si="45"/>
        <v>0</v>
      </c>
      <c r="AU62" s="3">
        <f t="shared" si="46"/>
        <v>0</v>
      </c>
      <c r="AV62" s="3">
        <f t="shared" si="4"/>
        <v>0</v>
      </c>
      <c r="AW62" s="3">
        <f t="shared" si="47"/>
        <v>0</v>
      </c>
      <c r="AX62" s="3">
        <f t="shared" si="48"/>
        <v>0</v>
      </c>
      <c r="AZ62" s="3">
        <f t="shared" si="96"/>
        <v>0</v>
      </c>
      <c r="BA62" s="3">
        <f t="shared" si="97"/>
        <v>1</v>
      </c>
      <c r="BB62" s="3">
        <f t="shared" si="98"/>
        <v>0</v>
      </c>
      <c r="BC62" s="3">
        <f t="shared" si="99"/>
        <v>0</v>
      </c>
      <c r="BD62" s="3">
        <f t="shared" si="100"/>
        <v>1</v>
      </c>
      <c r="BE62" s="3">
        <f t="shared" si="101"/>
        <v>0</v>
      </c>
      <c r="BF62" s="3">
        <f t="shared" si="102"/>
        <v>0</v>
      </c>
      <c r="BG62" s="3">
        <f t="shared" si="103"/>
        <v>0</v>
      </c>
      <c r="BH62" s="3">
        <f t="shared" si="104"/>
        <v>0</v>
      </c>
      <c r="BI62" s="3">
        <f t="shared" si="105"/>
        <v>0</v>
      </c>
      <c r="BJ62" s="3">
        <f t="shared" si="106"/>
        <v>0</v>
      </c>
      <c r="BK62" s="3">
        <f t="shared" si="107"/>
        <v>1</v>
      </c>
      <c r="BM62" s="15">
        <v>0</v>
      </c>
      <c r="BN62" s="3">
        <f t="shared" si="17"/>
        <v>0</v>
      </c>
      <c r="BO62" s="3">
        <f t="shared" si="18"/>
        <v>0</v>
      </c>
      <c r="BP62" s="3">
        <f t="shared" si="19"/>
        <v>0</v>
      </c>
      <c r="BQ62" s="3">
        <f t="shared" si="20"/>
        <v>0</v>
      </c>
      <c r="BS62" s="3">
        <f t="shared" si="72"/>
        <v>0</v>
      </c>
      <c r="BT62" s="3">
        <f t="shared" si="50"/>
        <v>0</v>
      </c>
      <c r="BU62" s="3">
        <f t="shared" si="51"/>
        <v>0</v>
      </c>
      <c r="BV62" s="3">
        <f t="shared" si="52"/>
        <v>0</v>
      </c>
      <c r="BX62" s="3">
        <f t="shared" si="53"/>
        <v>0</v>
      </c>
      <c r="BY62" s="3" t="str">
        <f t="shared" si="73"/>
        <v>N/A</v>
      </c>
      <c r="BZ62" s="3" t="str">
        <f t="shared" si="55"/>
        <v>N/A</v>
      </c>
      <c r="CA62" s="3" t="str">
        <f t="shared" si="56"/>
        <v>N/A</v>
      </c>
      <c r="CB62" s="3" t="str">
        <f t="shared" si="57"/>
        <v>N/A</v>
      </c>
      <c r="CD62" s="3">
        <f t="shared" si="58"/>
        <v>0</v>
      </c>
      <c r="CE62" s="3" t="str">
        <f t="shared" si="74"/>
        <v>N/A</v>
      </c>
      <c r="CF62" s="3" t="str">
        <f t="shared" si="60"/>
        <v>N/A</v>
      </c>
      <c r="CG62" s="3" t="str">
        <f t="shared" si="61"/>
        <v>N/A</v>
      </c>
      <c r="CH62" s="3" t="str">
        <f t="shared" si="62"/>
        <v>N/A</v>
      </c>
      <c r="CJ62" s="3">
        <f t="shared" si="21"/>
        <v>1</v>
      </c>
      <c r="CK62" s="3">
        <f t="shared" si="75"/>
        <v>5</v>
      </c>
      <c r="CL62" s="3">
        <f t="shared" si="64"/>
        <v>5</v>
      </c>
      <c r="CM62" s="3">
        <f t="shared" si="65"/>
        <v>6</v>
      </c>
      <c r="CN62" s="3">
        <f t="shared" si="66"/>
        <v>5</v>
      </c>
      <c r="CP62" s="3">
        <v>2</v>
      </c>
      <c r="CQ62" s="3">
        <v>2</v>
      </c>
      <c r="CR62" s="3">
        <v>3</v>
      </c>
      <c r="CS62" s="3">
        <v>2</v>
      </c>
    </row>
    <row r="63" spans="1:97" ht="12.75">
      <c r="A63" s="3" t="s">
        <v>102</v>
      </c>
      <c r="B63" s="3">
        <v>8</v>
      </c>
      <c r="C63" s="3">
        <v>155</v>
      </c>
      <c r="D63" s="3">
        <v>3</v>
      </c>
      <c r="E63" s="3">
        <v>8</v>
      </c>
      <c r="F63" s="3">
        <v>4</v>
      </c>
      <c r="G63" s="3">
        <v>3</v>
      </c>
      <c r="H63" s="3">
        <v>3</v>
      </c>
      <c r="I63" s="3">
        <v>4</v>
      </c>
      <c r="J63" s="3">
        <v>1</v>
      </c>
      <c r="L63" s="3">
        <f t="shared" si="92"/>
        <v>0</v>
      </c>
      <c r="M63" s="3">
        <f t="shared" si="93"/>
        <v>1</v>
      </c>
      <c r="N63" s="3">
        <f t="shared" si="94"/>
        <v>1</v>
      </c>
      <c r="O63" s="3">
        <f t="shared" si="95"/>
        <v>0</v>
      </c>
      <c r="Q63" s="3">
        <f t="shared" si="22"/>
        <v>0</v>
      </c>
      <c r="R63" s="3">
        <f t="shared" si="23"/>
        <v>0</v>
      </c>
      <c r="S63" s="3">
        <f t="shared" si="24"/>
        <v>0</v>
      </c>
      <c r="T63" s="3">
        <f t="shared" si="25"/>
        <v>0</v>
      </c>
      <c r="V63" s="3">
        <f t="shared" si="26"/>
        <v>1</v>
      </c>
      <c r="W63" s="3">
        <f t="shared" si="27"/>
        <v>0</v>
      </c>
      <c r="X63" s="3">
        <f t="shared" si="28"/>
        <v>0</v>
      </c>
      <c r="Y63" s="3">
        <f t="shared" si="29"/>
        <v>1</v>
      </c>
      <c r="AA63" s="3">
        <f t="shared" si="30"/>
        <v>0</v>
      </c>
      <c r="AB63" s="3">
        <f t="shared" si="31"/>
        <v>0</v>
      </c>
      <c r="AC63" s="3">
        <f t="shared" si="32"/>
        <v>0</v>
      </c>
      <c r="AD63" s="3">
        <f t="shared" si="33"/>
        <v>0</v>
      </c>
      <c r="AF63" s="3">
        <f t="shared" si="34"/>
        <v>0</v>
      </c>
      <c r="AG63" s="3">
        <f t="shared" si="35"/>
        <v>0</v>
      </c>
      <c r="AH63" s="3">
        <f t="shared" si="36"/>
        <v>0</v>
      </c>
      <c r="AI63" s="3">
        <f t="shared" si="37"/>
        <v>0</v>
      </c>
      <c r="AK63" s="3">
        <f t="shared" si="38"/>
        <v>0</v>
      </c>
      <c r="AL63" s="3">
        <f t="shared" si="39"/>
        <v>0</v>
      </c>
      <c r="AM63" s="3">
        <f t="shared" si="40"/>
        <v>0</v>
      </c>
      <c r="AN63" s="3">
        <f t="shared" si="41"/>
        <v>0</v>
      </c>
      <c r="AP63" s="3">
        <f t="shared" si="42"/>
        <v>0</v>
      </c>
      <c r="AQ63" s="3">
        <f t="shared" si="43"/>
        <v>0</v>
      </c>
      <c r="AR63" s="3">
        <f t="shared" si="44"/>
        <v>0</v>
      </c>
      <c r="AS63" s="3">
        <f t="shared" si="45"/>
        <v>0</v>
      </c>
      <c r="AU63" s="3">
        <f t="shared" si="46"/>
        <v>0</v>
      </c>
      <c r="AV63" s="3">
        <f t="shared" si="4"/>
        <v>0</v>
      </c>
      <c r="AW63" s="3">
        <f t="shared" si="47"/>
        <v>0</v>
      </c>
      <c r="AX63" s="3">
        <f t="shared" si="48"/>
        <v>0</v>
      </c>
      <c r="AZ63" s="3">
        <f t="shared" si="96"/>
        <v>0</v>
      </c>
      <c r="BA63" s="3">
        <f t="shared" si="97"/>
        <v>0</v>
      </c>
      <c r="BB63" s="3">
        <f t="shared" si="98"/>
        <v>0</v>
      </c>
      <c r="BC63" s="3">
        <f t="shared" si="99"/>
        <v>1</v>
      </c>
      <c r="BD63" s="3">
        <f t="shared" si="100"/>
        <v>0</v>
      </c>
      <c r="BE63" s="3">
        <f t="shared" si="101"/>
        <v>1</v>
      </c>
      <c r="BF63" s="3">
        <f t="shared" si="102"/>
        <v>1</v>
      </c>
      <c r="BG63" s="3">
        <f t="shared" si="103"/>
        <v>0</v>
      </c>
      <c r="BH63" s="3">
        <f t="shared" si="104"/>
        <v>1</v>
      </c>
      <c r="BI63" s="3">
        <f t="shared" si="105"/>
        <v>0</v>
      </c>
      <c r="BJ63" s="3">
        <f t="shared" si="106"/>
        <v>0</v>
      </c>
      <c r="BK63" s="3">
        <f t="shared" si="107"/>
        <v>0</v>
      </c>
      <c r="BM63" s="15">
        <v>0</v>
      </c>
      <c r="BN63" s="3">
        <f t="shared" si="17"/>
        <v>0</v>
      </c>
      <c r="BO63" s="3">
        <f t="shared" si="18"/>
        <v>0</v>
      </c>
      <c r="BP63" s="3">
        <f t="shared" si="19"/>
        <v>0</v>
      </c>
      <c r="BQ63" s="3">
        <f t="shared" si="20"/>
        <v>0</v>
      </c>
      <c r="BS63" s="3">
        <f t="shared" si="72"/>
        <v>0</v>
      </c>
      <c r="BT63" s="3">
        <f t="shared" si="50"/>
        <v>0</v>
      </c>
      <c r="BU63" s="3">
        <f t="shared" si="51"/>
        <v>0</v>
      </c>
      <c r="BV63" s="3">
        <f t="shared" si="52"/>
        <v>0</v>
      </c>
      <c r="BX63" s="3">
        <f t="shared" si="53"/>
        <v>1</v>
      </c>
      <c r="BY63" s="3">
        <f t="shared" si="73"/>
        <v>4</v>
      </c>
      <c r="BZ63" s="3">
        <f t="shared" si="55"/>
        <v>3</v>
      </c>
      <c r="CA63" s="3">
        <f t="shared" si="56"/>
        <v>3</v>
      </c>
      <c r="CB63" s="3">
        <f t="shared" si="57"/>
        <v>4</v>
      </c>
      <c r="CD63" s="3">
        <f t="shared" si="58"/>
        <v>0</v>
      </c>
      <c r="CE63" s="3" t="str">
        <f t="shared" si="74"/>
        <v>N/A</v>
      </c>
      <c r="CF63" s="3" t="str">
        <f t="shared" si="60"/>
        <v>N/A</v>
      </c>
      <c r="CG63" s="3" t="str">
        <f t="shared" si="61"/>
        <v>N/A</v>
      </c>
      <c r="CH63" s="3" t="str">
        <f t="shared" si="62"/>
        <v>N/A</v>
      </c>
      <c r="CJ63" s="3">
        <f t="shared" si="21"/>
        <v>0</v>
      </c>
      <c r="CK63" s="3" t="str">
        <f t="shared" si="75"/>
        <v>N/A</v>
      </c>
      <c r="CL63" s="3" t="str">
        <f t="shared" si="64"/>
        <v>N/A</v>
      </c>
      <c r="CM63" s="3" t="str">
        <f t="shared" si="65"/>
        <v>N/A</v>
      </c>
      <c r="CN63" s="3" t="str">
        <f t="shared" si="66"/>
        <v>N/A</v>
      </c>
      <c r="CP63" s="3">
        <v>2</v>
      </c>
      <c r="CQ63" s="3">
        <v>2</v>
      </c>
      <c r="CR63" s="3">
        <v>2</v>
      </c>
      <c r="CS63" s="3">
        <v>2</v>
      </c>
    </row>
    <row r="64" spans="1:97" ht="12.75">
      <c r="A64" s="3" t="s">
        <v>102</v>
      </c>
      <c r="B64" s="3">
        <v>9</v>
      </c>
      <c r="C64" s="3">
        <v>386</v>
      </c>
      <c r="D64" s="3">
        <v>4</v>
      </c>
      <c r="E64" s="3">
        <v>2</v>
      </c>
      <c r="F64" s="3">
        <v>5</v>
      </c>
      <c r="G64" s="3">
        <v>4</v>
      </c>
      <c r="H64" s="3">
        <v>5</v>
      </c>
      <c r="I64" s="3">
        <v>4</v>
      </c>
      <c r="J64" s="3">
        <v>1</v>
      </c>
      <c r="L64" s="3">
        <f t="shared" si="92"/>
        <v>0</v>
      </c>
      <c r="M64" s="3">
        <f t="shared" si="93"/>
        <v>1</v>
      </c>
      <c r="N64" s="3">
        <f t="shared" si="94"/>
        <v>0</v>
      </c>
      <c r="O64" s="3">
        <f t="shared" si="95"/>
        <v>1</v>
      </c>
      <c r="Q64" s="3">
        <f t="shared" si="22"/>
        <v>0</v>
      </c>
      <c r="R64" s="3">
        <f t="shared" si="23"/>
        <v>0</v>
      </c>
      <c r="S64" s="3">
        <f t="shared" si="24"/>
        <v>0</v>
      </c>
      <c r="T64" s="3">
        <f t="shared" si="25"/>
        <v>0</v>
      </c>
      <c r="V64" s="3">
        <f t="shared" si="26"/>
        <v>1</v>
      </c>
      <c r="W64" s="3">
        <f t="shared" si="27"/>
        <v>0</v>
      </c>
      <c r="X64" s="3">
        <f t="shared" si="28"/>
        <v>1</v>
      </c>
      <c r="Y64" s="3">
        <f t="shared" si="29"/>
        <v>0</v>
      </c>
      <c r="AA64" s="3">
        <f t="shared" si="30"/>
        <v>0</v>
      </c>
      <c r="AB64" s="3">
        <f t="shared" si="31"/>
        <v>0</v>
      </c>
      <c r="AC64" s="3">
        <f t="shared" si="32"/>
        <v>0</v>
      </c>
      <c r="AD64" s="3">
        <f t="shared" si="33"/>
        <v>0</v>
      </c>
      <c r="AF64" s="3">
        <f t="shared" si="34"/>
        <v>0</v>
      </c>
      <c r="AG64" s="3">
        <f t="shared" si="35"/>
        <v>0</v>
      </c>
      <c r="AH64" s="3">
        <f t="shared" si="36"/>
        <v>0</v>
      </c>
      <c r="AI64" s="3">
        <f t="shared" si="37"/>
        <v>0</v>
      </c>
      <c r="AK64" s="3">
        <f t="shared" si="38"/>
        <v>0</v>
      </c>
      <c r="AL64" s="3">
        <f t="shared" si="39"/>
        <v>0</v>
      </c>
      <c r="AM64" s="3">
        <f t="shared" si="40"/>
        <v>0</v>
      </c>
      <c r="AN64" s="3">
        <f t="shared" si="41"/>
        <v>0</v>
      </c>
      <c r="AP64" s="3">
        <f t="shared" si="42"/>
        <v>0</v>
      </c>
      <c r="AQ64" s="3">
        <f t="shared" si="43"/>
        <v>0</v>
      </c>
      <c r="AR64" s="3">
        <f t="shared" si="44"/>
        <v>0</v>
      </c>
      <c r="AS64" s="3">
        <f t="shared" si="45"/>
        <v>0</v>
      </c>
      <c r="AU64" s="3">
        <f t="shared" si="46"/>
        <v>0</v>
      </c>
      <c r="AV64" s="3">
        <f t="shared" si="4"/>
        <v>0</v>
      </c>
      <c r="AW64" s="3">
        <f t="shared" si="47"/>
        <v>0</v>
      </c>
      <c r="AX64" s="3">
        <f t="shared" si="48"/>
        <v>0</v>
      </c>
      <c r="AZ64" s="3">
        <f t="shared" si="96"/>
        <v>0</v>
      </c>
      <c r="BA64" s="3">
        <f t="shared" si="97"/>
        <v>0</v>
      </c>
      <c r="BB64" s="3">
        <f t="shared" si="98"/>
        <v>0</v>
      </c>
      <c r="BC64" s="3">
        <f t="shared" si="99"/>
        <v>1</v>
      </c>
      <c r="BD64" s="3">
        <f t="shared" si="100"/>
        <v>1</v>
      </c>
      <c r="BE64" s="3">
        <f t="shared" si="101"/>
        <v>0</v>
      </c>
      <c r="BF64" s="3">
        <f t="shared" si="102"/>
        <v>0</v>
      </c>
      <c r="BG64" s="3">
        <f t="shared" si="103"/>
        <v>0</v>
      </c>
      <c r="BH64" s="3">
        <f t="shared" si="104"/>
        <v>0</v>
      </c>
      <c r="BI64" s="3">
        <f t="shared" si="105"/>
        <v>1</v>
      </c>
      <c r="BJ64" s="3">
        <f t="shared" si="106"/>
        <v>0</v>
      </c>
      <c r="BK64" s="3">
        <f t="shared" si="107"/>
        <v>1</v>
      </c>
      <c r="BM64" s="15">
        <v>0</v>
      </c>
      <c r="BN64" s="3">
        <f t="shared" si="17"/>
        <v>0</v>
      </c>
      <c r="BO64" s="3">
        <f t="shared" si="18"/>
        <v>0</v>
      </c>
      <c r="BP64" s="3">
        <f t="shared" si="19"/>
        <v>0</v>
      </c>
      <c r="BQ64" s="3">
        <f t="shared" si="20"/>
        <v>0</v>
      </c>
      <c r="BS64" s="3">
        <f t="shared" si="72"/>
        <v>0</v>
      </c>
      <c r="BT64" s="3">
        <f t="shared" si="50"/>
        <v>0</v>
      </c>
      <c r="BU64" s="3">
        <f t="shared" si="51"/>
        <v>0</v>
      </c>
      <c r="BV64" s="3">
        <f t="shared" si="52"/>
        <v>0</v>
      </c>
      <c r="BX64" s="3">
        <f t="shared" si="53"/>
        <v>0</v>
      </c>
      <c r="BY64" s="3" t="str">
        <f t="shared" si="73"/>
        <v>N/A</v>
      </c>
      <c r="BZ64" s="3" t="str">
        <f t="shared" si="55"/>
        <v>N/A</v>
      </c>
      <c r="CA64" s="3" t="str">
        <f t="shared" si="56"/>
        <v>N/A</v>
      </c>
      <c r="CB64" s="3" t="str">
        <f t="shared" si="57"/>
        <v>N/A</v>
      </c>
      <c r="CD64" s="3">
        <f t="shared" si="58"/>
        <v>1</v>
      </c>
      <c r="CE64" s="3">
        <f t="shared" si="74"/>
        <v>5</v>
      </c>
      <c r="CF64" s="3">
        <f t="shared" si="60"/>
        <v>4</v>
      </c>
      <c r="CG64" s="3">
        <f t="shared" si="61"/>
        <v>5</v>
      </c>
      <c r="CH64" s="3">
        <f t="shared" si="62"/>
        <v>4</v>
      </c>
      <c r="CJ64" s="3">
        <f t="shared" si="21"/>
        <v>0</v>
      </c>
      <c r="CK64" s="3" t="str">
        <f t="shared" si="75"/>
        <v>N/A</v>
      </c>
      <c r="CL64" s="3" t="str">
        <f t="shared" si="64"/>
        <v>N/A</v>
      </c>
      <c r="CM64" s="3" t="str">
        <f t="shared" si="65"/>
        <v>N/A</v>
      </c>
      <c r="CN64" s="3" t="str">
        <f t="shared" si="66"/>
        <v>N/A</v>
      </c>
      <c r="CP64" s="3">
        <v>2</v>
      </c>
      <c r="CQ64" s="3">
        <v>2</v>
      </c>
      <c r="CR64" s="3">
        <v>2</v>
      </c>
      <c r="CS64" s="3">
        <v>1</v>
      </c>
    </row>
    <row r="65" spans="1:97" ht="12.75">
      <c r="A65" s="3" t="s">
        <v>102</v>
      </c>
      <c r="B65" s="3">
        <v>10</v>
      </c>
      <c r="C65" s="3">
        <v>385</v>
      </c>
      <c r="D65" s="3">
        <v>4</v>
      </c>
      <c r="E65" s="3">
        <v>13</v>
      </c>
      <c r="F65" s="3">
        <v>8</v>
      </c>
      <c r="G65" s="3">
        <v>5</v>
      </c>
      <c r="H65" s="3">
        <v>6</v>
      </c>
      <c r="I65" s="3">
        <v>5</v>
      </c>
      <c r="J65" s="3">
        <v>1</v>
      </c>
      <c r="L65" s="3">
        <f t="shared" si="92"/>
        <v>0</v>
      </c>
      <c r="M65" s="3">
        <f t="shared" si="93"/>
        <v>0</v>
      </c>
      <c r="N65" s="3">
        <f t="shared" si="94"/>
        <v>0</v>
      </c>
      <c r="O65" s="3">
        <f t="shared" si="95"/>
        <v>0</v>
      </c>
      <c r="Q65" s="3">
        <f t="shared" si="22"/>
        <v>0</v>
      </c>
      <c r="R65" s="3">
        <f t="shared" si="23"/>
        <v>0</v>
      </c>
      <c r="S65" s="3">
        <f t="shared" si="24"/>
        <v>0</v>
      </c>
      <c r="T65" s="3">
        <f t="shared" si="25"/>
        <v>0</v>
      </c>
      <c r="V65" s="3">
        <f t="shared" si="26"/>
        <v>0</v>
      </c>
      <c r="W65" s="3">
        <f t="shared" si="27"/>
        <v>1</v>
      </c>
      <c r="X65" s="3">
        <f t="shared" si="28"/>
        <v>0</v>
      </c>
      <c r="Y65" s="3">
        <f t="shared" si="29"/>
        <v>1</v>
      </c>
      <c r="AA65" s="3">
        <f t="shared" si="30"/>
        <v>0</v>
      </c>
      <c r="AB65" s="3">
        <f t="shared" si="31"/>
        <v>0</v>
      </c>
      <c r="AC65" s="3">
        <f t="shared" si="32"/>
        <v>1</v>
      </c>
      <c r="AD65" s="3">
        <f t="shared" si="33"/>
        <v>0</v>
      </c>
      <c r="AF65" s="3">
        <f t="shared" si="34"/>
        <v>0</v>
      </c>
      <c r="AG65" s="3">
        <f t="shared" si="35"/>
        <v>0</v>
      </c>
      <c r="AH65" s="3">
        <f t="shared" si="36"/>
        <v>0</v>
      </c>
      <c r="AI65" s="3">
        <f t="shared" si="37"/>
        <v>0</v>
      </c>
      <c r="AK65" s="3">
        <f t="shared" si="38"/>
        <v>1</v>
      </c>
      <c r="AL65" s="3">
        <f t="shared" si="39"/>
        <v>0</v>
      </c>
      <c r="AM65" s="3">
        <f t="shared" si="40"/>
        <v>0</v>
      </c>
      <c r="AN65" s="3">
        <f t="shared" si="41"/>
        <v>0</v>
      </c>
      <c r="AP65" s="3">
        <f t="shared" si="42"/>
        <v>0</v>
      </c>
      <c r="AQ65" s="3">
        <f t="shared" si="43"/>
        <v>0</v>
      </c>
      <c r="AR65" s="3">
        <f t="shared" si="44"/>
        <v>0</v>
      </c>
      <c r="AS65" s="3">
        <f t="shared" si="45"/>
        <v>0</v>
      </c>
      <c r="AU65" s="3">
        <f t="shared" si="46"/>
        <v>0</v>
      </c>
      <c r="AV65" s="3">
        <f t="shared" si="4"/>
        <v>0</v>
      </c>
      <c r="AW65" s="3">
        <f t="shared" si="47"/>
        <v>0</v>
      </c>
      <c r="AX65" s="3">
        <f t="shared" si="48"/>
        <v>0</v>
      </c>
      <c r="AZ65" s="3">
        <f t="shared" si="96"/>
        <v>0</v>
      </c>
      <c r="BA65" s="3">
        <f t="shared" si="97"/>
        <v>0</v>
      </c>
      <c r="BB65" s="3">
        <f t="shared" si="98"/>
        <v>0</v>
      </c>
      <c r="BC65" s="3">
        <f t="shared" si="99"/>
        <v>1</v>
      </c>
      <c r="BD65" s="3">
        <f t="shared" si="100"/>
        <v>1</v>
      </c>
      <c r="BE65" s="3">
        <f t="shared" si="101"/>
        <v>0</v>
      </c>
      <c r="BF65" s="3">
        <f t="shared" si="102"/>
        <v>1</v>
      </c>
      <c r="BG65" s="3">
        <f t="shared" si="103"/>
        <v>0</v>
      </c>
      <c r="BH65" s="3">
        <f t="shared" si="104"/>
        <v>0</v>
      </c>
      <c r="BI65" s="3">
        <f t="shared" si="105"/>
        <v>1</v>
      </c>
      <c r="BJ65" s="3">
        <f t="shared" si="106"/>
        <v>0</v>
      </c>
      <c r="BK65" s="3">
        <f t="shared" si="107"/>
        <v>1</v>
      </c>
      <c r="BM65" s="15">
        <v>0</v>
      </c>
      <c r="BN65" s="3">
        <f t="shared" si="17"/>
        <v>0</v>
      </c>
      <c r="BO65" s="3">
        <f t="shared" si="18"/>
        <v>0</v>
      </c>
      <c r="BP65" s="3">
        <f t="shared" si="19"/>
        <v>0</v>
      </c>
      <c r="BQ65" s="3">
        <f t="shared" si="20"/>
        <v>0</v>
      </c>
      <c r="BS65" s="3">
        <f t="shared" si="72"/>
        <v>1</v>
      </c>
      <c r="BT65" s="3">
        <f t="shared" si="50"/>
        <v>0</v>
      </c>
      <c r="BU65" s="3">
        <f t="shared" si="51"/>
        <v>0</v>
      </c>
      <c r="BV65" s="3">
        <f t="shared" si="52"/>
        <v>0</v>
      </c>
      <c r="BX65" s="3">
        <f t="shared" si="53"/>
        <v>0</v>
      </c>
      <c r="BY65" s="3" t="str">
        <f t="shared" si="73"/>
        <v>N/A</v>
      </c>
      <c r="BZ65" s="3" t="str">
        <f t="shared" si="55"/>
        <v>N/A</v>
      </c>
      <c r="CA65" s="3" t="str">
        <f t="shared" si="56"/>
        <v>N/A</v>
      </c>
      <c r="CB65" s="3" t="str">
        <f t="shared" si="57"/>
        <v>N/A</v>
      </c>
      <c r="CD65" s="3">
        <f t="shared" si="58"/>
        <v>1</v>
      </c>
      <c r="CE65" s="3">
        <f t="shared" si="74"/>
        <v>8</v>
      </c>
      <c r="CF65" s="3">
        <f t="shared" si="60"/>
        <v>5</v>
      </c>
      <c r="CG65" s="3">
        <f t="shared" si="61"/>
        <v>6</v>
      </c>
      <c r="CH65" s="3">
        <f t="shared" si="62"/>
        <v>5</v>
      </c>
      <c r="CJ65" s="3">
        <f t="shared" si="21"/>
        <v>0</v>
      </c>
      <c r="CK65" s="3" t="str">
        <f t="shared" si="75"/>
        <v>N/A</v>
      </c>
      <c r="CL65" s="3" t="str">
        <f t="shared" si="64"/>
        <v>N/A</v>
      </c>
      <c r="CM65" s="3" t="str">
        <f t="shared" si="65"/>
        <v>N/A</v>
      </c>
      <c r="CN65" s="3" t="str">
        <f t="shared" si="66"/>
        <v>N/A</v>
      </c>
      <c r="CP65" s="3">
        <v>3</v>
      </c>
      <c r="CQ65" s="3">
        <v>2</v>
      </c>
      <c r="CR65" s="3">
        <v>2</v>
      </c>
      <c r="CS65" s="3">
        <v>2</v>
      </c>
    </row>
    <row r="66" spans="1:97" ht="12.75">
      <c r="A66" s="3" t="s">
        <v>102</v>
      </c>
      <c r="B66" s="3">
        <v>11</v>
      </c>
      <c r="C66" s="3">
        <v>124</v>
      </c>
      <c r="D66" s="3">
        <v>3</v>
      </c>
      <c r="E66" s="3">
        <v>17</v>
      </c>
      <c r="F66" s="3">
        <v>4</v>
      </c>
      <c r="G66" s="3">
        <v>3</v>
      </c>
      <c r="H66" s="3">
        <v>4</v>
      </c>
      <c r="I66" s="3">
        <v>3</v>
      </c>
      <c r="J66" s="3">
        <v>1</v>
      </c>
      <c r="L66" s="3">
        <f aca="true" t="shared" si="108" ref="L66:L145">IF(F66=$D66,1,0)</f>
        <v>0</v>
      </c>
      <c r="M66" s="3">
        <f aca="true" t="shared" si="109" ref="M66:M145">IF(G66=$D66,1,0)</f>
        <v>1</v>
      </c>
      <c r="N66" s="3">
        <f aca="true" t="shared" si="110" ref="N66:N145">IF(H66=$D66,1,0)</f>
        <v>0</v>
      </c>
      <c r="O66" s="3">
        <f aca="true" t="shared" si="111" ref="O66:O145">IF(I66=$D66,1,0)</f>
        <v>1</v>
      </c>
      <c r="Q66" s="3">
        <f t="shared" si="22"/>
        <v>0</v>
      </c>
      <c r="R66" s="3">
        <f t="shared" si="23"/>
        <v>0</v>
      </c>
      <c r="S66" s="3">
        <f t="shared" si="24"/>
        <v>0</v>
      </c>
      <c r="T66" s="3">
        <f t="shared" si="25"/>
        <v>0</v>
      </c>
      <c r="V66" s="3">
        <f t="shared" si="26"/>
        <v>1</v>
      </c>
      <c r="W66" s="3">
        <f t="shared" si="27"/>
        <v>0</v>
      </c>
      <c r="X66" s="3">
        <f t="shared" si="28"/>
        <v>1</v>
      </c>
      <c r="Y66" s="3">
        <f t="shared" si="29"/>
        <v>0</v>
      </c>
      <c r="AA66" s="3">
        <f t="shared" si="30"/>
        <v>0</v>
      </c>
      <c r="AB66" s="3">
        <f t="shared" si="31"/>
        <v>0</v>
      </c>
      <c r="AC66" s="3">
        <f t="shared" si="32"/>
        <v>0</v>
      </c>
      <c r="AD66" s="3">
        <f t="shared" si="33"/>
        <v>0</v>
      </c>
      <c r="AF66" s="3">
        <f t="shared" si="34"/>
        <v>0</v>
      </c>
      <c r="AG66" s="3">
        <f t="shared" si="35"/>
        <v>0</v>
      </c>
      <c r="AH66" s="3">
        <f t="shared" si="36"/>
        <v>0</v>
      </c>
      <c r="AI66" s="3">
        <f t="shared" si="37"/>
        <v>0</v>
      </c>
      <c r="AK66" s="3">
        <f t="shared" si="38"/>
        <v>0</v>
      </c>
      <c r="AL66" s="3">
        <f t="shared" si="39"/>
        <v>0</v>
      </c>
      <c r="AM66" s="3">
        <f t="shared" si="40"/>
        <v>0</v>
      </c>
      <c r="AN66" s="3">
        <f t="shared" si="41"/>
        <v>0</v>
      </c>
      <c r="AP66" s="3">
        <f t="shared" si="42"/>
        <v>0</v>
      </c>
      <c r="AQ66" s="3">
        <f t="shared" si="43"/>
        <v>0</v>
      </c>
      <c r="AR66" s="3">
        <f t="shared" si="44"/>
        <v>0</v>
      </c>
      <c r="AS66" s="3">
        <f t="shared" si="45"/>
        <v>0</v>
      </c>
      <c r="AU66" s="3">
        <f t="shared" si="46"/>
        <v>0</v>
      </c>
      <c r="AV66" s="3">
        <f t="shared" si="4"/>
        <v>0</v>
      </c>
      <c r="AW66" s="3">
        <f t="shared" si="47"/>
        <v>0</v>
      </c>
      <c r="AX66" s="3">
        <f t="shared" si="48"/>
        <v>0</v>
      </c>
      <c r="AZ66" s="3">
        <f aca="true" t="shared" si="112" ref="AZ66:AZ145">IF(F66&lt;G66,1,0)</f>
        <v>0</v>
      </c>
      <c r="BA66" s="3">
        <f aca="true" t="shared" si="113" ref="BA66:BA145">IF(F66&lt;H66,1,0)</f>
        <v>0</v>
      </c>
      <c r="BB66" s="3">
        <f aca="true" t="shared" si="114" ref="BB66:BB145">IF(F66&lt;I66,1,0)</f>
        <v>0</v>
      </c>
      <c r="BC66" s="3">
        <f aca="true" t="shared" si="115" ref="BC66:BC145">IF(G66&lt;F66,1,0)</f>
        <v>1</v>
      </c>
      <c r="BD66" s="3">
        <f aca="true" t="shared" si="116" ref="BD66:BD145">IF(G66&lt;H66,1,0)</f>
        <v>1</v>
      </c>
      <c r="BE66" s="3">
        <f aca="true" t="shared" si="117" ref="BE66:BE145">IF(G66&lt;I66,1,0)</f>
        <v>0</v>
      </c>
      <c r="BF66" s="3">
        <f aca="true" t="shared" si="118" ref="BF66:BF145">IF(H66&lt;F66,1,0)</f>
        <v>0</v>
      </c>
      <c r="BG66" s="3">
        <f aca="true" t="shared" si="119" ref="BG66:BG145">IF(H66&lt;G66,1,0)</f>
        <v>0</v>
      </c>
      <c r="BH66" s="3">
        <f aca="true" t="shared" si="120" ref="BH66:BH145">IF(H66&lt;I66,1,0)</f>
        <v>0</v>
      </c>
      <c r="BI66" s="3">
        <f aca="true" t="shared" si="121" ref="BI66:BI145">IF(I66&lt;F66,1,0)</f>
        <v>1</v>
      </c>
      <c r="BJ66" s="3">
        <f aca="true" t="shared" si="122" ref="BJ66:BJ145">IF(I66&lt;G66,1,0)</f>
        <v>0</v>
      </c>
      <c r="BK66" s="3">
        <f aca="true" t="shared" si="123" ref="BK66:BK145">IF(I66&lt;H66,1,0)</f>
        <v>1</v>
      </c>
      <c r="BM66" s="15">
        <v>0</v>
      </c>
      <c r="BN66" s="3">
        <f aca="true" t="shared" si="124" ref="BN66:BN145">IF($BM66="Paul",1,0)</f>
        <v>0</v>
      </c>
      <c r="BO66" s="3">
        <f aca="true" t="shared" si="125" ref="BO66:BO145">IF($BM66="Scott",1,0)</f>
        <v>0</v>
      </c>
      <c r="BP66" s="3">
        <f aca="true" t="shared" si="126" ref="BP66:BP145">IF($BM66="Dan",1,0)</f>
        <v>0</v>
      </c>
      <c r="BQ66" s="3">
        <f aca="true" t="shared" si="127" ref="BQ66:BQ145">IF($BM66="Droz",1,0)</f>
        <v>0</v>
      </c>
      <c r="BS66" s="3">
        <f t="shared" si="72"/>
        <v>0</v>
      </c>
      <c r="BT66" s="3">
        <f t="shared" si="50"/>
        <v>0</v>
      </c>
      <c r="BU66" s="3">
        <f t="shared" si="51"/>
        <v>0</v>
      </c>
      <c r="BV66" s="3">
        <f t="shared" si="52"/>
        <v>0</v>
      </c>
      <c r="BX66" s="3">
        <f t="shared" si="53"/>
        <v>1</v>
      </c>
      <c r="BY66" s="3">
        <f t="shared" si="73"/>
        <v>4</v>
      </c>
      <c r="BZ66" s="3">
        <f t="shared" si="55"/>
        <v>3</v>
      </c>
      <c r="CA66" s="3">
        <f t="shared" si="56"/>
        <v>4</v>
      </c>
      <c r="CB66" s="3">
        <f t="shared" si="57"/>
        <v>3</v>
      </c>
      <c r="CD66" s="3">
        <f t="shared" si="58"/>
        <v>0</v>
      </c>
      <c r="CE66" s="3" t="str">
        <f t="shared" si="74"/>
        <v>N/A</v>
      </c>
      <c r="CF66" s="3" t="str">
        <f t="shared" si="60"/>
        <v>N/A</v>
      </c>
      <c r="CG66" s="3" t="str">
        <f t="shared" si="61"/>
        <v>N/A</v>
      </c>
      <c r="CH66" s="3" t="str">
        <f t="shared" si="62"/>
        <v>N/A</v>
      </c>
      <c r="CJ66" s="3">
        <f aca="true" t="shared" si="128" ref="CJ66:CJ129">IF($D66=5,1,0)</f>
        <v>0</v>
      </c>
      <c r="CK66" s="3" t="str">
        <f t="shared" si="75"/>
        <v>N/A</v>
      </c>
      <c r="CL66" s="3" t="str">
        <f t="shared" si="64"/>
        <v>N/A</v>
      </c>
      <c r="CM66" s="3" t="str">
        <f t="shared" si="65"/>
        <v>N/A</v>
      </c>
      <c r="CN66" s="3" t="str">
        <f t="shared" si="66"/>
        <v>N/A</v>
      </c>
      <c r="CP66" s="3">
        <v>2</v>
      </c>
      <c r="CQ66" s="3">
        <v>2</v>
      </c>
      <c r="CR66" s="3">
        <v>3</v>
      </c>
      <c r="CS66" s="3">
        <v>2</v>
      </c>
    </row>
    <row r="67" spans="1:97" ht="12.75">
      <c r="A67" s="3" t="s">
        <v>102</v>
      </c>
      <c r="B67" s="3">
        <v>12</v>
      </c>
      <c r="C67" s="3">
        <v>350</v>
      </c>
      <c r="D67" s="3">
        <v>4</v>
      </c>
      <c r="E67" s="3">
        <v>15</v>
      </c>
      <c r="F67" s="3">
        <v>6</v>
      </c>
      <c r="G67" s="3">
        <v>4</v>
      </c>
      <c r="H67" s="3">
        <v>4</v>
      </c>
      <c r="I67" s="3">
        <v>4</v>
      </c>
      <c r="J67" s="3">
        <v>1</v>
      </c>
      <c r="L67" s="3">
        <f t="shared" si="108"/>
        <v>0</v>
      </c>
      <c r="M67" s="3">
        <f t="shared" si="109"/>
        <v>1</v>
      </c>
      <c r="N67" s="3">
        <f t="shared" si="110"/>
        <v>1</v>
      </c>
      <c r="O67" s="3">
        <f t="shared" si="111"/>
        <v>1</v>
      </c>
      <c r="Q67" s="3">
        <f aca="true" t="shared" si="129" ref="Q67:Q130">IF(F67&lt;$D67,1,0)</f>
        <v>0</v>
      </c>
      <c r="R67" s="3">
        <f aca="true" t="shared" si="130" ref="R67:R130">IF(G67&lt;$D67,1,0)</f>
        <v>0</v>
      </c>
      <c r="S67" s="3">
        <f aca="true" t="shared" si="131" ref="S67:S130">IF(H67&lt;$D67,1,0)</f>
        <v>0</v>
      </c>
      <c r="T67" s="3">
        <f aca="true" t="shared" si="132" ref="T67:T130">IF(I67&lt;$D67,1,0)</f>
        <v>0</v>
      </c>
      <c r="V67" s="3">
        <f aca="true" t="shared" si="133" ref="V67:V130">IF(F67-1=$D67,1,0)</f>
        <v>0</v>
      </c>
      <c r="W67" s="3">
        <f aca="true" t="shared" si="134" ref="W67:W130">IF(G67-1=$D67,1,0)</f>
        <v>0</v>
      </c>
      <c r="X67" s="3">
        <f aca="true" t="shared" si="135" ref="X67:X130">IF(H67-1=$D67,1,0)</f>
        <v>0</v>
      </c>
      <c r="Y67" s="3">
        <f aca="true" t="shared" si="136" ref="Y67:Y130">IF(I67-1=$D67,1,0)</f>
        <v>0</v>
      </c>
      <c r="AA67" s="3">
        <f aca="true" t="shared" si="137" ref="AA67:AA130">IF(F67-2=$D67,1,0)</f>
        <v>1</v>
      </c>
      <c r="AB67" s="3">
        <f aca="true" t="shared" si="138" ref="AB67:AB130">IF(G67-2=$D67,1,0)</f>
        <v>0</v>
      </c>
      <c r="AC67" s="3">
        <f aca="true" t="shared" si="139" ref="AC67:AC130">IF(H67-2=$D67,1,0)</f>
        <v>0</v>
      </c>
      <c r="AD67" s="3">
        <f aca="true" t="shared" si="140" ref="AD67:AD130">IF(I67-2=$D67,1,0)</f>
        <v>0</v>
      </c>
      <c r="AF67" s="3">
        <f aca="true" t="shared" si="141" ref="AF67:AF130">IF(F67-3=$D67,1,0)</f>
        <v>0</v>
      </c>
      <c r="AG67" s="3">
        <f aca="true" t="shared" si="142" ref="AG67:AG130">IF(G67-3=$D67,1,0)</f>
        <v>0</v>
      </c>
      <c r="AH67" s="3">
        <f aca="true" t="shared" si="143" ref="AH67:AH130">IF(H67-3=$D67,1,0)</f>
        <v>0</v>
      </c>
      <c r="AI67" s="3">
        <f aca="true" t="shared" si="144" ref="AI67:AI130">IF(I67-3=$D67,1,0)</f>
        <v>0</v>
      </c>
      <c r="AK67" s="3">
        <f aca="true" t="shared" si="145" ref="AK67:AK130">IF(F67-4=$D67,1,0)</f>
        <v>0</v>
      </c>
      <c r="AL67" s="3">
        <f aca="true" t="shared" si="146" ref="AL67:AL130">IF(G67-4=$D67,1,0)</f>
        <v>0</v>
      </c>
      <c r="AM67" s="3">
        <f aca="true" t="shared" si="147" ref="AM67:AM130">IF(H67-4=$D67,1,0)</f>
        <v>0</v>
      </c>
      <c r="AN67" s="3">
        <f aca="true" t="shared" si="148" ref="AN67:AN130">IF(I67-4=$D67,1,0)</f>
        <v>0</v>
      </c>
      <c r="AP67" s="3">
        <f aca="true" t="shared" si="149" ref="AP67:AP130">IF(F67-5=$D67,1,0)</f>
        <v>0</v>
      </c>
      <c r="AQ67" s="3">
        <f aca="true" t="shared" si="150" ref="AQ67:AQ130">IF(G67-5=$D67,1,0)</f>
        <v>0</v>
      </c>
      <c r="AR67" s="3">
        <f aca="true" t="shared" si="151" ref="AR67:AR130">IF(H67-5=$D67,1,0)</f>
        <v>0</v>
      </c>
      <c r="AS67" s="3">
        <f aca="true" t="shared" si="152" ref="AS67:AS130">IF(I67-5=$D67,1,0)</f>
        <v>0</v>
      </c>
      <c r="AU67" s="3">
        <f aca="true" t="shared" si="153" ref="AU67:AU130">IF(F67-6=$D67,1,0)</f>
        <v>0</v>
      </c>
      <c r="AV67" s="3">
        <f aca="true" t="shared" si="154" ref="AV67:AV130">IF(G67-6=$D67,1,0)</f>
        <v>0</v>
      </c>
      <c r="AW67" s="3">
        <f aca="true" t="shared" si="155" ref="AW67:AW130">IF(H67-6=$D67,1,0)</f>
        <v>0</v>
      </c>
      <c r="AX67" s="3">
        <f aca="true" t="shared" si="156" ref="AX67:AX130">IF(I67-6=$D67,1,0)</f>
        <v>0</v>
      </c>
      <c r="AZ67" s="3">
        <f t="shared" si="112"/>
        <v>0</v>
      </c>
      <c r="BA67" s="3">
        <f t="shared" si="113"/>
        <v>0</v>
      </c>
      <c r="BB67" s="3">
        <f t="shared" si="114"/>
        <v>0</v>
      </c>
      <c r="BC67" s="3">
        <f t="shared" si="115"/>
        <v>1</v>
      </c>
      <c r="BD67" s="3">
        <f t="shared" si="116"/>
        <v>0</v>
      </c>
      <c r="BE67" s="3">
        <f t="shared" si="117"/>
        <v>0</v>
      </c>
      <c r="BF67" s="3">
        <f t="shared" si="118"/>
        <v>1</v>
      </c>
      <c r="BG67" s="3">
        <f t="shared" si="119"/>
        <v>0</v>
      </c>
      <c r="BH67" s="3">
        <f t="shared" si="120"/>
        <v>0</v>
      </c>
      <c r="BI67" s="3">
        <f t="shared" si="121"/>
        <v>1</v>
      </c>
      <c r="BJ67" s="3">
        <f t="shared" si="122"/>
        <v>0</v>
      </c>
      <c r="BK67" s="3">
        <f t="shared" si="123"/>
        <v>0</v>
      </c>
      <c r="BM67" s="15">
        <v>0</v>
      </c>
      <c r="BN67" s="3">
        <f t="shared" si="124"/>
        <v>0</v>
      </c>
      <c r="BO67" s="3">
        <f t="shared" si="125"/>
        <v>0</v>
      </c>
      <c r="BP67" s="3">
        <f t="shared" si="126"/>
        <v>0</v>
      </c>
      <c r="BQ67" s="3">
        <f t="shared" si="127"/>
        <v>0</v>
      </c>
      <c r="BS67" s="3">
        <f aca="true" t="shared" si="157" ref="BS67:BS112">IF(F67&gt;=($D67*2),1,0)</f>
        <v>0</v>
      </c>
      <c r="BT67" s="3">
        <f aca="true" t="shared" si="158" ref="BT67:BT112">IF(G67&gt;=($D67*2),1,0)</f>
        <v>0</v>
      </c>
      <c r="BU67" s="3">
        <f aca="true" t="shared" si="159" ref="BU67:BU112">IF(H67&gt;=($D67*2),1,0)</f>
        <v>0</v>
      </c>
      <c r="BV67" s="3">
        <f aca="true" t="shared" si="160" ref="BV67:BV112">IF(I67&gt;=($D67*2),1,0)</f>
        <v>0</v>
      </c>
      <c r="BX67" s="3">
        <f aca="true" t="shared" si="161" ref="BX67:BX130">IF($D67=3,1,0)</f>
        <v>0</v>
      </c>
      <c r="BY67" s="3" t="str">
        <f aca="true" t="shared" si="162" ref="BY67:BY112">IF($D67=3,F67,"N/A")</f>
        <v>N/A</v>
      </c>
      <c r="BZ67" s="3" t="str">
        <f aca="true" t="shared" si="163" ref="BZ67:BZ112">IF($D67=3,G67,"N/A")</f>
        <v>N/A</v>
      </c>
      <c r="CA67" s="3" t="str">
        <f aca="true" t="shared" si="164" ref="CA67:CA112">IF($D67=3,H67,"N/A")</f>
        <v>N/A</v>
      </c>
      <c r="CB67" s="3" t="str">
        <f aca="true" t="shared" si="165" ref="CB67:CB112">IF($D67=3,I67,"N/A")</f>
        <v>N/A</v>
      </c>
      <c r="CD67" s="3">
        <f aca="true" t="shared" si="166" ref="CD67:CD130">IF($D67=4,1,0)</f>
        <v>1</v>
      </c>
      <c r="CE67" s="3">
        <f aca="true" t="shared" si="167" ref="CE67:CE112">IF($D67=4,F67,"N/A")</f>
        <v>6</v>
      </c>
      <c r="CF67" s="3">
        <f aca="true" t="shared" si="168" ref="CF67:CF112">IF($D67=4,G67,"N/A")</f>
        <v>4</v>
      </c>
      <c r="CG67" s="3">
        <f aca="true" t="shared" si="169" ref="CG67:CG112">IF($D67=4,H67,"N/A")</f>
        <v>4</v>
      </c>
      <c r="CH67" s="3">
        <f aca="true" t="shared" si="170" ref="CH67:CH112">IF($D67=4,I67,"N/A")</f>
        <v>4</v>
      </c>
      <c r="CJ67" s="3">
        <f t="shared" si="128"/>
        <v>0</v>
      </c>
      <c r="CK67" s="3" t="str">
        <f aca="true" t="shared" si="171" ref="CK67:CK112">IF($D67=5,F67,"N/A")</f>
        <v>N/A</v>
      </c>
      <c r="CL67" s="3" t="str">
        <f aca="true" t="shared" si="172" ref="CL67:CL112">IF($D67=5,G67,"N/A")</f>
        <v>N/A</v>
      </c>
      <c r="CM67" s="3" t="str">
        <f aca="true" t="shared" si="173" ref="CM67:CM112">IF($D67=5,H67,"N/A")</f>
        <v>N/A</v>
      </c>
      <c r="CN67" s="3" t="str">
        <f aca="true" t="shared" si="174" ref="CN67:CN112">IF($D67=5,I67,"N/A")</f>
        <v>N/A</v>
      </c>
      <c r="CP67" s="3">
        <v>3</v>
      </c>
      <c r="CQ67" s="3">
        <v>2</v>
      </c>
      <c r="CR67" s="3">
        <v>2</v>
      </c>
      <c r="CS67" s="3">
        <v>2</v>
      </c>
    </row>
    <row r="68" spans="1:97" ht="12.75">
      <c r="A68" s="3" t="s">
        <v>102</v>
      </c>
      <c r="B68" s="3">
        <v>13</v>
      </c>
      <c r="C68" s="3">
        <v>499</v>
      </c>
      <c r="D68" s="3">
        <v>5</v>
      </c>
      <c r="E68" s="3">
        <v>1</v>
      </c>
      <c r="F68" s="3">
        <v>8</v>
      </c>
      <c r="G68" s="3">
        <v>7</v>
      </c>
      <c r="H68" s="3">
        <v>5</v>
      </c>
      <c r="I68" s="3">
        <v>6</v>
      </c>
      <c r="J68" s="3">
        <v>1</v>
      </c>
      <c r="L68" s="3">
        <f t="shared" si="108"/>
        <v>0</v>
      </c>
      <c r="M68" s="3">
        <f t="shared" si="109"/>
        <v>0</v>
      </c>
      <c r="N68" s="3">
        <f t="shared" si="110"/>
        <v>1</v>
      </c>
      <c r="O68" s="3">
        <f t="shared" si="111"/>
        <v>0</v>
      </c>
      <c r="Q68" s="3">
        <f t="shared" si="129"/>
        <v>0</v>
      </c>
      <c r="R68" s="3">
        <f t="shared" si="130"/>
        <v>0</v>
      </c>
      <c r="S68" s="3">
        <f t="shared" si="131"/>
        <v>0</v>
      </c>
      <c r="T68" s="3">
        <f t="shared" si="132"/>
        <v>0</v>
      </c>
      <c r="V68" s="3">
        <f t="shared" si="133"/>
        <v>0</v>
      </c>
      <c r="W68" s="3">
        <f t="shared" si="134"/>
        <v>0</v>
      </c>
      <c r="X68" s="3">
        <f t="shared" si="135"/>
        <v>0</v>
      </c>
      <c r="Y68" s="3">
        <f t="shared" si="136"/>
        <v>1</v>
      </c>
      <c r="AA68" s="3">
        <f t="shared" si="137"/>
        <v>0</v>
      </c>
      <c r="AB68" s="3">
        <f t="shared" si="138"/>
        <v>1</v>
      </c>
      <c r="AC68" s="3">
        <f t="shared" si="139"/>
        <v>0</v>
      </c>
      <c r="AD68" s="3">
        <f t="shared" si="140"/>
        <v>0</v>
      </c>
      <c r="AF68" s="3">
        <f t="shared" si="141"/>
        <v>1</v>
      </c>
      <c r="AG68" s="3">
        <f t="shared" si="142"/>
        <v>0</v>
      </c>
      <c r="AH68" s="3">
        <f t="shared" si="143"/>
        <v>0</v>
      </c>
      <c r="AI68" s="3">
        <f t="shared" si="144"/>
        <v>0</v>
      </c>
      <c r="AK68" s="3">
        <f t="shared" si="145"/>
        <v>0</v>
      </c>
      <c r="AL68" s="3">
        <f t="shared" si="146"/>
        <v>0</v>
      </c>
      <c r="AM68" s="3">
        <f t="shared" si="147"/>
        <v>0</v>
      </c>
      <c r="AN68" s="3">
        <f t="shared" si="148"/>
        <v>0</v>
      </c>
      <c r="AP68" s="3">
        <f t="shared" si="149"/>
        <v>0</v>
      </c>
      <c r="AQ68" s="3">
        <f t="shared" si="150"/>
        <v>0</v>
      </c>
      <c r="AR68" s="3">
        <f t="shared" si="151"/>
        <v>0</v>
      </c>
      <c r="AS68" s="3">
        <f t="shared" si="152"/>
        <v>0</v>
      </c>
      <c r="AU68" s="3">
        <f t="shared" si="153"/>
        <v>0</v>
      </c>
      <c r="AV68" s="3">
        <f t="shared" si="154"/>
        <v>0</v>
      </c>
      <c r="AW68" s="3">
        <f t="shared" si="155"/>
        <v>0</v>
      </c>
      <c r="AX68" s="3">
        <f t="shared" si="156"/>
        <v>0</v>
      </c>
      <c r="AZ68" s="3">
        <f t="shared" si="112"/>
        <v>0</v>
      </c>
      <c r="BA68" s="3">
        <f t="shared" si="113"/>
        <v>0</v>
      </c>
      <c r="BB68" s="3">
        <f t="shared" si="114"/>
        <v>0</v>
      </c>
      <c r="BC68" s="3">
        <f t="shared" si="115"/>
        <v>1</v>
      </c>
      <c r="BD68" s="3">
        <f t="shared" si="116"/>
        <v>0</v>
      </c>
      <c r="BE68" s="3">
        <f t="shared" si="117"/>
        <v>0</v>
      </c>
      <c r="BF68" s="3">
        <f t="shared" si="118"/>
        <v>1</v>
      </c>
      <c r="BG68" s="3">
        <f t="shared" si="119"/>
        <v>1</v>
      </c>
      <c r="BH68" s="3">
        <f t="shared" si="120"/>
        <v>1</v>
      </c>
      <c r="BI68" s="3">
        <f t="shared" si="121"/>
        <v>1</v>
      </c>
      <c r="BJ68" s="3">
        <f t="shared" si="122"/>
        <v>1</v>
      </c>
      <c r="BK68" s="3">
        <f t="shared" si="123"/>
        <v>0</v>
      </c>
      <c r="BM68" s="15" t="s">
        <v>6</v>
      </c>
      <c r="BN68" s="3">
        <f t="shared" si="124"/>
        <v>0</v>
      </c>
      <c r="BO68" s="3">
        <f t="shared" si="125"/>
        <v>0</v>
      </c>
      <c r="BP68" s="3">
        <f t="shared" si="126"/>
        <v>1</v>
      </c>
      <c r="BQ68" s="3">
        <f t="shared" si="127"/>
        <v>0</v>
      </c>
      <c r="BS68" s="3">
        <f t="shared" si="157"/>
        <v>0</v>
      </c>
      <c r="BT68" s="3">
        <f t="shared" si="158"/>
        <v>0</v>
      </c>
      <c r="BU68" s="3">
        <f t="shared" si="159"/>
        <v>0</v>
      </c>
      <c r="BV68" s="3">
        <f t="shared" si="160"/>
        <v>0</v>
      </c>
      <c r="BX68" s="3">
        <f t="shared" si="161"/>
        <v>0</v>
      </c>
      <c r="BY68" s="3" t="str">
        <f t="shared" si="162"/>
        <v>N/A</v>
      </c>
      <c r="BZ68" s="3" t="str">
        <f t="shared" si="163"/>
        <v>N/A</v>
      </c>
      <c r="CA68" s="3" t="str">
        <f t="shared" si="164"/>
        <v>N/A</v>
      </c>
      <c r="CB68" s="3" t="str">
        <f t="shared" si="165"/>
        <v>N/A</v>
      </c>
      <c r="CD68" s="3">
        <f t="shared" si="166"/>
        <v>0</v>
      </c>
      <c r="CE68" s="3" t="str">
        <f t="shared" si="167"/>
        <v>N/A</v>
      </c>
      <c r="CF68" s="3" t="str">
        <f t="shared" si="168"/>
        <v>N/A</v>
      </c>
      <c r="CG68" s="3" t="str">
        <f t="shared" si="169"/>
        <v>N/A</v>
      </c>
      <c r="CH68" s="3" t="str">
        <f t="shared" si="170"/>
        <v>N/A</v>
      </c>
      <c r="CJ68" s="3">
        <f t="shared" si="128"/>
        <v>1</v>
      </c>
      <c r="CK68" s="3">
        <f t="shared" si="171"/>
        <v>8</v>
      </c>
      <c r="CL68" s="3">
        <f t="shared" si="172"/>
        <v>7</v>
      </c>
      <c r="CM68" s="3">
        <f t="shared" si="173"/>
        <v>5</v>
      </c>
      <c r="CN68" s="3">
        <f t="shared" si="174"/>
        <v>6</v>
      </c>
      <c r="CP68" s="3">
        <v>1</v>
      </c>
      <c r="CQ68" s="3">
        <v>2</v>
      </c>
      <c r="CR68" s="3">
        <v>2</v>
      </c>
      <c r="CS68" s="3">
        <v>1</v>
      </c>
    </row>
    <row r="69" spans="1:97" ht="12.75">
      <c r="A69" s="3" t="s">
        <v>102</v>
      </c>
      <c r="B69" s="3">
        <v>14</v>
      </c>
      <c r="C69" s="3">
        <v>158</v>
      </c>
      <c r="D69" s="3">
        <v>3</v>
      </c>
      <c r="E69" s="3">
        <v>5</v>
      </c>
      <c r="F69" s="3">
        <v>4</v>
      </c>
      <c r="G69" s="3">
        <v>4</v>
      </c>
      <c r="H69" s="3">
        <v>3</v>
      </c>
      <c r="I69" s="3">
        <v>4</v>
      </c>
      <c r="J69" s="3">
        <v>1</v>
      </c>
      <c r="L69" s="3">
        <f t="shared" si="108"/>
        <v>0</v>
      </c>
      <c r="M69" s="3">
        <f t="shared" si="109"/>
        <v>0</v>
      </c>
      <c r="N69" s="3">
        <f t="shared" si="110"/>
        <v>1</v>
      </c>
      <c r="O69" s="3">
        <f t="shared" si="111"/>
        <v>0</v>
      </c>
      <c r="Q69" s="3">
        <f t="shared" si="129"/>
        <v>0</v>
      </c>
      <c r="R69" s="3">
        <f t="shared" si="130"/>
        <v>0</v>
      </c>
      <c r="S69" s="3">
        <f t="shared" si="131"/>
        <v>0</v>
      </c>
      <c r="T69" s="3">
        <f t="shared" si="132"/>
        <v>0</v>
      </c>
      <c r="V69" s="3">
        <f t="shared" si="133"/>
        <v>1</v>
      </c>
      <c r="W69" s="3">
        <f t="shared" si="134"/>
        <v>1</v>
      </c>
      <c r="X69" s="3">
        <f t="shared" si="135"/>
        <v>0</v>
      </c>
      <c r="Y69" s="3">
        <f t="shared" si="136"/>
        <v>1</v>
      </c>
      <c r="AA69" s="3">
        <f t="shared" si="137"/>
        <v>0</v>
      </c>
      <c r="AB69" s="3">
        <f t="shared" si="138"/>
        <v>0</v>
      </c>
      <c r="AC69" s="3">
        <f t="shared" si="139"/>
        <v>0</v>
      </c>
      <c r="AD69" s="3">
        <f t="shared" si="140"/>
        <v>0</v>
      </c>
      <c r="AF69" s="3">
        <f t="shared" si="141"/>
        <v>0</v>
      </c>
      <c r="AG69" s="3">
        <f t="shared" si="142"/>
        <v>0</v>
      </c>
      <c r="AH69" s="3">
        <f t="shared" si="143"/>
        <v>0</v>
      </c>
      <c r="AI69" s="3">
        <f t="shared" si="144"/>
        <v>0</v>
      </c>
      <c r="AK69" s="3">
        <f t="shared" si="145"/>
        <v>0</v>
      </c>
      <c r="AL69" s="3">
        <f t="shared" si="146"/>
        <v>0</v>
      </c>
      <c r="AM69" s="3">
        <f t="shared" si="147"/>
        <v>0</v>
      </c>
      <c r="AN69" s="3">
        <f t="shared" si="148"/>
        <v>0</v>
      </c>
      <c r="AP69" s="3">
        <f t="shared" si="149"/>
        <v>0</v>
      </c>
      <c r="AQ69" s="3">
        <f t="shared" si="150"/>
        <v>0</v>
      </c>
      <c r="AR69" s="3">
        <f t="shared" si="151"/>
        <v>0</v>
      </c>
      <c r="AS69" s="3">
        <f t="shared" si="152"/>
        <v>0</v>
      </c>
      <c r="AU69" s="3">
        <f t="shared" si="153"/>
        <v>0</v>
      </c>
      <c r="AV69" s="3">
        <f t="shared" si="154"/>
        <v>0</v>
      </c>
      <c r="AW69" s="3">
        <f t="shared" si="155"/>
        <v>0</v>
      </c>
      <c r="AX69" s="3">
        <f t="shared" si="156"/>
        <v>0</v>
      </c>
      <c r="AZ69" s="3">
        <f t="shared" si="112"/>
        <v>0</v>
      </c>
      <c r="BA69" s="3">
        <f t="shared" si="113"/>
        <v>0</v>
      </c>
      <c r="BB69" s="3">
        <f t="shared" si="114"/>
        <v>0</v>
      </c>
      <c r="BC69" s="3">
        <f t="shared" si="115"/>
        <v>0</v>
      </c>
      <c r="BD69" s="3">
        <f t="shared" si="116"/>
        <v>0</v>
      </c>
      <c r="BE69" s="3">
        <f t="shared" si="117"/>
        <v>0</v>
      </c>
      <c r="BF69" s="3">
        <f t="shared" si="118"/>
        <v>1</v>
      </c>
      <c r="BG69" s="3">
        <f t="shared" si="119"/>
        <v>1</v>
      </c>
      <c r="BH69" s="3">
        <f t="shared" si="120"/>
        <v>1</v>
      </c>
      <c r="BI69" s="3">
        <f t="shared" si="121"/>
        <v>0</v>
      </c>
      <c r="BJ69" s="3">
        <f t="shared" si="122"/>
        <v>0</v>
      </c>
      <c r="BK69" s="3">
        <f t="shared" si="123"/>
        <v>0</v>
      </c>
      <c r="BM69" s="15" t="s">
        <v>6</v>
      </c>
      <c r="BN69" s="3">
        <f t="shared" si="124"/>
        <v>0</v>
      </c>
      <c r="BO69" s="3">
        <f t="shared" si="125"/>
        <v>0</v>
      </c>
      <c r="BP69" s="3">
        <f t="shared" si="126"/>
        <v>1</v>
      </c>
      <c r="BQ69" s="3">
        <f t="shared" si="127"/>
        <v>0</v>
      </c>
      <c r="BS69" s="3">
        <f t="shared" si="157"/>
        <v>0</v>
      </c>
      <c r="BT69" s="3">
        <f t="shared" si="158"/>
        <v>0</v>
      </c>
      <c r="BU69" s="3">
        <f t="shared" si="159"/>
        <v>0</v>
      </c>
      <c r="BV69" s="3">
        <f t="shared" si="160"/>
        <v>0</v>
      </c>
      <c r="BX69" s="3">
        <f t="shared" si="161"/>
        <v>1</v>
      </c>
      <c r="BY69" s="3">
        <f t="shared" si="162"/>
        <v>4</v>
      </c>
      <c r="BZ69" s="3">
        <f t="shared" si="163"/>
        <v>4</v>
      </c>
      <c r="CA69" s="3">
        <f t="shared" si="164"/>
        <v>3</v>
      </c>
      <c r="CB69" s="3">
        <f t="shared" si="165"/>
        <v>4</v>
      </c>
      <c r="CD69" s="3">
        <f t="shared" si="166"/>
        <v>0</v>
      </c>
      <c r="CE69" s="3" t="str">
        <f t="shared" si="167"/>
        <v>N/A</v>
      </c>
      <c r="CF69" s="3" t="str">
        <f t="shared" si="168"/>
        <v>N/A</v>
      </c>
      <c r="CG69" s="3" t="str">
        <f t="shared" si="169"/>
        <v>N/A</v>
      </c>
      <c r="CH69" s="3" t="str">
        <f t="shared" si="170"/>
        <v>N/A</v>
      </c>
      <c r="CJ69" s="3">
        <f t="shared" si="128"/>
        <v>0</v>
      </c>
      <c r="CK69" s="3" t="str">
        <f t="shared" si="171"/>
        <v>N/A</v>
      </c>
      <c r="CL69" s="3" t="str">
        <f t="shared" si="172"/>
        <v>N/A</v>
      </c>
      <c r="CM69" s="3" t="str">
        <f t="shared" si="173"/>
        <v>N/A</v>
      </c>
      <c r="CN69" s="3" t="str">
        <f t="shared" si="174"/>
        <v>N/A</v>
      </c>
      <c r="CP69" s="3">
        <v>2</v>
      </c>
      <c r="CQ69" s="3">
        <v>2</v>
      </c>
      <c r="CR69" s="3">
        <v>2</v>
      </c>
      <c r="CS69" s="3">
        <v>2</v>
      </c>
    </row>
    <row r="70" spans="1:97" ht="12.75">
      <c r="A70" s="3" t="s">
        <v>102</v>
      </c>
      <c r="B70" s="3">
        <v>15</v>
      </c>
      <c r="C70" s="3">
        <v>400</v>
      </c>
      <c r="D70" s="3">
        <v>4</v>
      </c>
      <c r="E70" s="3">
        <v>3</v>
      </c>
      <c r="F70" s="3">
        <v>4</v>
      </c>
      <c r="G70" s="3">
        <v>4</v>
      </c>
      <c r="H70" s="3">
        <v>6</v>
      </c>
      <c r="I70" s="3">
        <v>3</v>
      </c>
      <c r="J70" s="3">
        <v>1</v>
      </c>
      <c r="L70" s="3">
        <f t="shared" si="108"/>
        <v>1</v>
      </c>
      <c r="M70" s="3">
        <f t="shared" si="109"/>
        <v>1</v>
      </c>
      <c r="N70" s="3">
        <f t="shared" si="110"/>
        <v>0</v>
      </c>
      <c r="O70" s="3">
        <f t="shared" si="111"/>
        <v>0</v>
      </c>
      <c r="Q70" s="3">
        <f t="shared" si="129"/>
        <v>0</v>
      </c>
      <c r="R70" s="3">
        <f t="shared" si="130"/>
        <v>0</v>
      </c>
      <c r="S70" s="3">
        <f t="shared" si="131"/>
        <v>0</v>
      </c>
      <c r="T70" s="3">
        <f t="shared" si="132"/>
        <v>1</v>
      </c>
      <c r="V70" s="3">
        <f t="shared" si="133"/>
        <v>0</v>
      </c>
      <c r="W70" s="3">
        <f t="shared" si="134"/>
        <v>0</v>
      </c>
      <c r="X70" s="3">
        <f t="shared" si="135"/>
        <v>0</v>
      </c>
      <c r="Y70" s="3">
        <f t="shared" si="136"/>
        <v>0</v>
      </c>
      <c r="AA70" s="3">
        <f t="shared" si="137"/>
        <v>0</v>
      </c>
      <c r="AB70" s="3">
        <f t="shared" si="138"/>
        <v>0</v>
      </c>
      <c r="AC70" s="3">
        <f t="shared" si="139"/>
        <v>1</v>
      </c>
      <c r="AD70" s="3">
        <f t="shared" si="140"/>
        <v>0</v>
      </c>
      <c r="AF70" s="3">
        <f t="shared" si="141"/>
        <v>0</v>
      </c>
      <c r="AG70" s="3">
        <f t="shared" si="142"/>
        <v>0</v>
      </c>
      <c r="AH70" s="3">
        <f t="shared" si="143"/>
        <v>0</v>
      </c>
      <c r="AI70" s="3">
        <f t="shared" si="144"/>
        <v>0</v>
      </c>
      <c r="AK70" s="3">
        <f t="shared" si="145"/>
        <v>0</v>
      </c>
      <c r="AL70" s="3">
        <f t="shared" si="146"/>
        <v>0</v>
      </c>
      <c r="AM70" s="3">
        <f t="shared" si="147"/>
        <v>0</v>
      </c>
      <c r="AN70" s="3">
        <f t="shared" si="148"/>
        <v>0</v>
      </c>
      <c r="AP70" s="3">
        <f t="shared" si="149"/>
        <v>0</v>
      </c>
      <c r="AQ70" s="3">
        <f t="shared" si="150"/>
        <v>0</v>
      </c>
      <c r="AR70" s="3">
        <f t="shared" si="151"/>
        <v>0</v>
      </c>
      <c r="AS70" s="3">
        <f t="shared" si="152"/>
        <v>0</v>
      </c>
      <c r="AU70" s="3">
        <f t="shared" si="153"/>
        <v>0</v>
      </c>
      <c r="AV70" s="3">
        <f t="shared" si="154"/>
        <v>0</v>
      </c>
      <c r="AW70" s="3">
        <f t="shared" si="155"/>
        <v>0</v>
      </c>
      <c r="AX70" s="3">
        <f t="shared" si="156"/>
        <v>0</v>
      </c>
      <c r="AZ70" s="3">
        <f t="shared" si="112"/>
        <v>0</v>
      </c>
      <c r="BA70" s="3">
        <f t="shared" si="113"/>
        <v>1</v>
      </c>
      <c r="BB70" s="3">
        <f t="shared" si="114"/>
        <v>0</v>
      </c>
      <c r="BC70" s="3">
        <f t="shared" si="115"/>
        <v>0</v>
      </c>
      <c r="BD70" s="3">
        <f t="shared" si="116"/>
        <v>1</v>
      </c>
      <c r="BE70" s="3">
        <f t="shared" si="117"/>
        <v>0</v>
      </c>
      <c r="BF70" s="3">
        <f t="shared" si="118"/>
        <v>0</v>
      </c>
      <c r="BG70" s="3">
        <f t="shared" si="119"/>
        <v>0</v>
      </c>
      <c r="BH70" s="3">
        <f t="shared" si="120"/>
        <v>0</v>
      </c>
      <c r="BI70" s="3">
        <f t="shared" si="121"/>
        <v>1</v>
      </c>
      <c r="BJ70" s="3">
        <f t="shared" si="122"/>
        <v>1</v>
      </c>
      <c r="BK70" s="3">
        <f t="shared" si="123"/>
        <v>1</v>
      </c>
      <c r="BM70" s="15" t="s">
        <v>7</v>
      </c>
      <c r="BN70" s="3">
        <f t="shared" si="124"/>
        <v>0</v>
      </c>
      <c r="BO70" s="3">
        <f t="shared" si="125"/>
        <v>0</v>
      </c>
      <c r="BP70" s="3">
        <f t="shared" si="126"/>
        <v>0</v>
      </c>
      <c r="BQ70" s="3">
        <f t="shared" si="127"/>
        <v>1</v>
      </c>
      <c r="BS70" s="3">
        <f t="shared" si="157"/>
        <v>0</v>
      </c>
      <c r="BT70" s="3">
        <f t="shared" si="158"/>
        <v>0</v>
      </c>
      <c r="BU70" s="3">
        <f t="shared" si="159"/>
        <v>0</v>
      </c>
      <c r="BV70" s="3">
        <f t="shared" si="160"/>
        <v>0</v>
      </c>
      <c r="BX70" s="3">
        <f t="shared" si="161"/>
        <v>0</v>
      </c>
      <c r="BY70" s="3" t="str">
        <f t="shared" si="162"/>
        <v>N/A</v>
      </c>
      <c r="BZ70" s="3" t="str">
        <f t="shared" si="163"/>
        <v>N/A</v>
      </c>
      <c r="CA70" s="3" t="str">
        <f t="shared" si="164"/>
        <v>N/A</v>
      </c>
      <c r="CB70" s="3" t="str">
        <f t="shared" si="165"/>
        <v>N/A</v>
      </c>
      <c r="CD70" s="3">
        <f t="shared" si="166"/>
        <v>1</v>
      </c>
      <c r="CE70" s="3">
        <f t="shared" si="167"/>
        <v>4</v>
      </c>
      <c r="CF70" s="3">
        <f t="shared" si="168"/>
        <v>4</v>
      </c>
      <c r="CG70" s="3">
        <f t="shared" si="169"/>
        <v>6</v>
      </c>
      <c r="CH70" s="3">
        <f t="shared" si="170"/>
        <v>3</v>
      </c>
      <c r="CJ70" s="3">
        <f t="shared" si="128"/>
        <v>0</v>
      </c>
      <c r="CK70" s="3" t="str">
        <f t="shared" si="171"/>
        <v>N/A</v>
      </c>
      <c r="CL70" s="3" t="str">
        <f t="shared" si="172"/>
        <v>N/A</v>
      </c>
      <c r="CM70" s="3" t="str">
        <f t="shared" si="173"/>
        <v>N/A</v>
      </c>
      <c r="CN70" s="3" t="str">
        <f t="shared" si="174"/>
        <v>N/A</v>
      </c>
      <c r="CP70" s="3">
        <v>2</v>
      </c>
      <c r="CQ70" s="3">
        <v>0</v>
      </c>
      <c r="CR70" s="3">
        <v>2</v>
      </c>
      <c r="CS70" s="3">
        <v>1</v>
      </c>
    </row>
    <row r="71" spans="1:97" ht="12.75">
      <c r="A71" s="3" t="s">
        <v>102</v>
      </c>
      <c r="B71" s="3">
        <v>16</v>
      </c>
      <c r="C71" s="3">
        <v>365</v>
      </c>
      <c r="D71" s="3">
        <v>4</v>
      </c>
      <c r="E71" s="3">
        <v>7</v>
      </c>
      <c r="F71" s="3">
        <v>6</v>
      </c>
      <c r="G71" s="3">
        <v>5</v>
      </c>
      <c r="H71" s="3">
        <v>6</v>
      </c>
      <c r="I71" s="3">
        <v>4</v>
      </c>
      <c r="J71" s="3">
        <v>1</v>
      </c>
      <c r="L71" s="3">
        <f t="shared" si="108"/>
        <v>0</v>
      </c>
      <c r="M71" s="3">
        <f t="shared" si="109"/>
        <v>0</v>
      </c>
      <c r="N71" s="3">
        <f t="shared" si="110"/>
        <v>0</v>
      </c>
      <c r="O71" s="3">
        <f t="shared" si="111"/>
        <v>1</v>
      </c>
      <c r="Q71" s="3">
        <f t="shared" si="129"/>
        <v>0</v>
      </c>
      <c r="R71" s="3">
        <f t="shared" si="130"/>
        <v>0</v>
      </c>
      <c r="S71" s="3">
        <f t="shared" si="131"/>
        <v>0</v>
      </c>
      <c r="T71" s="3">
        <f t="shared" si="132"/>
        <v>0</v>
      </c>
      <c r="V71" s="3">
        <f t="shared" si="133"/>
        <v>0</v>
      </c>
      <c r="W71" s="3">
        <f t="shared" si="134"/>
        <v>1</v>
      </c>
      <c r="X71" s="3">
        <f t="shared" si="135"/>
        <v>0</v>
      </c>
      <c r="Y71" s="3">
        <f t="shared" si="136"/>
        <v>0</v>
      </c>
      <c r="AA71" s="3">
        <f t="shared" si="137"/>
        <v>1</v>
      </c>
      <c r="AB71" s="3">
        <f t="shared" si="138"/>
        <v>0</v>
      </c>
      <c r="AC71" s="3">
        <f t="shared" si="139"/>
        <v>1</v>
      </c>
      <c r="AD71" s="3">
        <f t="shared" si="140"/>
        <v>0</v>
      </c>
      <c r="AF71" s="3">
        <f t="shared" si="141"/>
        <v>0</v>
      </c>
      <c r="AG71" s="3">
        <f t="shared" si="142"/>
        <v>0</v>
      </c>
      <c r="AH71" s="3">
        <f t="shared" si="143"/>
        <v>0</v>
      </c>
      <c r="AI71" s="3">
        <f t="shared" si="144"/>
        <v>0</v>
      </c>
      <c r="AK71" s="3">
        <f t="shared" si="145"/>
        <v>0</v>
      </c>
      <c r="AL71" s="3">
        <f t="shared" si="146"/>
        <v>0</v>
      </c>
      <c r="AM71" s="3">
        <f t="shared" si="147"/>
        <v>0</v>
      </c>
      <c r="AN71" s="3">
        <f t="shared" si="148"/>
        <v>0</v>
      </c>
      <c r="AP71" s="3">
        <f t="shared" si="149"/>
        <v>0</v>
      </c>
      <c r="AQ71" s="3">
        <f t="shared" si="150"/>
        <v>0</v>
      </c>
      <c r="AR71" s="3">
        <f t="shared" si="151"/>
        <v>0</v>
      </c>
      <c r="AS71" s="3">
        <f t="shared" si="152"/>
        <v>0</v>
      </c>
      <c r="AU71" s="3">
        <f t="shared" si="153"/>
        <v>0</v>
      </c>
      <c r="AV71" s="3">
        <f t="shared" si="154"/>
        <v>0</v>
      </c>
      <c r="AW71" s="3">
        <f t="shared" si="155"/>
        <v>0</v>
      </c>
      <c r="AX71" s="3">
        <f t="shared" si="156"/>
        <v>0</v>
      </c>
      <c r="AZ71" s="3">
        <f t="shared" si="112"/>
        <v>0</v>
      </c>
      <c r="BA71" s="3">
        <f t="shared" si="113"/>
        <v>0</v>
      </c>
      <c r="BB71" s="3">
        <f t="shared" si="114"/>
        <v>0</v>
      </c>
      <c r="BC71" s="3">
        <f t="shared" si="115"/>
        <v>1</v>
      </c>
      <c r="BD71" s="3">
        <f t="shared" si="116"/>
        <v>1</v>
      </c>
      <c r="BE71" s="3">
        <f t="shared" si="117"/>
        <v>0</v>
      </c>
      <c r="BF71" s="3">
        <f t="shared" si="118"/>
        <v>0</v>
      </c>
      <c r="BG71" s="3">
        <f t="shared" si="119"/>
        <v>0</v>
      </c>
      <c r="BH71" s="3">
        <f t="shared" si="120"/>
        <v>0</v>
      </c>
      <c r="BI71" s="3">
        <f t="shared" si="121"/>
        <v>1</v>
      </c>
      <c r="BJ71" s="3">
        <f t="shared" si="122"/>
        <v>1</v>
      </c>
      <c r="BK71" s="3">
        <f t="shared" si="123"/>
        <v>1</v>
      </c>
      <c r="BM71" s="15" t="s">
        <v>7</v>
      </c>
      <c r="BN71" s="3">
        <f t="shared" si="124"/>
        <v>0</v>
      </c>
      <c r="BO71" s="3">
        <f t="shared" si="125"/>
        <v>0</v>
      </c>
      <c r="BP71" s="3">
        <f t="shared" si="126"/>
        <v>0</v>
      </c>
      <c r="BQ71" s="3">
        <f t="shared" si="127"/>
        <v>1</v>
      </c>
      <c r="BS71" s="3">
        <f t="shared" si="157"/>
        <v>0</v>
      </c>
      <c r="BT71" s="3">
        <f t="shared" si="158"/>
        <v>0</v>
      </c>
      <c r="BU71" s="3">
        <f t="shared" si="159"/>
        <v>0</v>
      </c>
      <c r="BV71" s="3">
        <f t="shared" si="160"/>
        <v>0</v>
      </c>
      <c r="BX71" s="3">
        <f t="shared" si="161"/>
        <v>0</v>
      </c>
      <c r="BY71" s="3" t="str">
        <f t="shared" si="162"/>
        <v>N/A</v>
      </c>
      <c r="BZ71" s="3" t="str">
        <f t="shared" si="163"/>
        <v>N/A</v>
      </c>
      <c r="CA71" s="3" t="str">
        <f t="shared" si="164"/>
        <v>N/A</v>
      </c>
      <c r="CB71" s="3" t="str">
        <f t="shared" si="165"/>
        <v>N/A</v>
      </c>
      <c r="CD71" s="3">
        <f t="shared" si="166"/>
        <v>1</v>
      </c>
      <c r="CE71" s="3">
        <f t="shared" si="167"/>
        <v>6</v>
      </c>
      <c r="CF71" s="3">
        <f t="shared" si="168"/>
        <v>5</v>
      </c>
      <c r="CG71" s="3">
        <f t="shared" si="169"/>
        <v>6</v>
      </c>
      <c r="CH71" s="3">
        <f t="shared" si="170"/>
        <v>4</v>
      </c>
      <c r="CJ71" s="3">
        <f t="shared" si="128"/>
        <v>0</v>
      </c>
      <c r="CK71" s="3" t="str">
        <f t="shared" si="171"/>
        <v>N/A</v>
      </c>
      <c r="CL71" s="3" t="str">
        <f t="shared" si="172"/>
        <v>N/A</v>
      </c>
      <c r="CM71" s="3" t="str">
        <f t="shared" si="173"/>
        <v>N/A</v>
      </c>
      <c r="CN71" s="3" t="str">
        <f t="shared" si="174"/>
        <v>N/A</v>
      </c>
      <c r="CP71" s="3">
        <v>2</v>
      </c>
      <c r="CQ71" s="3">
        <v>1</v>
      </c>
      <c r="CR71" s="3">
        <v>3</v>
      </c>
      <c r="CS71" s="3">
        <v>1</v>
      </c>
    </row>
    <row r="72" spans="1:97" ht="12.75">
      <c r="A72" s="3" t="s">
        <v>102</v>
      </c>
      <c r="B72" s="3">
        <v>17</v>
      </c>
      <c r="C72" s="3">
        <v>477</v>
      </c>
      <c r="D72" s="3">
        <v>5</v>
      </c>
      <c r="E72" s="3">
        <v>11</v>
      </c>
      <c r="F72" s="3">
        <v>5</v>
      </c>
      <c r="G72" s="3">
        <v>5</v>
      </c>
      <c r="H72" s="3">
        <v>6</v>
      </c>
      <c r="I72" s="3">
        <v>7</v>
      </c>
      <c r="J72" s="3">
        <v>1</v>
      </c>
      <c r="L72" s="3">
        <f t="shared" si="108"/>
        <v>1</v>
      </c>
      <c r="M72" s="3">
        <f t="shared" si="109"/>
        <v>1</v>
      </c>
      <c r="N72" s="3">
        <f t="shared" si="110"/>
        <v>0</v>
      </c>
      <c r="O72" s="3">
        <f t="shared" si="111"/>
        <v>0</v>
      </c>
      <c r="Q72" s="3">
        <f t="shared" si="129"/>
        <v>0</v>
      </c>
      <c r="R72" s="3">
        <f t="shared" si="130"/>
        <v>0</v>
      </c>
      <c r="S72" s="3">
        <f t="shared" si="131"/>
        <v>0</v>
      </c>
      <c r="T72" s="3">
        <f t="shared" si="132"/>
        <v>0</v>
      </c>
      <c r="V72" s="3">
        <f t="shared" si="133"/>
        <v>0</v>
      </c>
      <c r="W72" s="3">
        <f t="shared" si="134"/>
        <v>0</v>
      </c>
      <c r="X72" s="3">
        <f t="shared" si="135"/>
        <v>1</v>
      </c>
      <c r="Y72" s="3">
        <f t="shared" si="136"/>
        <v>0</v>
      </c>
      <c r="AA72" s="3">
        <f t="shared" si="137"/>
        <v>0</v>
      </c>
      <c r="AB72" s="3">
        <f t="shared" si="138"/>
        <v>0</v>
      </c>
      <c r="AC72" s="3">
        <f t="shared" si="139"/>
        <v>0</v>
      </c>
      <c r="AD72" s="3">
        <f t="shared" si="140"/>
        <v>1</v>
      </c>
      <c r="AF72" s="3">
        <f t="shared" si="141"/>
        <v>0</v>
      </c>
      <c r="AG72" s="3">
        <f t="shared" si="142"/>
        <v>0</v>
      </c>
      <c r="AH72" s="3">
        <f t="shared" si="143"/>
        <v>0</v>
      </c>
      <c r="AI72" s="3">
        <f t="shared" si="144"/>
        <v>0</v>
      </c>
      <c r="AK72" s="3">
        <f t="shared" si="145"/>
        <v>0</v>
      </c>
      <c r="AL72" s="3">
        <f t="shared" si="146"/>
        <v>0</v>
      </c>
      <c r="AM72" s="3">
        <f t="shared" si="147"/>
        <v>0</v>
      </c>
      <c r="AN72" s="3">
        <f t="shared" si="148"/>
        <v>0</v>
      </c>
      <c r="AP72" s="3">
        <f t="shared" si="149"/>
        <v>0</v>
      </c>
      <c r="AQ72" s="3">
        <f t="shared" si="150"/>
        <v>0</v>
      </c>
      <c r="AR72" s="3">
        <f t="shared" si="151"/>
        <v>0</v>
      </c>
      <c r="AS72" s="3">
        <f t="shared" si="152"/>
        <v>0</v>
      </c>
      <c r="AU72" s="3">
        <f t="shared" si="153"/>
        <v>0</v>
      </c>
      <c r="AV72" s="3">
        <f t="shared" si="154"/>
        <v>0</v>
      </c>
      <c r="AW72" s="3">
        <f t="shared" si="155"/>
        <v>0</v>
      </c>
      <c r="AX72" s="3">
        <f t="shared" si="156"/>
        <v>0</v>
      </c>
      <c r="AZ72" s="3">
        <f t="shared" si="112"/>
        <v>0</v>
      </c>
      <c r="BA72" s="3">
        <f t="shared" si="113"/>
        <v>1</v>
      </c>
      <c r="BB72" s="3">
        <f t="shared" si="114"/>
        <v>1</v>
      </c>
      <c r="BC72" s="3">
        <f t="shared" si="115"/>
        <v>0</v>
      </c>
      <c r="BD72" s="3">
        <f t="shared" si="116"/>
        <v>1</v>
      </c>
      <c r="BE72" s="3">
        <f t="shared" si="117"/>
        <v>1</v>
      </c>
      <c r="BF72" s="3">
        <f t="shared" si="118"/>
        <v>0</v>
      </c>
      <c r="BG72" s="3">
        <f t="shared" si="119"/>
        <v>0</v>
      </c>
      <c r="BH72" s="3">
        <f t="shared" si="120"/>
        <v>1</v>
      </c>
      <c r="BI72" s="3">
        <f t="shared" si="121"/>
        <v>0</v>
      </c>
      <c r="BJ72" s="3">
        <f t="shared" si="122"/>
        <v>0</v>
      </c>
      <c r="BK72" s="3">
        <f t="shared" si="123"/>
        <v>0</v>
      </c>
      <c r="BM72" s="15">
        <v>0</v>
      </c>
      <c r="BN72" s="3">
        <f t="shared" si="124"/>
        <v>0</v>
      </c>
      <c r="BO72" s="3">
        <f t="shared" si="125"/>
        <v>0</v>
      </c>
      <c r="BP72" s="3">
        <f t="shared" si="126"/>
        <v>0</v>
      </c>
      <c r="BQ72" s="3">
        <f t="shared" si="127"/>
        <v>0</v>
      </c>
      <c r="BS72" s="3">
        <f t="shared" si="157"/>
        <v>0</v>
      </c>
      <c r="BT72" s="3">
        <f t="shared" si="158"/>
        <v>0</v>
      </c>
      <c r="BU72" s="3">
        <f t="shared" si="159"/>
        <v>0</v>
      </c>
      <c r="BV72" s="3">
        <f t="shared" si="160"/>
        <v>0</v>
      </c>
      <c r="BX72" s="3">
        <f t="shared" si="161"/>
        <v>0</v>
      </c>
      <c r="BY72" s="3" t="str">
        <f t="shared" si="162"/>
        <v>N/A</v>
      </c>
      <c r="BZ72" s="3" t="str">
        <f t="shared" si="163"/>
        <v>N/A</v>
      </c>
      <c r="CA72" s="3" t="str">
        <f t="shared" si="164"/>
        <v>N/A</v>
      </c>
      <c r="CB72" s="3" t="str">
        <f t="shared" si="165"/>
        <v>N/A</v>
      </c>
      <c r="CD72" s="3">
        <f t="shared" si="166"/>
        <v>0</v>
      </c>
      <c r="CE72" s="3" t="str">
        <f t="shared" si="167"/>
        <v>N/A</v>
      </c>
      <c r="CF72" s="3" t="str">
        <f t="shared" si="168"/>
        <v>N/A</v>
      </c>
      <c r="CG72" s="3" t="str">
        <f t="shared" si="169"/>
        <v>N/A</v>
      </c>
      <c r="CH72" s="3" t="str">
        <f t="shared" si="170"/>
        <v>N/A</v>
      </c>
      <c r="CJ72" s="3">
        <f t="shared" si="128"/>
        <v>1</v>
      </c>
      <c r="CK72" s="3">
        <f t="shared" si="171"/>
        <v>5</v>
      </c>
      <c r="CL72" s="3">
        <f t="shared" si="172"/>
        <v>5</v>
      </c>
      <c r="CM72" s="3">
        <f t="shared" si="173"/>
        <v>6</v>
      </c>
      <c r="CN72" s="3">
        <f t="shared" si="174"/>
        <v>7</v>
      </c>
      <c r="CP72" s="3">
        <v>2</v>
      </c>
      <c r="CQ72" s="3">
        <v>2</v>
      </c>
      <c r="CR72" s="3">
        <v>2</v>
      </c>
      <c r="CS72" s="3">
        <v>2</v>
      </c>
    </row>
    <row r="73" spans="1:97" ht="12.75">
      <c r="A73" s="3" t="s">
        <v>102</v>
      </c>
      <c r="B73" s="3">
        <v>18</v>
      </c>
      <c r="C73" s="3">
        <v>373</v>
      </c>
      <c r="D73" s="3">
        <v>4</v>
      </c>
      <c r="E73" s="3">
        <v>9</v>
      </c>
      <c r="F73" s="3">
        <v>4</v>
      </c>
      <c r="G73" s="3">
        <v>7</v>
      </c>
      <c r="H73" s="3">
        <v>5</v>
      </c>
      <c r="I73" s="3">
        <v>6</v>
      </c>
      <c r="J73" s="3">
        <v>1</v>
      </c>
      <c r="L73" s="3">
        <f t="shared" si="108"/>
        <v>1</v>
      </c>
      <c r="M73" s="3">
        <f t="shared" si="109"/>
        <v>0</v>
      </c>
      <c r="N73" s="3">
        <f t="shared" si="110"/>
        <v>0</v>
      </c>
      <c r="O73" s="3">
        <f t="shared" si="111"/>
        <v>0</v>
      </c>
      <c r="Q73" s="3">
        <f t="shared" si="129"/>
        <v>0</v>
      </c>
      <c r="R73" s="3">
        <f t="shared" si="130"/>
        <v>0</v>
      </c>
      <c r="S73" s="3">
        <f t="shared" si="131"/>
        <v>0</v>
      </c>
      <c r="T73" s="3">
        <f t="shared" si="132"/>
        <v>0</v>
      </c>
      <c r="V73" s="3">
        <f t="shared" si="133"/>
        <v>0</v>
      </c>
      <c r="W73" s="3">
        <f t="shared" si="134"/>
        <v>0</v>
      </c>
      <c r="X73" s="3">
        <f t="shared" si="135"/>
        <v>1</v>
      </c>
      <c r="Y73" s="3">
        <f t="shared" si="136"/>
        <v>0</v>
      </c>
      <c r="AA73" s="3">
        <f t="shared" si="137"/>
        <v>0</v>
      </c>
      <c r="AB73" s="3">
        <f t="shared" si="138"/>
        <v>0</v>
      </c>
      <c r="AC73" s="3">
        <f t="shared" si="139"/>
        <v>0</v>
      </c>
      <c r="AD73" s="3">
        <f t="shared" si="140"/>
        <v>1</v>
      </c>
      <c r="AF73" s="3">
        <f t="shared" si="141"/>
        <v>0</v>
      </c>
      <c r="AG73" s="3">
        <f t="shared" si="142"/>
        <v>1</v>
      </c>
      <c r="AH73" s="3">
        <f t="shared" si="143"/>
        <v>0</v>
      </c>
      <c r="AI73" s="3">
        <f t="shared" si="144"/>
        <v>0</v>
      </c>
      <c r="AK73" s="3">
        <f t="shared" si="145"/>
        <v>0</v>
      </c>
      <c r="AL73" s="3">
        <f t="shared" si="146"/>
        <v>0</v>
      </c>
      <c r="AM73" s="3">
        <f t="shared" si="147"/>
        <v>0</v>
      </c>
      <c r="AN73" s="3">
        <f t="shared" si="148"/>
        <v>0</v>
      </c>
      <c r="AP73" s="3">
        <f t="shared" si="149"/>
        <v>0</v>
      </c>
      <c r="AQ73" s="3">
        <f t="shared" si="150"/>
        <v>0</v>
      </c>
      <c r="AR73" s="3">
        <f t="shared" si="151"/>
        <v>0</v>
      </c>
      <c r="AS73" s="3">
        <f t="shared" si="152"/>
        <v>0</v>
      </c>
      <c r="AU73" s="3">
        <f t="shared" si="153"/>
        <v>0</v>
      </c>
      <c r="AV73" s="3">
        <f t="shared" si="154"/>
        <v>0</v>
      </c>
      <c r="AW73" s="3">
        <f t="shared" si="155"/>
        <v>0</v>
      </c>
      <c r="AX73" s="3">
        <f t="shared" si="156"/>
        <v>0</v>
      </c>
      <c r="AZ73" s="3">
        <f t="shared" si="112"/>
        <v>1</v>
      </c>
      <c r="BA73" s="3">
        <f t="shared" si="113"/>
        <v>1</v>
      </c>
      <c r="BB73" s="3">
        <f t="shared" si="114"/>
        <v>1</v>
      </c>
      <c r="BC73" s="3">
        <f t="shared" si="115"/>
        <v>0</v>
      </c>
      <c r="BD73" s="3">
        <f t="shared" si="116"/>
        <v>0</v>
      </c>
      <c r="BE73" s="3">
        <f t="shared" si="117"/>
        <v>0</v>
      </c>
      <c r="BF73" s="3">
        <f t="shared" si="118"/>
        <v>0</v>
      </c>
      <c r="BG73" s="3">
        <f t="shared" si="119"/>
        <v>1</v>
      </c>
      <c r="BH73" s="3">
        <f t="shared" si="120"/>
        <v>1</v>
      </c>
      <c r="BI73" s="3">
        <f t="shared" si="121"/>
        <v>0</v>
      </c>
      <c r="BJ73" s="3">
        <f t="shared" si="122"/>
        <v>1</v>
      </c>
      <c r="BK73" s="3">
        <f t="shared" si="123"/>
        <v>0</v>
      </c>
      <c r="BM73" s="15" t="s">
        <v>4</v>
      </c>
      <c r="BN73" s="3">
        <f t="shared" si="124"/>
        <v>1</v>
      </c>
      <c r="BO73" s="3">
        <f t="shared" si="125"/>
        <v>0</v>
      </c>
      <c r="BP73" s="3">
        <f t="shared" si="126"/>
        <v>0</v>
      </c>
      <c r="BQ73" s="3">
        <f t="shared" si="127"/>
        <v>0</v>
      </c>
      <c r="BS73" s="3">
        <f t="shared" si="157"/>
        <v>0</v>
      </c>
      <c r="BT73" s="3">
        <f t="shared" si="158"/>
        <v>0</v>
      </c>
      <c r="BU73" s="3">
        <f t="shared" si="159"/>
        <v>0</v>
      </c>
      <c r="BV73" s="3">
        <f t="shared" si="160"/>
        <v>0</v>
      </c>
      <c r="BX73" s="3">
        <f t="shared" si="161"/>
        <v>0</v>
      </c>
      <c r="BY73" s="3" t="str">
        <f t="shared" si="162"/>
        <v>N/A</v>
      </c>
      <c r="BZ73" s="3" t="str">
        <f t="shared" si="163"/>
        <v>N/A</v>
      </c>
      <c r="CA73" s="3" t="str">
        <f t="shared" si="164"/>
        <v>N/A</v>
      </c>
      <c r="CB73" s="3" t="str">
        <f t="shared" si="165"/>
        <v>N/A</v>
      </c>
      <c r="CD73" s="3">
        <f t="shared" si="166"/>
        <v>1</v>
      </c>
      <c r="CE73" s="3">
        <f t="shared" si="167"/>
        <v>4</v>
      </c>
      <c r="CF73" s="3">
        <f t="shared" si="168"/>
        <v>7</v>
      </c>
      <c r="CG73" s="3">
        <f t="shared" si="169"/>
        <v>5</v>
      </c>
      <c r="CH73" s="3">
        <f t="shared" si="170"/>
        <v>6</v>
      </c>
      <c r="CJ73" s="3">
        <f t="shared" si="128"/>
        <v>0</v>
      </c>
      <c r="CK73" s="3" t="str">
        <f t="shared" si="171"/>
        <v>N/A</v>
      </c>
      <c r="CL73" s="3" t="str">
        <f t="shared" si="172"/>
        <v>N/A</v>
      </c>
      <c r="CM73" s="3" t="str">
        <f t="shared" si="173"/>
        <v>N/A</v>
      </c>
      <c r="CN73" s="3" t="str">
        <f t="shared" si="174"/>
        <v>N/A</v>
      </c>
      <c r="CP73" s="3">
        <v>1</v>
      </c>
      <c r="CQ73" s="3">
        <v>3</v>
      </c>
      <c r="CR73" s="3">
        <v>2</v>
      </c>
      <c r="CS73" s="3">
        <v>2</v>
      </c>
    </row>
    <row r="74" spans="1:97" ht="12.75">
      <c r="A74" s="3" t="s">
        <v>419</v>
      </c>
      <c r="B74" s="3">
        <v>1</v>
      </c>
      <c r="C74" s="3">
        <v>317</v>
      </c>
      <c r="D74" s="3">
        <v>4</v>
      </c>
      <c r="E74" s="3">
        <v>15</v>
      </c>
      <c r="F74" s="3">
        <v>6</v>
      </c>
      <c r="G74" s="3">
        <v>6</v>
      </c>
      <c r="H74" s="3">
        <v>7</v>
      </c>
      <c r="I74" s="3">
        <v>6</v>
      </c>
      <c r="J74" s="3">
        <v>1</v>
      </c>
      <c r="L74" s="3">
        <f t="shared" si="108"/>
        <v>0</v>
      </c>
      <c r="M74" s="3">
        <f t="shared" si="109"/>
        <v>0</v>
      </c>
      <c r="N74" s="3">
        <f t="shared" si="110"/>
        <v>0</v>
      </c>
      <c r="O74" s="3">
        <f t="shared" si="111"/>
        <v>0</v>
      </c>
      <c r="Q74" s="3">
        <f t="shared" si="129"/>
        <v>0</v>
      </c>
      <c r="R74" s="3">
        <f t="shared" si="130"/>
        <v>0</v>
      </c>
      <c r="S74" s="3">
        <f t="shared" si="131"/>
        <v>0</v>
      </c>
      <c r="T74" s="3">
        <f t="shared" si="132"/>
        <v>0</v>
      </c>
      <c r="V74" s="3">
        <f t="shared" si="133"/>
        <v>0</v>
      </c>
      <c r="W74" s="3">
        <f t="shared" si="134"/>
        <v>0</v>
      </c>
      <c r="X74" s="3">
        <f t="shared" si="135"/>
        <v>0</v>
      </c>
      <c r="Y74" s="3">
        <f t="shared" si="136"/>
        <v>0</v>
      </c>
      <c r="AA74" s="3">
        <f t="shared" si="137"/>
        <v>1</v>
      </c>
      <c r="AB74" s="3">
        <f t="shared" si="138"/>
        <v>1</v>
      </c>
      <c r="AC74" s="3">
        <f t="shared" si="139"/>
        <v>0</v>
      </c>
      <c r="AD74" s="3">
        <f t="shared" si="140"/>
        <v>1</v>
      </c>
      <c r="AF74" s="3">
        <f t="shared" si="141"/>
        <v>0</v>
      </c>
      <c r="AG74" s="3">
        <f t="shared" si="142"/>
        <v>0</v>
      </c>
      <c r="AH74" s="3">
        <f t="shared" si="143"/>
        <v>1</v>
      </c>
      <c r="AI74" s="3">
        <f t="shared" si="144"/>
        <v>0</v>
      </c>
      <c r="AK74" s="3">
        <f t="shared" si="145"/>
        <v>0</v>
      </c>
      <c r="AL74" s="3">
        <f t="shared" si="146"/>
        <v>0</v>
      </c>
      <c r="AM74" s="3">
        <f t="shared" si="147"/>
        <v>0</v>
      </c>
      <c r="AN74" s="3">
        <f t="shared" si="148"/>
        <v>0</v>
      </c>
      <c r="AP74" s="3">
        <f t="shared" si="149"/>
        <v>0</v>
      </c>
      <c r="AQ74" s="3">
        <f t="shared" si="150"/>
        <v>0</v>
      </c>
      <c r="AR74" s="3">
        <f t="shared" si="151"/>
        <v>0</v>
      </c>
      <c r="AS74" s="3">
        <f t="shared" si="152"/>
        <v>0</v>
      </c>
      <c r="AU74" s="3">
        <f t="shared" si="153"/>
        <v>0</v>
      </c>
      <c r="AV74" s="3">
        <f t="shared" si="154"/>
        <v>0</v>
      </c>
      <c r="AW74" s="3">
        <f t="shared" si="155"/>
        <v>0</v>
      </c>
      <c r="AX74" s="3">
        <f t="shared" si="156"/>
        <v>0</v>
      </c>
      <c r="AZ74" s="3">
        <f t="shared" si="112"/>
        <v>0</v>
      </c>
      <c r="BA74" s="3">
        <f t="shared" si="113"/>
        <v>1</v>
      </c>
      <c r="BB74" s="3">
        <f t="shared" si="114"/>
        <v>0</v>
      </c>
      <c r="BC74" s="3">
        <f t="shared" si="115"/>
        <v>0</v>
      </c>
      <c r="BD74" s="3">
        <f t="shared" si="116"/>
        <v>1</v>
      </c>
      <c r="BE74" s="3">
        <f t="shared" si="117"/>
        <v>0</v>
      </c>
      <c r="BF74" s="3">
        <f t="shared" si="118"/>
        <v>0</v>
      </c>
      <c r="BG74" s="3">
        <f t="shared" si="119"/>
        <v>0</v>
      </c>
      <c r="BH74" s="3">
        <f t="shared" si="120"/>
        <v>0</v>
      </c>
      <c r="BI74" s="3">
        <f t="shared" si="121"/>
        <v>0</v>
      </c>
      <c r="BJ74" s="3">
        <f t="shared" si="122"/>
        <v>0</v>
      </c>
      <c r="BK74" s="3">
        <f t="shared" si="123"/>
        <v>1</v>
      </c>
      <c r="BM74" s="15">
        <v>0</v>
      </c>
      <c r="BN74" s="3">
        <f t="shared" si="124"/>
        <v>0</v>
      </c>
      <c r="BO74" s="3">
        <f t="shared" si="125"/>
        <v>0</v>
      </c>
      <c r="BP74" s="3">
        <f t="shared" si="126"/>
        <v>0</v>
      </c>
      <c r="BQ74" s="3">
        <f t="shared" si="127"/>
        <v>0</v>
      </c>
      <c r="BS74" s="3">
        <f t="shared" si="157"/>
        <v>0</v>
      </c>
      <c r="BT74" s="3">
        <f t="shared" si="158"/>
        <v>0</v>
      </c>
      <c r="BU74" s="3">
        <f t="shared" si="159"/>
        <v>0</v>
      </c>
      <c r="BV74" s="3">
        <f t="shared" si="160"/>
        <v>0</v>
      </c>
      <c r="BX74" s="3">
        <f t="shared" si="161"/>
        <v>0</v>
      </c>
      <c r="BY74" s="3" t="str">
        <f t="shared" si="162"/>
        <v>N/A</v>
      </c>
      <c r="BZ74" s="3" t="str">
        <f t="shared" si="163"/>
        <v>N/A</v>
      </c>
      <c r="CA74" s="3" t="str">
        <f t="shared" si="164"/>
        <v>N/A</v>
      </c>
      <c r="CB74" s="3" t="str">
        <f t="shared" si="165"/>
        <v>N/A</v>
      </c>
      <c r="CD74" s="3">
        <f t="shared" si="166"/>
        <v>1</v>
      </c>
      <c r="CE74" s="3">
        <f t="shared" si="167"/>
        <v>6</v>
      </c>
      <c r="CF74" s="3">
        <f t="shared" si="168"/>
        <v>6</v>
      </c>
      <c r="CG74" s="3">
        <f t="shared" si="169"/>
        <v>7</v>
      </c>
      <c r="CH74" s="3">
        <f t="shared" si="170"/>
        <v>6</v>
      </c>
      <c r="CJ74" s="3">
        <f t="shared" si="128"/>
        <v>0</v>
      </c>
      <c r="CK74" s="3" t="str">
        <f t="shared" si="171"/>
        <v>N/A</v>
      </c>
      <c r="CL74" s="3" t="str">
        <f t="shared" si="172"/>
        <v>N/A</v>
      </c>
      <c r="CM74" s="3" t="str">
        <f t="shared" si="173"/>
        <v>N/A</v>
      </c>
      <c r="CN74" s="3" t="str">
        <f t="shared" si="174"/>
        <v>N/A</v>
      </c>
      <c r="CP74" s="3">
        <v>2</v>
      </c>
      <c r="CQ74" s="3">
        <v>2</v>
      </c>
      <c r="CR74" s="3">
        <v>2</v>
      </c>
      <c r="CS74" s="3">
        <v>2</v>
      </c>
    </row>
    <row r="75" spans="1:97" ht="12.75">
      <c r="A75" s="3" t="s">
        <v>419</v>
      </c>
      <c r="B75" s="3">
        <v>2</v>
      </c>
      <c r="C75" s="3">
        <v>161</v>
      </c>
      <c r="D75" s="3">
        <v>3</v>
      </c>
      <c r="E75" s="3">
        <v>9</v>
      </c>
      <c r="F75" s="3">
        <v>4</v>
      </c>
      <c r="G75" s="3">
        <v>3</v>
      </c>
      <c r="H75" s="3">
        <v>4</v>
      </c>
      <c r="I75" s="3">
        <v>3</v>
      </c>
      <c r="J75" s="3">
        <v>1</v>
      </c>
      <c r="L75" s="3">
        <f t="shared" si="108"/>
        <v>0</v>
      </c>
      <c r="M75" s="3">
        <f t="shared" si="109"/>
        <v>1</v>
      </c>
      <c r="N75" s="3">
        <f t="shared" si="110"/>
        <v>0</v>
      </c>
      <c r="O75" s="3">
        <f t="shared" si="111"/>
        <v>1</v>
      </c>
      <c r="Q75" s="3">
        <f t="shared" si="129"/>
        <v>0</v>
      </c>
      <c r="R75" s="3">
        <f t="shared" si="130"/>
        <v>0</v>
      </c>
      <c r="S75" s="3">
        <f t="shared" si="131"/>
        <v>0</v>
      </c>
      <c r="T75" s="3">
        <f t="shared" si="132"/>
        <v>0</v>
      </c>
      <c r="V75" s="3">
        <f t="shared" si="133"/>
        <v>1</v>
      </c>
      <c r="W75" s="3">
        <f t="shared" si="134"/>
        <v>0</v>
      </c>
      <c r="X75" s="3">
        <f t="shared" si="135"/>
        <v>1</v>
      </c>
      <c r="Y75" s="3">
        <f t="shared" si="136"/>
        <v>0</v>
      </c>
      <c r="AA75" s="3">
        <f t="shared" si="137"/>
        <v>0</v>
      </c>
      <c r="AB75" s="3">
        <f t="shared" si="138"/>
        <v>0</v>
      </c>
      <c r="AC75" s="3">
        <f t="shared" si="139"/>
        <v>0</v>
      </c>
      <c r="AD75" s="3">
        <f t="shared" si="140"/>
        <v>0</v>
      </c>
      <c r="AF75" s="3">
        <f t="shared" si="141"/>
        <v>0</v>
      </c>
      <c r="AG75" s="3">
        <f t="shared" si="142"/>
        <v>0</v>
      </c>
      <c r="AH75" s="3">
        <f t="shared" si="143"/>
        <v>0</v>
      </c>
      <c r="AI75" s="3">
        <f t="shared" si="144"/>
        <v>0</v>
      </c>
      <c r="AK75" s="3">
        <f t="shared" si="145"/>
        <v>0</v>
      </c>
      <c r="AL75" s="3">
        <f t="shared" si="146"/>
        <v>0</v>
      </c>
      <c r="AM75" s="3">
        <f t="shared" si="147"/>
        <v>0</v>
      </c>
      <c r="AN75" s="3">
        <f t="shared" si="148"/>
        <v>0</v>
      </c>
      <c r="AP75" s="3">
        <f t="shared" si="149"/>
        <v>0</v>
      </c>
      <c r="AQ75" s="3">
        <f t="shared" si="150"/>
        <v>0</v>
      </c>
      <c r="AR75" s="3">
        <f t="shared" si="151"/>
        <v>0</v>
      </c>
      <c r="AS75" s="3">
        <f t="shared" si="152"/>
        <v>0</v>
      </c>
      <c r="AU75" s="3">
        <f t="shared" si="153"/>
        <v>0</v>
      </c>
      <c r="AV75" s="3">
        <f t="shared" si="154"/>
        <v>0</v>
      </c>
      <c r="AW75" s="3">
        <f t="shared" si="155"/>
        <v>0</v>
      </c>
      <c r="AX75" s="3">
        <f t="shared" si="156"/>
        <v>0</v>
      </c>
      <c r="AZ75" s="3">
        <f t="shared" si="112"/>
        <v>0</v>
      </c>
      <c r="BA75" s="3">
        <f t="shared" si="113"/>
        <v>0</v>
      </c>
      <c r="BB75" s="3">
        <f t="shared" si="114"/>
        <v>0</v>
      </c>
      <c r="BC75" s="3">
        <f t="shared" si="115"/>
        <v>1</v>
      </c>
      <c r="BD75" s="3">
        <f t="shared" si="116"/>
        <v>1</v>
      </c>
      <c r="BE75" s="3">
        <f t="shared" si="117"/>
        <v>0</v>
      </c>
      <c r="BF75" s="3">
        <f t="shared" si="118"/>
        <v>0</v>
      </c>
      <c r="BG75" s="3">
        <f t="shared" si="119"/>
        <v>0</v>
      </c>
      <c r="BH75" s="3">
        <f t="shared" si="120"/>
        <v>0</v>
      </c>
      <c r="BI75" s="3">
        <f t="shared" si="121"/>
        <v>1</v>
      </c>
      <c r="BJ75" s="3">
        <f t="shared" si="122"/>
        <v>0</v>
      </c>
      <c r="BK75" s="3">
        <f t="shared" si="123"/>
        <v>1</v>
      </c>
      <c r="BM75" s="15">
        <v>0</v>
      </c>
      <c r="BN75" s="3">
        <f t="shared" si="124"/>
        <v>0</v>
      </c>
      <c r="BO75" s="3">
        <f t="shared" si="125"/>
        <v>0</v>
      </c>
      <c r="BP75" s="3">
        <f t="shared" si="126"/>
        <v>0</v>
      </c>
      <c r="BQ75" s="3">
        <f t="shared" si="127"/>
        <v>0</v>
      </c>
      <c r="BS75" s="3">
        <f t="shared" si="157"/>
        <v>0</v>
      </c>
      <c r="BT75" s="3">
        <f t="shared" si="158"/>
        <v>0</v>
      </c>
      <c r="BU75" s="3">
        <f t="shared" si="159"/>
        <v>0</v>
      </c>
      <c r="BV75" s="3">
        <f t="shared" si="160"/>
        <v>0</v>
      </c>
      <c r="BX75" s="3">
        <f t="shared" si="161"/>
        <v>1</v>
      </c>
      <c r="BY75" s="3">
        <f t="shared" si="162"/>
        <v>4</v>
      </c>
      <c r="BZ75" s="3">
        <f t="shared" si="163"/>
        <v>3</v>
      </c>
      <c r="CA75" s="3">
        <f t="shared" si="164"/>
        <v>4</v>
      </c>
      <c r="CB75" s="3">
        <f t="shared" si="165"/>
        <v>3</v>
      </c>
      <c r="CD75" s="3">
        <f t="shared" si="166"/>
        <v>0</v>
      </c>
      <c r="CE75" s="3" t="str">
        <f t="shared" si="167"/>
        <v>N/A</v>
      </c>
      <c r="CF75" s="3" t="str">
        <f t="shared" si="168"/>
        <v>N/A</v>
      </c>
      <c r="CG75" s="3" t="str">
        <f t="shared" si="169"/>
        <v>N/A</v>
      </c>
      <c r="CH75" s="3" t="str">
        <f t="shared" si="170"/>
        <v>N/A</v>
      </c>
      <c r="CJ75" s="3">
        <f t="shared" si="128"/>
        <v>0</v>
      </c>
      <c r="CK75" s="3" t="str">
        <f t="shared" si="171"/>
        <v>N/A</v>
      </c>
      <c r="CL75" s="3" t="str">
        <f t="shared" si="172"/>
        <v>N/A</v>
      </c>
      <c r="CM75" s="3" t="str">
        <f t="shared" si="173"/>
        <v>N/A</v>
      </c>
      <c r="CN75" s="3" t="str">
        <f t="shared" si="174"/>
        <v>N/A</v>
      </c>
      <c r="CP75" s="3">
        <v>2</v>
      </c>
      <c r="CQ75" s="3">
        <v>2</v>
      </c>
      <c r="CR75" s="3">
        <v>2</v>
      </c>
      <c r="CS75" s="3">
        <v>1</v>
      </c>
    </row>
    <row r="76" spans="1:97" ht="12.75">
      <c r="A76" s="3" t="s">
        <v>419</v>
      </c>
      <c r="B76" s="3">
        <v>3</v>
      </c>
      <c r="C76" s="3">
        <v>408</v>
      </c>
      <c r="D76" s="3">
        <v>4</v>
      </c>
      <c r="E76" s="3">
        <v>1</v>
      </c>
      <c r="F76" s="3">
        <v>5</v>
      </c>
      <c r="G76" s="3">
        <v>8</v>
      </c>
      <c r="H76" s="3">
        <v>4</v>
      </c>
      <c r="I76" s="3">
        <v>4</v>
      </c>
      <c r="J76" s="3">
        <v>1</v>
      </c>
      <c r="L76" s="3">
        <f t="shared" si="108"/>
        <v>0</v>
      </c>
      <c r="M76" s="3">
        <f t="shared" si="109"/>
        <v>0</v>
      </c>
      <c r="N76" s="3">
        <f t="shared" si="110"/>
        <v>1</v>
      </c>
      <c r="O76" s="3">
        <f t="shared" si="111"/>
        <v>1</v>
      </c>
      <c r="Q76" s="3">
        <f t="shared" si="129"/>
        <v>0</v>
      </c>
      <c r="R76" s="3">
        <f t="shared" si="130"/>
        <v>0</v>
      </c>
      <c r="S76" s="3">
        <f t="shared" si="131"/>
        <v>0</v>
      </c>
      <c r="T76" s="3">
        <f t="shared" si="132"/>
        <v>0</v>
      </c>
      <c r="V76" s="3">
        <f t="shared" si="133"/>
        <v>1</v>
      </c>
      <c r="W76" s="3">
        <f t="shared" si="134"/>
        <v>0</v>
      </c>
      <c r="X76" s="3">
        <f t="shared" si="135"/>
        <v>0</v>
      </c>
      <c r="Y76" s="3">
        <f t="shared" si="136"/>
        <v>0</v>
      </c>
      <c r="AA76" s="3">
        <f t="shared" si="137"/>
        <v>0</v>
      </c>
      <c r="AB76" s="3">
        <f t="shared" si="138"/>
        <v>0</v>
      </c>
      <c r="AC76" s="3">
        <f t="shared" si="139"/>
        <v>0</v>
      </c>
      <c r="AD76" s="3">
        <f t="shared" si="140"/>
        <v>0</v>
      </c>
      <c r="AF76" s="3">
        <f t="shared" si="141"/>
        <v>0</v>
      </c>
      <c r="AG76" s="3">
        <f t="shared" si="142"/>
        <v>0</v>
      </c>
      <c r="AH76" s="3">
        <f t="shared" si="143"/>
        <v>0</v>
      </c>
      <c r="AI76" s="3">
        <f t="shared" si="144"/>
        <v>0</v>
      </c>
      <c r="AK76" s="3">
        <f t="shared" si="145"/>
        <v>0</v>
      </c>
      <c r="AL76" s="3">
        <f t="shared" si="146"/>
        <v>1</v>
      </c>
      <c r="AM76" s="3">
        <f t="shared" si="147"/>
        <v>0</v>
      </c>
      <c r="AN76" s="3">
        <f t="shared" si="148"/>
        <v>0</v>
      </c>
      <c r="AP76" s="3">
        <f t="shared" si="149"/>
        <v>0</v>
      </c>
      <c r="AQ76" s="3">
        <f t="shared" si="150"/>
        <v>0</v>
      </c>
      <c r="AR76" s="3">
        <f t="shared" si="151"/>
        <v>0</v>
      </c>
      <c r="AS76" s="3">
        <f t="shared" si="152"/>
        <v>0</v>
      </c>
      <c r="AU76" s="3">
        <f t="shared" si="153"/>
        <v>0</v>
      </c>
      <c r="AV76" s="3">
        <f t="shared" si="154"/>
        <v>0</v>
      </c>
      <c r="AW76" s="3">
        <f t="shared" si="155"/>
        <v>0</v>
      </c>
      <c r="AX76" s="3">
        <f t="shared" si="156"/>
        <v>0</v>
      </c>
      <c r="AZ76" s="3">
        <f t="shared" si="112"/>
        <v>1</v>
      </c>
      <c r="BA76" s="3">
        <f t="shared" si="113"/>
        <v>0</v>
      </c>
      <c r="BB76" s="3">
        <f t="shared" si="114"/>
        <v>0</v>
      </c>
      <c r="BC76" s="3">
        <f t="shared" si="115"/>
        <v>0</v>
      </c>
      <c r="BD76" s="3">
        <f t="shared" si="116"/>
        <v>0</v>
      </c>
      <c r="BE76" s="3">
        <f t="shared" si="117"/>
        <v>0</v>
      </c>
      <c r="BF76" s="3">
        <f t="shared" si="118"/>
        <v>1</v>
      </c>
      <c r="BG76" s="3">
        <f t="shared" si="119"/>
        <v>1</v>
      </c>
      <c r="BH76" s="3">
        <f t="shared" si="120"/>
        <v>0</v>
      </c>
      <c r="BI76" s="3">
        <f t="shared" si="121"/>
        <v>1</v>
      </c>
      <c r="BJ76" s="3">
        <f t="shared" si="122"/>
        <v>1</v>
      </c>
      <c r="BK76" s="3">
        <f t="shared" si="123"/>
        <v>0</v>
      </c>
      <c r="BM76" s="15">
        <v>0</v>
      </c>
      <c r="BN76" s="3">
        <f t="shared" si="124"/>
        <v>0</v>
      </c>
      <c r="BO76" s="3">
        <f t="shared" si="125"/>
        <v>0</v>
      </c>
      <c r="BP76" s="3">
        <f t="shared" si="126"/>
        <v>0</v>
      </c>
      <c r="BQ76" s="3">
        <f t="shared" si="127"/>
        <v>0</v>
      </c>
      <c r="BS76" s="3">
        <f t="shared" si="157"/>
        <v>0</v>
      </c>
      <c r="BT76" s="3">
        <f t="shared" si="158"/>
        <v>1</v>
      </c>
      <c r="BU76" s="3">
        <f t="shared" si="159"/>
        <v>0</v>
      </c>
      <c r="BV76" s="3">
        <f t="shared" si="160"/>
        <v>0</v>
      </c>
      <c r="BX76" s="3">
        <f t="shared" si="161"/>
        <v>0</v>
      </c>
      <c r="BY76" s="3" t="str">
        <f t="shared" si="162"/>
        <v>N/A</v>
      </c>
      <c r="BZ76" s="3" t="str">
        <f t="shared" si="163"/>
        <v>N/A</v>
      </c>
      <c r="CA76" s="3" t="str">
        <f t="shared" si="164"/>
        <v>N/A</v>
      </c>
      <c r="CB76" s="3" t="str">
        <f t="shared" si="165"/>
        <v>N/A</v>
      </c>
      <c r="CD76" s="3">
        <f t="shared" si="166"/>
        <v>1</v>
      </c>
      <c r="CE76" s="3">
        <f t="shared" si="167"/>
        <v>5</v>
      </c>
      <c r="CF76" s="3">
        <f t="shared" si="168"/>
        <v>8</v>
      </c>
      <c r="CG76" s="3">
        <f t="shared" si="169"/>
        <v>4</v>
      </c>
      <c r="CH76" s="3">
        <f t="shared" si="170"/>
        <v>4</v>
      </c>
      <c r="CJ76" s="3">
        <f t="shared" si="128"/>
        <v>0</v>
      </c>
      <c r="CK76" s="3" t="str">
        <f t="shared" si="171"/>
        <v>N/A</v>
      </c>
      <c r="CL76" s="3" t="str">
        <f t="shared" si="172"/>
        <v>N/A</v>
      </c>
      <c r="CM76" s="3" t="str">
        <f t="shared" si="173"/>
        <v>N/A</v>
      </c>
      <c r="CN76" s="3" t="str">
        <f t="shared" si="174"/>
        <v>N/A</v>
      </c>
      <c r="CP76" s="3">
        <v>2</v>
      </c>
      <c r="CQ76" s="3">
        <v>2</v>
      </c>
      <c r="CR76" s="3">
        <v>1</v>
      </c>
      <c r="CS76" s="3">
        <v>2</v>
      </c>
    </row>
    <row r="77" spans="1:97" ht="12.75">
      <c r="A77" s="3" t="s">
        <v>419</v>
      </c>
      <c r="B77" s="3">
        <v>4</v>
      </c>
      <c r="C77" s="3">
        <v>324</v>
      </c>
      <c r="D77" s="3">
        <v>4</v>
      </c>
      <c r="E77" s="3">
        <v>17</v>
      </c>
      <c r="F77" s="3">
        <v>4</v>
      </c>
      <c r="G77" s="3">
        <v>5</v>
      </c>
      <c r="H77" s="3">
        <v>5</v>
      </c>
      <c r="I77" s="3">
        <v>4</v>
      </c>
      <c r="J77" s="3">
        <v>1</v>
      </c>
      <c r="L77" s="3">
        <f t="shared" si="108"/>
        <v>1</v>
      </c>
      <c r="M77" s="3">
        <f t="shared" si="109"/>
        <v>0</v>
      </c>
      <c r="N77" s="3">
        <f t="shared" si="110"/>
        <v>0</v>
      </c>
      <c r="O77" s="3">
        <f t="shared" si="111"/>
        <v>1</v>
      </c>
      <c r="Q77" s="3">
        <f t="shared" si="129"/>
        <v>0</v>
      </c>
      <c r="R77" s="3">
        <f t="shared" si="130"/>
        <v>0</v>
      </c>
      <c r="S77" s="3">
        <f t="shared" si="131"/>
        <v>0</v>
      </c>
      <c r="T77" s="3">
        <f t="shared" si="132"/>
        <v>0</v>
      </c>
      <c r="V77" s="3">
        <f t="shared" si="133"/>
        <v>0</v>
      </c>
      <c r="W77" s="3">
        <f t="shared" si="134"/>
        <v>1</v>
      </c>
      <c r="X77" s="3">
        <f t="shared" si="135"/>
        <v>1</v>
      </c>
      <c r="Y77" s="3">
        <f t="shared" si="136"/>
        <v>0</v>
      </c>
      <c r="AA77" s="3">
        <f t="shared" si="137"/>
        <v>0</v>
      </c>
      <c r="AB77" s="3">
        <f t="shared" si="138"/>
        <v>0</v>
      </c>
      <c r="AC77" s="3">
        <f t="shared" si="139"/>
        <v>0</v>
      </c>
      <c r="AD77" s="3">
        <f t="shared" si="140"/>
        <v>0</v>
      </c>
      <c r="AF77" s="3">
        <f t="shared" si="141"/>
        <v>0</v>
      </c>
      <c r="AG77" s="3">
        <f t="shared" si="142"/>
        <v>0</v>
      </c>
      <c r="AH77" s="3">
        <f t="shared" si="143"/>
        <v>0</v>
      </c>
      <c r="AI77" s="3">
        <f t="shared" si="144"/>
        <v>0</v>
      </c>
      <c r="AK77" s="3">
        <f t="shared" si="145"/>
        <v>0</v>
      </c>
      <c r="AL77" s="3">
        <f t="shared" si="146"/>
        <v>0</v>
      </c>
      <c r="AM77" s="3">
        <f t="shared" si="147"/>
        <v>0</v>
      </c>
      <c r="AN77" s="3">
        <f t="shared" si="148"/>
        <v>0</v>
      </c>
      <c r="AP77" s="3">
        <f t="shared" si="149"/>
        <v>0</v>
      </c>
      <c r="AQ77" s="3">
        <f t="shared" si="150"/>
        <v>0</v>
      </c>
      <c r="AR77" s="3">
        <f t="shared" si="151"/>
        <v>0</v>
      </c>
      <c r="AS77" s="3">
        <f t="shared" si="152"/>
        <v>0</v>
      </c>
      <c r="AU77" s="3">
        <f t="shared" si="153"/>
        <v>0</v>
      </c>
      <c r="AV77" s="3">
        <f t="shared" si="154"/>
        <v>0</v>
      </c>
      <c r="AW77" s="3">
        <f t="shared" si="155"/>
        <v>0</v>
      </c>
      <c r="AX77" s="3">
        <f t="shared" si="156"/>
        <v>0</v>
      </c>
      <c r="AZ77" s="3">
        <f t="shared" si="112"/>
        <v>1</v>
      </c>
      <c r="BA77" s="3">
        <f t="shared" si="113"/>
        <v>1</v>
      </c>
      <c r="BB77" s="3">
        <f t="shared" si="114"/>
        <v>0</v>
      </c>
      <c r="BC77" s="3">
        <f t="shared" si="115"/>
        <v>0</v>
      </c>
      <c r="BD77" s="3">
        <f t="shared" si="116"/>
        <v>0</v>
      </c>
      <c r="BE77" s="3">
        <f t="shared" si="117"/>
        <v>0</v>
      </c>
      <c r="BF77" s="3">
        <f t="shared" si="118"/>
        <v>0</v>
      </c>
      <c r="BG77" s="3">
        <f t="shared" si="119"/>
        <v>0</v>
      </c>
      <c r="BH77" s="3">
        <f t="shared" si="120"/>
        <v>0</v>
      </c>
      <c r="BI77" s="3">
        <f t="shared" si="121"/>
        <v>0</v>
      </c>
      <c r="BJ77" s="3">
        <f t="shared" si="122"/>
        <v>1</v>
      </c>
      <c r="BK77" s="3">
        <f t="shared" si="123"/>
        <v>1</v>
      </c>
      <c r="BM77" s="15">
        <v>0</v>
      </c>
      <c r="BN77" s="3">
        <f t="shared" si="124"/>
        <v>0</v>
      </c>
      <c r="BO77" s="3">
        <f t="shared" si="125"/>
        <v>0</v>
      </c>
      <c r="BP77" s="3">
        <f t="shared" si="126"/>
        <v>0</v>
      </c>
      <c r="BQ77" s="3">
        <f t="shared" si="127"/>
        <v>0</v>
      </c>
      <c r="BS77" s="3">
        <f t="shared" si="157"/>
        <v>0</v>
      </c>
      <c r="BT77" s="3">
        <f t="shared" si="158"/>
        <v>0</v>
      </c>
      <c r="BU77" s="3">
        <f t="shared" si="159"/>
        <v>0</v>
      </c>
      <c r="BV77" s="3">
        <f t="shared" si="160"/>
        <v>0</v>
      </c>
      <c r="BX77" s="3">
        <f t="shared" si="161"/>
        <v>0</v>
      </c>
      <c r="BY77" s="3" t="str">
        <f t="shared" si="162"/>
        <v>N/A</v>
      </c>
      <c r="BZ77" s="3" t="str">
        <f t="shared" si="163"/>
        <v>N/A</v>
      </c>
      <c r="CA77" s="3" t="str">
        <f t="shared" si="164"/>
        <v>N/A</v>
      </c>
      <c r="CB77" s="3" t="str">
        <f t="shared" si="165"/>
        <v>N/A</v>
      </c>
      <c r="CD77" s="3">
        <f t="shared" si="166"/>
        <v>1</v>
      </c>
      <c r="CE77" s="3">
        <f t="shared" si="167"/>
        <v>4</v>
      </c>
      <c r="CF77" s="3">
        <f t="shared" si="168"/>
        <v>5</v>
      </c>
      <c r="CG77" s="3">
        <f t="shared" si="169"/>
        <v>5</v>
      </c>
      <c r="CH77" s="3">
        <f t="shared" si="170"/>
        <v>4</v>
      </c>
      <c r="CJ77" s="3">
        <f t="shared" si="128"/>
        <v>0</v>
      </c>
      <c r="CK77" s="3" t="str">
        <f t="shared" si="171"/>
        <v>N/A</v>
      </c>
      <c r="CL77" s="3" t="str">
        <f t="shared" si="172"/>
        <v>N/A</v>
      </c>
      <c r="CM77" s="3" t="str">
        <f t="shared" si="173"/>
        <v>N/A</v>
      </c>
      <c r="CN77" s="3" t="str">
        <f t="shared" si="174"/>
        <v>N/A</v>
      </c>
      <c r="CP77" s="3">
        <v>2</v>
      </c>
      <c r="CQ77" s="3">
        <v>3</v>
      </c>
      <c r="CR77" s="3">
        <v>2</v>
      </c>
      <c r="CS77" s="3">
        <v>1</v>
      </c>
    </row>
    <row r="78" spans="1:97" ht="12.75">
      <c r="A78" s="3" t="s">
        <v>419</v>
      </c>
      <c r="B78" s="3">
        <v>5</v>
      </c>
      <c r="C78" s="3">
        <v>410</v>
      </c>
      <c r="D78" s="3">
        <v>5</v>
      </c>
      <c r="E78" s="3">
        <v>3</v>
      </c>
      <c r="F78" s="3">
        <v>6</v>
      </c>
      <c r="G78" s="3">
        <v>7</v>
      </c>
      <c r="H78" s="3">
        <v>5</v>
      </c>
      <c r="I78" s="3">
        <v>7</v>
      </c>
      <c r="J78" s="3">
        <v>1</v>
      </c>
      <c r="L78" s="3">
        <f t="shared" si="108"/>
        <v>0</v>
      </c>
      <c r="M78" s="3">
        <f t="shared" si="109"/>
        <v>0</v>
      </c>
      <c r="N78" s="3">
        <f t="shared" si="110"/>
        <v>1</v>
      </c>
      <c r="O78" s="3">
        <f t="shared" si="111"/>
        <v>0</v>
      </c>
      <c r="Q78" s="3">
        <f t="shared" si="129"/>
        <v>0</v>
      </c>
      <c r="R78" s="3">
        <f t="shared" si="130"/>
        <v>0</v>
      </c>
      <c r="S78" s="3">
        <f t="shared" si="131"/>
        <v>0</v>
      </c>
      <c r="T78" s="3">
        <f t="shared" si="132"/>
        <v>0</v>
      </c>
      <c r="V78" s="3">
        <f t="shared" si="133"/>
        <v>1</v>
      </c>
      <c r="W78" s="3">
        <f t="shared" si="134"/>
        <v>0</v>
      </c>
      <c r="X78" s="3">
        <f t="shared" si="135"/>
        <v>0</v>
      </c>
      <c r="Y78" s="3">
        <f t="shared" si="136"/>
        <v>0</v>
      </c>
      <c r="AA78" s="3">
        <f t="shared" si="137"/>
        <v>0</v>
      </c>
      <c r="AB78" s="3">
        <f t="shared" si="138"/>
        <v>1</v>
      </c>
      <c r="AC78" s="3">
        <f t="shared" si="139"/>
        <v>0</v>
      </c>
      <c r="AD78" s="3">
        <f t="shared" si="140"/>
        <v>1</v>
      </c>
      <c r="AF78" s="3">
        <f t="shared" si="141"/>
        <v>0</v>
      </c>
      <c r="AG78" s="3">
        <f t="shared" si="142"/>
        <v>0</v>
      </c>
      <c r="AH78" s="3">
        <f t="shared" si="143"/>
        <v>0</v>
      </c>
      <c r="AI78" s="3">
        <f t="shared" si="144"/>
        <v>0</v>
      </c>
      <c r="AK78" s="3">
        <f t="shared" si="145"/>
        <v>0</v>
      </c>
      <c r="AL78" s="3">
        <f t="shared" si="146"/>
        <v>0</v>
      </c>
      <c r="AM78" s="3">
        <f t="shared" si="147"/>
        <v>0</v>
      </c>
      <c r="AN78" s="3">
        <f t="shared" si="148"/>
        <v>0</v>
      </c>
      <c r="AP78" s="3">
        <f t="shared" si="149"/>
        <v>0</v>
      </c>
      <c r="AQ78" s="3">
        <f t="shared" si="150"/>
        <v>0</v>
      </c>
      <c r="AR78" s="3">
        <f t="shared" si="151"/>
        <v>0</v>
      </c>
      <c r="AS78" s="3">
        <f t="shared" si="152"/>
        <v>0</v>
      </c>
      <c r="AU78" s="3">
        <f t="shared" si="153"/>
        <v>0</v>
      </c>
      <c r="AV78" s="3">
        <f t="shared" si="154"/>
        <v>0</v>
      </c>
      <c r="AW78" s="3">
        <f t="shared" si="155"/>
        <v>0</v>
      </c>
      <c r="AX78" s="3">
        <f t="shared" si="156"/>
        <v>0</v>
      </c>
      <c r="AZ78" s="3">
        <f t="shared" si="112"/>
        <v>1</v>
      </c>
      <c r="BA78" s="3">
        <f t="shared" si="113"/>
        <v>0</v>
      </c>
      <c r="BB78" s="3">
        <f t="shared" si="114"/>
        <v>1</v>
      </c>
      <c r="BC78" s="3">
        <f t="shared" si="115"/>
        <v>0</v>
      </c>
      <c r="BD78" s="3">
        <f t="shared" si="116"/>
        <v>0</v>
      </c>
      <c r="BE78" s="3">
        <f t="shared" si="117"/>
        <v>0</v>
      </c>
      <c r="BF78" s="3">
        <f t="shared" si="118"/>
        <v>1</v>
      </c>
      <c r="BG78" s="3">
        <f t="shared" si="119"/>
        <v>1</v>
      </c>
      <c r="BH78" s="3">
        <f t="shared" si="120"/>
        <v>1</v>
      </c>
      <c r="BI78" s="3">
        <f t="shared" si="121"/>
        <v>0</v>
      </c>
      <c r="BJ78" s="3">
        <f t="shared" si="122"/>
        <v>0</v>
      </c>
      <c r="BK78" s="3">
        <f t="shared" si="123"/>
        <v>0</v>
      </c>
      <c r="BM78" s="15" t="s">
        <v>6</v>
      </c>
      <c r="BN78" s="3">
        <f t="shared" si="124"/>
        <v>0</v>
      </c>
      <c r="BO78" s="3">
        <f t="shared" si="125"/>
        <v>0</v>
      </c>
      <c r="BP78" s="3">
        <f t="shared" si="126"/>
        <v>1</v>
      </c>
      <c r="BQ78" s="3">
        <f t="shared" si="127"/>
        <v>0</v>
      </c>
      <c r="BS78" s="3">
        <f t="shared" si="157"/>
        <v>0</v>
      </c>
      <c r="BT78" s="3">
        <f t="shared" si="158"/>
        <v>0</v>
      </c>
      <c r="BU78" s="3">
        <f t="shared" si="159"/>
        <v>0</v>
      </c>
      <c r="BV78" s="3">
        <f t="shared" si="160"/>
        <v>0</v>
      </c>
      <c r="BX78" s="3">
        <f t="shared" si="161"/>
        <v>0</v>
      </c>
      <c r="BY78" s="3" t="str">
        <f t="shared" si="162"/>
        <v>N/A</v>
      </c>
      <c r="BZ78" s="3" t="str">
        <f t="shared" si="163"/>
        <v>N/A</v>
      </c>
      <c r="CA78" s="3" t="str">
        <f t="shared" si="164"/>
        <v>N/A</v>
      </c>
      <c r="CB78" s="3" t="str">
        <f t="shared" si="165"/>
        <v>N/A</v>
      </c>
      <c r="CD78" s="3">
        <f t="shared" si="166"/>
        <v>0</v>
      </c>
      <c r="CE78" s="3" t="str">
        <f t="shared" si="167"/>
        <v>N/A</v>
      </c>
      <c r="CF78" s="3" t="str">
        <f t="shared" si="168"/>
        <v>N/A</v>
      </c>
      <c r="CG78" s="3" t="str">
        <f t="shared" si="169"/>
        <v>N/A</v>
      </c>
      <c r="CH78" s="3" t="str">
        <f t="shared" si="170"/>
        <v>N/A</v>
      </c>
      <c r="CJ78" s="3">
        <f t="shared" si="128"/>
        <v>1</v>
      </c>
      <c r="CK78" s="3">
        <f t="shared" si="171"/>
        <v>6</v>
      </c>
      <c r="CL78" s="3">
        <f t="shared" si="172"/>
        <v>7</v>
      </c>
      <c r="CM78" s="3">
        <f t="shared" si="173"/>
        <v>5</v>
      </c>
      <c r="CN78" s="3">
        <f t="shared" si="174"/>
        <v>7</v>
      </c>
      <c r="CP78" s="3">
        <v>2</v>
      </c>
      <c r="CQ78" s="3">
        <v>2</v>
      </c>
      <c r="CR78" s="3">
        <v>1</v>
      </c>
      <c r="CS78" s="3">
        <v>2</v>
      </c>
    </row>
    <row r="79" spans="1:97" ht="12.75">
      <c r="A79" s="3" t="s">
        <v>419</v>
      </c>
      <c r="B79" s="3">
        <v>6</v>
      </c>
      <c r="C79" s="3">
        <v>352</v>
      </c>
      <c r="D79" s="3">
        <v>4</v>
      </c>
      <c r="E79" s="3">
        <v>7</v>
      </c>
      <c r="F79" s="3">
        <v>5</v>
      </c>
      <c r="G79" s="3">
        <v>4</v>
      </c>
      <c r="H79" s="3">
        <v>5</v>
      </c>
      <c r="I79" s="3">
        <v>6</v>
      </c>
      <c r="J79" s="3">
        <v>1</v>
      </c>
      <c r="L79" s="3">
        <f t="shared" si="108"/>
        <v>0</v>
      </c>
      <c r="M79" s="3">
        <f t="shared" si="109"/>
        <v>1</v>
      </c>
      <c r="N79" s="3">
        <f t="shared" si="110"/>
        <v>0</v>
      </c>
      <c r="O79" s="3">
        <f t="shared" si="111"/>
        <v>0</v>
      </c>
      <c r="Q79" s="3">
        <f t="shared" si="129"/>
        <v>0</v>
      </c>
      <c r="R79" s="3">
        <f t="shared" si="130"/>
        <v>0</v>
      </c>
      <c r="S79" s="3">
        <f t="shared" si="131"/>
        <v>0</v>
      </c>
      <c r="T79" s="3">
        <f t="shared" si="132"/>
        <v>0</v>
      </c>
      <c r="V79" s="3">
        <f t="shared" si="133"/>
        <v>1</v>
      </c>
      <c r="W79" s="3">
        <f t="shared" si="134"/>
        <v>0</v>
      </c>
      <c r="X79" s="3">
        <f t="shared" si="135"/>
        <v>1</v>
      </c>
      <c r="Y79" s="3">
        <f t="shared" si="136"/>
        <v>0</v>
      </c>
      <c r="AA79" s="3">
        <f t="shared" si="137"/>
        <v>0</v>
      </c>
      <c r="AB79" s="3">
        <f t="shared" si="138"/>
        <v>0</v>
      </c>
      <c r="AC79" s="3">
        <f t="shared" si="139"/>
        <v>0</v>
      </c>
      <c r="AD79" s="3">
        <f t="shared" si="140"/>
        <v>1</v>
      </c>
      <c r="AF79" s="3">
        <f t="shared" si="141"/>
        <v>0</v>
      </c>
      <c r="AG79" s="3">
        <f t="shared" si="142"/>
        <v>0</v>
      </c>
      <c r="AH79" s="3">
        <f t="shared" si="143"/>
        <v>0</v>
      </c>
      <c r="AI79" s="3">
        <f t="shared" si="144"/>
        <v>0</v>
      </c>
      <c r="AK79" s="3">
        <f t="shared" si="145"/>
        <v>0</v>
      </c>
      <c r="AL79" s="3">
        <f t="shared" si="146"/>
        <v>0</v>
      </c>
      <c r="AM79" s="3">
        <f t="shared" si="147"/>
        <v>0</v>
      </c>
      <c r="AN79" s="3">
        <f t="shared" si="148"/>
        <v>0</v>
      </c>
      <c r="AP79" s="3">
        <f t="shared" si="149"/>
        <v>0</v>
      </c>
      <c r="AQ79" s="3">
        <f t="shared" si="150"/>
        <v>0</v>
      </c>
      <c r="AR79" s="3">
        <f t="shared" si="151"/>
        <v>0</v>
      </c>
      <c r="AS79" s="3">
        <f t="shared" si="152"/>
        <v>0</v>
      </c>
      <c r="AU79" s="3">
        <f t="shared" si="153"/>
        <v>0</v>
      </c>
      <c r="AV79" s="3">
        <f t="shared" si="154"/>
        <v>0</v>
      </c>
      <c r="AW79" s="3">
        <f t="shared" si="155"/>
        <v>0</v>
      </c>
      <c r="AX79" s="3">
        <f t="shared" si="156"/>
        <v>0</v>
      </c>
      <c r="AZ79" s="3">
        <f t="shared" si="112"/>
        <v>0</v>
      </c>
      <c r="BA79" s="3">
        <f t="shared" si="113"/>
        <v>0</v>
      </c>
      <c r="BB79" s="3">
        <f t="shared" si="114"/>
        <v>1</v>
      </c>
      <c r="BC79" s="3">
        <f t="shared" si="115"/>
        <v>1</v>
      </c>
      <c r="BD79" s="3">
        <f t="shared" si="116"/>
        <v>1</v>
      </c>
      <c r="BE79" s="3">
        <f t="shared" si="117"/>
        <v>1</v>
      </c>
      <c r="BF79" s="3">
        <f t="shared" si="118"/>
        <v>0</v>
      </c>
      <c r="BG79" s="3">
        <f t="shared" si="119"/>
        <v>0</v>
      </c>
      <c r="BH79" s="3">
        <f t="shared" si="120"/>
        <v>1</v>
      </c>
      <c r="BI79" s="3">
        <f t="shared" si="121"/>
        <v>0</v>
      </c>
      <c r="BJ79" s="3">
        <f t="shared" si="122"/>
        <v>0</v>
      </c>
      <c r="BK79" s="3">
        <f t="shared" si="123"/>
        <v>0</v>
      </c>
      <c r="BM79" s="15" t="s">
        <v>5</v>
      </c>
      <c r="BN79" s="3">
        <f t="shared" si="124"/>
        <v>0</v>
      </c>
      <c r="BO79" s="3">
        <f t="shared" si="125"/>
        <v>1</v>
      </c>
      <c r="BP79" s="3">
        <f t="shared" si="126"/>
        <v>0</v>
      </c>
      <c r="BQ79" s="3">
        <f t="shared" si="127"/>
        <v>0</v>
      </c>
      <c r="BS79" s="3">
        <f t="shared" si="157"/>
        <v>0</v>
      </c>
      <c r="BT79" s="3">
        <f t="shared" si="158"/>
        <v>0</v>
      </c>
      <c r="BU79" s="3">
        <f t="shared" si="159"/>
        <v>0</v>
      </c>
      <c r="BV79" s="3">
        <f t="shared" si="160"/>
        <v>0</v>
      </c>
      <c r="BX79" s="3">
        <f t="shared" si="161"/>
        <v>0</v>
      </c>
      <c r="BY79" s="3" t="str">
        <f t="shared" si="162"/>
        <v>N/A</v>
      </c>
      <c r="BZ79" s="3" t="str">
        <f t="shared" si="163"/>
        <v>N/A</v>
      </c>
      <c r="CA79" s="3" t="str">
        <f t="shared" si="164"/>
        <v>N/A</v>
      </c>
      <c r="CB79" s="3" t="str">
        <f t="shared" si="165"/>
        <v>N/A</v>
      </c>
      <c r="CD79" s="3">
        <f t="shared" si="166"/>
        <v>1</v>
      </c>
      <c r="CE79" s="3">
        <f t="shared" si="167"/>
        <v>5</v>
      </c>
      <c r="CF79" s="3">
        <f t="shared" si="168"/>
        <v>4</v>
      </c>
      <c r="CG79" s="3">
        <f t="shared" si="169"/>
        <v>5</v>
      </c>
      <c r="CH79" s="3">
        <f t="shared" si="170"/>
        <v>6</v>
      </c>
      <c r="CJ79" s="3">
        <f t="shared" si="128"/>
        <v>0</v>
      </c>
      <c r="CK79" s="3" t="str">
        <f t="shared" si="171"/>
        <v>N/A</v>
      </c>
      <c r="CL79" s="3" t="str">
        <f t="shared" si="172"/>
        <v>N/A</v>
      </c>
      <c r="CM79" s="3" t="str">
        <f t="shared" si="173"/>
        <v>N/A</v>
      </c>
      <c r="CN79" s="3" t="str">
        <f t="shared" si="174"/>
        <v>N/A</v>
      </c>
      <c r="CP79" s="3">
        <v>2</v>
      </c>
      <c r="CQ79" s="3">
        <v>1</v>
      </c>
      <c r="CR79" s="3">
        <v>2</v>
      </c>
      <c r="CS79" s="3">
        <v>2</v>
      </c>
    </row>
    <row r="80" spans="1:97" ht="12.75">
      <c r="A80" s="3" t="s">
        <v>419</v>
      </c>
      <c r="B80" s="3">
        <v>7</v>
      </c>
      <c r="C80" s="3">
        <v>330</v>
      </c>
      <c r="D80" s="3">
        <v>4</v>
      </c>
      <c r="E80" s="3">
        <v>13</v>
      </c>
      <c r="F80" s="3">
        <v>4</v>
      </c>
      <c r="G80" s="3">
        <v>4</v>
      </c>
      <c r="H80" s="3">
        <v>5</v>
      </c>
      <c r="I80" s="3">
        <v>4</v>
      </c>
      <c r="J80" s="3">
        <v>1</v>
      </c>
      <c r="L80" s="3">
        <f t="shared" si="108"/>
        <v>1</v>
      </c>
      <c r="M80" s="3">
        <f t="shared" si="109"/>
        <v>1</v>
      </c>
      <c r="N80" s="3">
        <f t="shared" si="110"/>
        <v>0</v>
      </c>
      <c r="O80" s="3">
        <f t="shared" si="111"/>
        <v>1</v>
      </c>
      <c r="Q80" s="3">
        <f t="shared" si="129"/>
        <v>0</v>
      </c>
      <c r="R80" s="3">
        <f t="shared" si="130"/>
        <v>0</v>
      </c>
      <c r="S80" s="3">
        <f t="shared" si="131"/>
        <v>0</v>
      </c>
      <c r="T80" s="3">
        <f t="shared" si="132"/>
        <v>0</v>
      </c>
      <c r="V80" s="3">
        <f t="shared" si="133"/>
        <v>0</v>
      </c>
      <c r="W80" s="3">
        <f t="shared" si="134"/>
        <v>0</v>
      </c>
      <c r="X80" s="3">
        <f t="shared" si="135"/>
        <v>1</v>
      </c>
      <c r="Y80" s="3">
        <f t="shared" si="136"/>
        <v>0</v>
      </c>
      <c r="AA80" s="3">
        <f t="shared" si="137"/>
        <v>0</v>
      </c>
      <c r="AB80" s="3">
        <f t="shared" si="138"/>
        <v>0</v>
      </c>
      <c r="AC80" s="3">
        <f t="shared" si="139"/>
        <v>0</v>
      </c>
      <c r="AD80" s="3">
        <f t="shared" si="140"/>
        <v>0</v>
      </c>
      <c r="AF80" s="3">
        <f t="shared" si="141"/>
        <v>0</v>
      </c>
      <c r="AG80" s="3">
        <f t="shared" si="142"/>
        <v>0</v>
      </c>
      <c r="AH80" s="3">
        <f t="shared" si="143"/>
        <v>0</v>
      </c>
      <c r="AI80" s="3">
        <f t="shared" si="144"/>
        <v>0</v>
      </c>
      <c r="AK80" s="3">
        <f t="shared" si="145"/>
        <v>0</v>
      </c>
      <c r="AL80" s="3">
        <f t="shared" si="146"/>
        <v>0</v>
      </c>
      <c r="AM80" s="3">
        <f t="shared" si="147"/>
        <v>0</v>
      </c>
      <c r="AN80" s="3">
        <f t="shared" si="148"/>
        <v>0</v>
      </c>
      <c r="AP80" s="3">
        <f t="shared" si="149"/>
        <v>0</v>
      </c>
      <c r="AQ80" s="3">
        <f t="shared" si="150"/>
        <v>0</v>
      </c>
      <c r="AR80" s="3">
        <f t="shared" si="151"/>
        <v>0</v>
      </c>
      <c r="AS80" s="3">
        <f t="shared" si="152"/>
        <v>0</v>
      </c>
      <c r="AU80" s="3">
        <f t="shared" si="153"/>
        <v>0</v>
      </c>
      <c r="AV80" s="3">
        <f t="shared" si="154"/>
        <v>0</v>
      </c>
      <c r="AW80" s="3">
        <f t="shared" si="155"/>
        <v>0</v>
      </c>
      <c r="AX80" s="3">
        <f t="shared" si="156"/>
        <v>0</v>
      </c>
      <c r="AZ80" s="3">
        <f t="shared" si="112"/>
        <v>0</v>
      </c>
      <c r="BA80" s="3">
        <f t="shared" si="113"/>
        <v>1</v>
      </c>
      <c r="BB80" s="3">
        <f t="shared" si="114"/>
        <v>0</v>
      </c>
      <c r="BC80" s="3">
        <f t="shared" si="115"/>
        <v>0</v>
      </c>
      <c r="BD80" s="3">
        <f t="shared" si="116"/>
        <v>1</v>
      </c>
      <c r="BE80" s="3">
        <f t="shared" si="117"/>
        <v>0</v>
      </c>
      <c r="BF80" s="3">
        <f t="shared" si="118"/>
        <v>0</v>
      </c>
      <c r="BG80" s="3">
        <f t="shared" si="119"/>
        <v>0</v>
      </c>
      <c r="BH80" s="3">
        <f t="shared" si="120"/>
        <v>0</v>
      </c>
      <c r="BI80" s="3">
        <f t="shared" si="121"/>
        <v>0</v>
      </c>
      <c r="BJ80" s="3">
        <f t="shared" si="122"/>
        <v>0</v>
      </c>
      <c r="BK80" s="3">
        <f t="shared" si="123"/>
        <v>1</v>
      </c>
      <c r="BM80" s="15">
        <v>0</v>
      </c>
      <c r="BN80" s="3">
        <f t="shared" si="124"/>
        <v>0</v>
      </c>
      <c r="BO80" s="3">
        <f t="shared" si="125"/>
        <v>0</v>
      </c>
      <c r="BP80" s="3">
        <f t="shared" si="126"/>
        <v>0</v>
      </c>
      <c r="BQ80" s="3">
        <f t="shared" si="127"/>
        <v>0</v>
      </c>
      <c r="BS80" s="3">
        <f t="shared" si="157"/>
        <v>0</v>
      </c>
      <c r="BT80" s="3">
        <f t="shared" si="158"/>
        <v>0</v>
      </c>
      <c r="BU80" s="3">
        <f t="shared" si="159"/>
        <v>0</v>
      </c>
      <c r="BV80" s="3">
        <f t="shared" si="160"/>
        <v>0</v>
      </c>
      <c r="BX80" s="3">
        <f t="shared" si="161"/>
        <v>0</v>
      </c>
      <c r="BY80" s="3" t="str">
        <f t="shared" si="162"/>
        <v>N/A</v>
      </c>
      <c r="BZ80" s="3" t="str">
        <f t="shared" si="163"/>
        <v>N/A</v>
      </c>
      <c r="CA80" s="3" t="str">
        <f t="shared" si="164"/>
        <v>N/A</v>
      </c>
      <c r="CB80" s="3" t="str">
        <f t="shared" si="165"/>
        <v>N/A</v>
      </c>
      <c r="CD80" s="3">
        <f t="shared" si="166"/>
        <v>1</v>
      </c>
      <c r="CE80" s="3">
        <f t="shared" si="167"/>
        <v>4</v>
      </c>
      <c r="CF80" s="3">
        <f t="shared" si="168"/>
        <v>4</v>
      </c>
      <c r="CG80" s="3">
        <f t="shared" si="169"/>
        <v>5</v>
      </c>
      <c r="CH80" s="3">
        <f t="shared" si="170"/>
        <v>4</v>
      </c>
      <c r="CJ80" s="3">
        <f t="shared" si="128"/>
        <v>0</v>
      </c>
      <c r="CK80" s="3" t="str">
        <f t="shared" si="171"/>
        <v>N/A</v>
      </c>
      <c r="CL80" s="3" t="str">
        <f t="shared" si="172"/>
        <v>N/A</v>
      </c>
      <c r="CM80" s="3" t="str">
        <f t="shared" si="173"/>
        <v>N/A</v>
      </c>
      <c r="CN80" s="3" t="str">
        <f t="shared" si="174"/>
        <v>N/A</v>
      </c>
      <c r="CP80" s="3">
        <v>2</v>
      </c>
      <c r="CQ80" s="3">
        <v>1</v>
      </c>
      <c r="CR80" s="3">
        <v>2</v>
      </c>
      <c r="CS80" s="3">
        <v>2</v>
      </c>
    </row>
    <row r="81" spans="1:97" ht="12.75">
      <c r="A81" s="3" t="s">
        <v>419</v>
      </c>
      <c r="B81" s="3">
        <v>8</v>
      </c>
      <c r="C81" s="3">
        <v>163</v>
      </c>
      <c r="D81" s="3">
        <v>3</v>
      </c>
      <c r="E81" s="3">
        <v>5</v>
      </c>
      <c r="F81" s="3">
        <v>3</v>
      </c>
      <c r="G81" s="3">
        <v>4</v>
      </c>
      <c r="H81" s="3">
        <v>4</v>
      </c>
      <c r="I81" s="3">
        <v>3</v>
      </c>
      <c r="J81" s="3">
        <v>1</v>
      </c>
      <c r="L81" s="3">
        <f t="shared" si="108"/>
        <v>1</v>
      </c>
      <c r="M81" s="3">
        <f t="shared" si="109"/>
        <v>0</v>
      </c>
      <c r="N81" s="3">
        <f t="shared" si="110"/>
        <v>0</v>
      </c>
      <c r="O81" s="3">
        <f t="shared" si="111"/>
        <v>1</v>
      </c>
      <c r="Q81" s="3">
        <f t="shared" si="129"/>
        <v>0</v>
      </c>
      <c r="R81" s="3">
        <f t="shared" si="130"/>
        <v>0</v>
      </c>
      <c r="S81" s="3">
        <f t="shared" si="131"/>
        <v>0</v>
      </c>
      <c r="T81" s="3">
        <f t="shared" si="132"/>
        <v>0</v>
      </c>
      <c r="V81" s="3">
        <f t="shared" si="133"/>
        <v>0</v>
      </c>
      <c r="W81" s="3">
        <f t="shared" si="134"/>
        <v>1</v>
      </c>
      <c r="X81" s="3">
        <f t="shared" si="135"/>
        <v>1</v>
      </c>
      <c r="Y81" s="3">
        <f t="shared" si="136"/>
        <v>0</v>
      </c>
      <c r="AA81" s="3">
        <f t="shared" si="137"/>
        <v>0</v>
      </c>
      <c r="AB81" s="3">
        <f t="shared" si="138"/>
        <v>0</v>
      </c>
      <c r="AC81" s="3">
        <f t="shared" si="139"/>
        <v>0</v>
      </c>
      <c r="AD81" s="3">
        <f t="shared" si="140"/>
        <v>0</v>
      </c>
      <c r="AF81" s="3">
        <f t="shared" si="141"/>
        <v>0</v>
      </c>
      <c r="AG81" s="3">
        <f t="shared" si="142"/>
        <v>0</v>
      </c>
      <c r="AH81" s="3">
        <f t="shared" si="143"/>
        <v>0</v>
      </c>
      <c r="AI81" s="3">
        <f t="shared" si="144"/>
        <v>0</v>
      </c>
      <c r="AK81" s="3">
        <f t="shared" si="145"/>
        <v>0</v>
      </c>
      <c r="AL81" s="3">
        <f t="shared" si="146"/>
        <v>0</v>
      </c>
      <c r="AM81" s="3">
        <f t="shared" si="147"/>
        <v>0</v>
      </c>
      <c r="AN81" s="3">
        <f t="shared" si="148"/>
        <v>0</v>
      </c>
      <c r="AP81" s="3">
        <f t="shared" si="149"/>
        <v>0</v>
      </c>
      <c r="AQ81" s="3">
        <f t="shared" si="150"/>
        <v>0</v>
      </c>
      <c r="AR81" s="3">
        <f t="shared" si="151"/>
        <v>0</v>
      </c>
      <c r="AS81" s="3">
        <f t="shared" si="152"/>
        <v>0</v>
      </c>
      <c r="AU81" s="3">
        <f t="shared" si="153"/>
        <v>0</v>
      </c>
      <c r="AV81" s="3">
        <f t="shared" si="154"/>
        <v>0</v>
      </c>
      <c r="AW81" s="3">
        <f t="shared" si="155"/>
        <v>0</v>
      </c>
      <c r="AX81" s="3">
        <f t="shared" si="156"/>
        <v>0</v>
      </c>
      <c r="AZ81" s="3">
        <f t="shared" si="112"/>
        <v>1</v>
      </c>
      <c r="BA81" s="3">
        <f t="shared" si="113"/>
        <v>1</v>
      </c>
      <c r="BB81" s="3">
        <f t="shared" si="114"/>
        <v>0</v>
      </c>
      <c r="BC81" s="3">
        <f t="shared" si="115"/>
        <v>0</v>
      </c>
      <c r="BD81" s="3">
        <f t="shared" si="116"/>
        <v>0</v>
      </c>
      <c r="BE81" s="3">
        <f t="shared" si="117"/>
        <v>0</v>
      </c>
      <c r="BF81" s="3">
        <f t="shared" si="118"/>
        <v>0</v>
      </c>
      <c r="BG81" s="3">
        <f t="shared" si="119"/>
        <v>0</v>
      </c>
      <c r="BH81" s="3">
        <f t="shared" si="120"/>
        <v>0</v>
      </c>
      <c r="BI81" s="3">
        <f t="shared" si="121"/>
        <v>0</v>
      </c>
      <c r="BJ81" s="3">
        <f t="shared" si="122"/>
        <v>1</v>
      </c>
      <c r="BK81" s="3">
        <f t="shared" si="123"/>
        <v>1</v>
      </c>
      <c r="BM81" s="15">
        <v>0</v>
      </c>
      <c r="BN81" s="3">
        <f t="shared" si="124"/>
        <v>0</v>
      </c>
      <c r="BO81" s="3">
        <f t="shared" si="125"/>
        <v>0</v>
      </c>
      <c r="BP81" s="3">
        <f t="shared" si="126"/>
        <v>0</v>
      </c>
      <c r="BQ81" s="3">
        <f t="shared" si="127"/>
        <v>0</v>
      </c>
      <c r="BS81" s="3">
        <f t="shared" si="157"/>
        <v>0</v>
      </c>
      <c r="BT81" s="3">
        <f t="shared" si="158"/>
        <v>0</v>
      </c>
      <c r="BU81" s="3">
        <f t="shared" si="159"/>
        <v>0</v>
      </c>
      <c r="BV81" s="3">
        <f t="shared" si="160"/>
        <v>0</v>
      </c>
      <c r="BX81" s="3">
        <f t="shared" si="161"/>
        <v>1</v>
      </c>
      <c r="BY81" s="3">
        <f t="shared" si="162"/>
        <v>3</v>
      </c>
      <c r="BZ81" s="3">
        <f t="shared" si="163"/>
        <v>4</v>
      </c>
      <c r="CA81" s="3">
        <f t="shared" si="164"/>
        <v>4</v>
      </c>
      <c r="CB81" s="3">
        <f t="shared" si="165"/>
        <v>3</v>
      </c>
      <c r="CD81" s="3">
        <f t="shared" si="166"/>
        <v>0</v>
      </c>
      <c r="CE81" s="3" t="str">
        <f t="shared" si="167"/>
        <v>N/A</v>
      </c>
      <c r="CF81" s="3" t="str">
        <f t="shared" si="168"/>
        <v>N/A</v>
      </c>
      <c r="CG81" s="3" t="str">
        <f t="shared" si="169"/>
        <v>N/A</v>
      </c>
      <c r="CH81" s="3" t="str">
        <f t="shared" si="170"/>
        <v>N/A</v>
      </c>
      <c r="CJ81" s="3">
        <f t="shared" si="128"/>
        <v>0</v>
      </c>
      <c r="CK81" s="3" t="str">
        <f t="shared" si="171"/>
        <v>N/A</v>
      </c>
      <c r="CL81" s="3" t="str">
        <f t="shared" si="172"/>
        <v>N/A</v>
      </c>
      <c r="CM81" s="3" t="str">
        <f t="shared" si="173"/>
        <v>N/A</v>
      </c>
      <c r="CN81" s="3" t="str">
        <f t="shared" si="174"/>
        <v>N/A</v>
      </c>
      <c r="CP81" s="3">
        <v>1</v>
      </c>
      <c r="CQ81" s="3">
        <v>2</v>
      </c>
      <c r="CR81" s="3">
        <v>2</v>
      </c>
      <c r="CS81" s="3">
        <v>2</v>
      </c>
    </row>
    <row r="82" spans="1:97" ht="12.75">
      <c r="A82" s="3" t="s">
        <v>419</v>
      </c>
      <c r="B82" s="3">
        <v>9</v>
      </c>
      <c r="C82" s="3">
        <v>299</v>
      </c>
      <c r="D82" s="3">
        <v>4</v>
      </c>
      <c r="E82" s="3">
        <v>11</v>
      </c>
      <c r="F82" s="3">
        <v>4</v>
      </c>
      <c r="G82" s="3">
        <v>3</v>
      </c>
      <c r="H82" s="3">
        <v>5</v>
      </c>
      <c r="I82" s="3">
        <v>3</v>
      </c>
      <c r="J82" s="3">
        <v>1</v>
      </c>
      <c r="L82" s="3">
        <f t="shared" si="108"/>
        <v>1</v>
      </c>
      <c r="M82" s="3">
        <f t="shared" si="109"/>
        <v>0</v>
      </c>
      <c r="N82" s="3">
        <f t="shared" si="110"/>
        <v>0</v>
      </c>
      <c r="O82" s="3">
        <f t="shared" si="111"/>
        <v>0</v>
      </c>
      <c r="Q82" s="3">
        <f t="shared" si="129"/>
        <v>0</v>
      </c>
      <c r="R82" s="3">
        <f t="shared" si="130"/>
        <v>1</v>
      </c>
      <c r="S82" s="3">
        <f t="shared" si="131"/>
        <v>0</v>
      </c>
      <c r="T82" s="3">
        <f t="shared" si="132"/>
        <v>1</v>
      </c>
      <c r="V82" s="3">
        <f t="shared" si="133"/>
        <v>0</v>
      </c>
      <c r="W82" s="3">
        <f t="shared" si="134"/>
        <v>0</v>
      </c>
      <c r="X82" s="3">
        <f t="shared" si="135"/>
        <v>1</v>
      </c>
      <c r="Y82" s="3">
        <f t="shared" si="136"/>
        <v>0</v>
      </c>
      <c r="AA82" s="3">
        <f t="shared" si="137"/>
        <v>0</v>
      </c>
      <c r="AB82" s="3">
        <f t="shared" si="138"/>
        <v>0</v>
      </c>
      <c r="AC82" s="3">
        <f t="shared" si="139"/>
        <v>0</v>
      </c>
      <c r="AD82" s="3">
        <f t="shared" si="140"/>
        <v>0</v>
      </c>
      <c r="AF82" s="3">
        <f t="shared" si="141"/>
        <v>0</v>
      </c>
      <c r="AG82" s="3">
        <f t="shared" si="142"/>
        <v>0</v>
      </c>
      <c r="AH82" s="3">
        <f t="shared" si="143"/>
        <v>0</v>
      </c>
      <c r="AI82" s="3">
        <f t="shared" si="144"/>
        <v>0</v>
      </c>
      <c r="AK82" s="3">
        <f t="shared" si="145"/>
        <v>0</v>
      </c>
      <c r="AL82" s="3">
        <f t="shared" si="146"/>
        <v>0</v>
      </c>
      <c r="AM82" s="3">
        <f t="shared" si="147"/>
        <v>0</v>
      </c>
      <c r="AN82" s="3">
        <f t="shared" si="148"/>
        <v>0</v>
      </c>
      <c r="AP82" s="3">
        <f t="shared" si="149"/>
        <v>0</v>
      </c>
      <c r="AQ82" s="3">
        <f t="shared" si="150"/>
        <v>0</v>
      </c>
      <c r="AR82" s="3">
        <f t="shared" si="151"/>
        <v>0</v>
      </c>
      <c r="AS82" s="3">
        <f t="shared" si="152"/>
        <v>0</v>
      </c>
      <c r="AU82" s="3">
        <f t="shared" si="153"/>
        <v>0</v>
      </c>
      <c r="AV82" s="3">
        <f t="shared" si="154"/>
        <v>0</v>
      </c>
      <c r="AW82" s="3">
        <f t="shared" si="155"/>
        <v>0</v>
      </c>
      <c r="AX82" s="3">
        <f t="shared" si="156"/>
        <v>0</v>
      </c>
      <c r="AZ82" s="3">
        <f t="shared" si="112"/>
        <v>0</v>
      </c>
      <c r="BA82" s="3">
        <f t="shared" si="113"/>
        <v>1</v>
      </c>
      <c r="BB82" s="3">
        <f t="shared" si="114"/>
        <v>0</v>
      </c>
      <c r="BC82" s="3">
        <f t="shared" si="115"/>
        <v>1</v>
      </c>
      <c r="BD82" s="3">
        <f t="shared" si="116"/>
        <v>1</v>
      </c>
      <c r="BE82" s="3">
        <f t="shared" si="117"/>
        <v>0</v>
      </c>
      <c r="BF82" s="3">
        <f t="shared" si="118"/>
        <v>0</v>
      </c>
      <c r="BG82" s="3">
        <f t="shared" si="119"/>
        <v>0</v>
      </c>
      <c r="BH82" s="3">
        <f t="shared" si="120"/>
        <v>0</v>
      </c>
      <c r="BI82" s="3">
        <f t="shared" si="121"/>
        <v>1</v>
      </c>
      <c r="BJ82" s="3">
        <f t="shared" si="122"/>
        <v>0</v>
      </c>
      <c r="BK82" s="3">
        <f t="shared" si="123"/>
        <v>1</v>
      </c>
      <c r="BM82" s="15">
        <v>0</v>
      </c>
      <c r="BN82" s="3">
        <f t="shared" si="124"/>
        <v>0</v>
      </c>
      <c r="BO82" s="3">
        <f t="shared" si="125"/>
        <v>0</v>
      </c>
      <c r="BP82" s="3">
        <f t="shared" si="126"/>
        <v>0</v>
      </c>
      <c r="BQ82" s="3">
        <f t="shared" si="127"/>
        <v>0</v>
      </c>
      <c r="BS82" s="3">
        <f t="shared" si="157"/>
        <v>0</v>
      </c>
      <c r="BT82" s="3">
        <f t="shared" si="158"/>
        <v>0</v>
      </c>
      <c r="BU82" s="3">
        <f t="shared" si="159"/>
        <v>0</v>
      </c>
      <c r="BV82" s="3">
        <f t="shared" si="160"/>
        <v>0</v>
      </c>
      <c r="BX82" s="3">
        <f t="shared" si="161"/>
        <v>0</v>
      </c>
      <c r="BY82" s="3" t="str">
        <f t="shared" si="162"/>
        <v>N/A</v>
      </c>
      <c r="BZ82" s="3" t="str">
        <f t="shared" si="163"/>
        <v>N/A</v>
      </c>
      <c r="CA82" s="3" t="str">
        <f t="shared" si="164"/>
        <v>N/A</v>
      </c>
      <c r="CB82" s="3" t="str">
        <f t="shared" si="165"/>
        <v>N/A</v>
      </c>
      <c r="CD82" s="3">
        <f t="shared" si="166"/>
        <v>1</v>
      </c>
      <c r="CE82" s="3">
        <f t="shared" si="167"/>
        <v>4</v>
      </c>
      <c r="CF82" s="3">
        <f t="shared" si="168"/>
        <v>3</v>
      </c>
      <c r="CG82" s="3">
        <f t="shared" si="169"/>
        <v>5</v>
      </c>
      <c r="CH82" s="3">
        <f t="shared" si="170"/>
        <v>3</v>
      </c>
      <c r="CJ82" s="3">
        <f t="shared" si="128"/>
        <v>0</v>
      </c>
      <c r="CK82" s="3" t="str">
        <f t="shared" si="171"/>
        <v>N/A</v>
      </c>
      <c r="CL82" s="3" t="str">
        <f t="shared" si="172"/>
        <v>N/A</v>
      </c>
      <c r="CM82" s="3" t="str">
        <f t="shared" si="173"/>
        <v>N/A</v>
      </c>
      <c r="CN82" s="3" t="str">
        <f t="shared" si="174"/>
        <v>N/A</v>
      </c>
      <c r="CP82" s="3">
        <v>2</v>
      </c>
      <c r="CQ82" s="3">
        <v>1</v>
      </c>
      <c r="CR82" s="3">
        <v>2</v>
      </c>
      <c r="CS82" s="3">
        <v>1</v>
      </c>
    </row>
    <row r="83" spans="1:97" ht="12.75">
      <c r="A83" s="3" t="s">
        <v>419</v>
      </c>
      <c r="B83" s="3">
        <v>10</v>
      </c>
      <c r="C83" s="3">
        <v>500</v>
      </c>
      <c r="D83" s="3">
        <v>5</v>
      </c>
      <c r="E83" s="3">
        <v>10</v>
      </c>
      <c r="F83" s="3">
        <v>6</v>
      </c>
      <c r="G83" s="3">
        <v>5</v>
      </c>
      <c r="H83" s="3">
        <v>4</v>
      </c>
      <c r="I83" s="3">
        <v>5</v>
      </c>
      <c r="J83" s="3">
        <v>1</v>
      </c>
      <c r="L83" s="3">
        <f t="shared" si="108"/>
        <v>0</v>
      </c>
      <c r="M83" s="3">
        <f t="shared" si="109"/>
        <v>1</v>
      </c>
      <c r="N83" s="3">
        <f t="shared" si="110"/>
        <v>0</v>
      </c>
      <c r="O83" s="3">
        <f t="shared" si="111"/>
        <v>1</v>
      </c>
      <c r="Q83" s="3">
        <f t="shared" si="129"/>
        <v>0</v>
      </c>
      <c r="R83" s="3">
        <f t="shared" si="130"/>
        <v>0</v>
      </c>
      <c r="S83" s="3">
        <f t="shared" si="131"/>
        <v>1</v>
      </c>
      <c r="T83" s="3">
        <f t="shared" si="132"/>
        <v>0</v>
      </c>
      <c r="V83" s="3">
        <f t="shared" si="133"/>
        <v>1</v>
      </c>
      <c r="W83" s="3">
        <f t="shared" si="134"/>
        <v>0</v>
      </c>
      <c r="X83" s="3">
        <f t="shared" si="135"/>
        <v>0</v>
      </c>
      <c r="Y83" s="3">
        <f t="shared" si="136"/>
        <v>0</v>
      </c>
      <c r="AA83" s="3">
        <f t="shared" si="137"/>
        <v>0</v>
      </c>
      <c r="AB83" s="3">
        <f t="shared" si="138"/>
        <v>0</v>
      </c>
      <c r="AC83" s="3">
        <f t="shared" si="139"/>
        <v>0</v>
      </c>
      <c r="AD83" s="3">
        <f t="shared" si="140"/>
        <v>0</v>
      </c>
      <c r="AF83" s="3">
        <f t="shared" si="141"/>
        <v>0</v>
      </c>
      <c r="AG83" s="3">
        <f t="shared" si="142"/>
        <v>0</v>
      </c>
      <c r="AH83" s="3">
        <f t="shared" si="143"/>
        <v>0</v>
      </c>
      <c r="AI83" s="3">
        <f t="shared" si="144"/>
        <v>0</v>
      </c>
      <c r="AK83" s="3">
        <f t="shared" si="145"/>
        <v>0</v>
      </c>
      <c r="AL83" s="3">
        <f t="shared" si="146"/>
        <v>0</v>
      </c>
      <c r="AM83" s="3">
        <f t="shared" si="147"/>
        <v>0</v>
      </c>
      <c r="AN83" s="3">
        <f t="shared" si="148"/>
        <v>0</v>
      </c>
      <c r="AP83" s="3">
        <f t="shared" si="149"/>
        <v>0</v>
      </c>
      <c r="AQ83" s="3">
        <f t="shared" si="150"/>
        <v>0</v>
      </c>
      <c r="AR83" s="3">
        <f t="shared" si="151"/>
        <v>0</v>
      </c>
      <c r="AS83" s="3">
        <f t="shared" si="152"/>
        <v>0</v>
      </c>
      <c r="AU83" s="3">
        <f t="shared" si="153"/>
        <v>0</v>
      </c>
      <c r="AV83" s="3">
        <f t="shared" si="154"/>
        <v>0</v>
      </c>
      <c r="AW83" s="3">
        <f t="shared" si="155"/>
        <v>0</v>
      </c>
      <c r="AX83" s="3">
        <f t="shared" si="156"/>
        <v>0</v>
      </c>
      <c r="AZ83" s="3">
        <f t="shared" si="112"/>
        <v>0</v>
      </c>
      <c r="BA83" s="3">
        <f t="shared" si="113"/>
        <v>0</v>
      </c>
      <c r="BB83" s="3">
        <f t="shared" si="114"/>
        <v>0</v>
      </c>
      <c r="BC83" s="3">
        <f t="shared" si="115"/>
        <v>1</v>
      </c>
      <c r="BD83" s="3">
        <f t="shared" si="116"/>
        <v>0</v>
      </c>
      <c r="BE83" s="3">
        <f t="shared" si="117"/>
        <v>0</v>
      </c>
      <c r="BF83" s="3">
        <f t="shared" si="118"/>
        <v>1</v>
      </c>
      <c r="BG83" s="3">
        <f t="shared" si="119"/>
        <v>1</v>
      </c>
      <c r="BH83" s="3">
        <f t="shared" si="120"/>
        <v>1</v>
      </c>
      <c r="BI83" s="3">
        <f t="shared" si="121"/>
        <v>1</v>
      </c>
      <c r="BJ83" s="3">
        <f t="shared" si="122"/>
        <v>0</v>
      </c>
      <c r="BK83" s="3">
        <f t="shared" si="123"/>
        <v>0</v>
      </c>
      <c r="BM83" s="15" t="s">
        <v>6</v>
      </c>
      <c r="BN83" s="3">
        <f t="shared" si="124"/>
        <v>0</v>
      </c>
      <c r="BO83" s="3">
        <f t="shared" si="125"/>
        <v>0</v>
      </c>
      <c r="BP83" s="3">
        <f t="shared" si="126"/>
        <v>1</v>
      </c>
      <c r="BQ83" s="3">
        <f t="shared" si="127"/>
        <v>0</v>
      </c>
      <c r="BS83" s="3">
        <f t="shared" si="157"/>
        <v>0</v>
      </c>
      <c r="BT83" s="3">
        <f t="shared" si="158"/>
        <v>0</v>
      </c>
      <c r="BU83" s="3">
        <f t="shared" si="159"/>
        <v>0</v>
      </c>
      <c r="BV83" s="3">
        <f t="shared" si="160"/>
        <v>0</v>
      </c>
      <c r="BX83" s="3">
        <f t="shared" si="161"/>
        <v>0</v>
      </c>
      <c r="BY83" s="3" t="str">
        <f t="shared" si="162"/>
        <v>N/A</v>
      </c>
      <c r="BZ83" s="3" t="str">
        <f t="shared" si="163"/>
        <v>N/A</v>
      </c>
      <c r="CA83" s="3" t="str">
        <f t="shared" si="164"/>
        <v>N/A</v>
      </c>
      <c r="CB83" s="3" t="str">
        <f t="shared" si="165"/>
        <v>N/A</v>
      </c>
      <c r="CD83" s="3">
        <f t="shared" si="166"/>
        <v>0</v>
      </c>
      <c r="CE83" s="3" t="str">
        <f t="shared" si="167"/>
        <v>N/A</v>
      </c>
      <c r="CF83" s="3" t="str">
        <f t="shared" si="168"/>
        <v>N/A</v>
      </c>
      <c r="CG83" s="3" t="str">
        <f t="shared" si="169"/>
        <v>N/A</v>
      </c>
      <c r="CH83" s="3" t="str">
        <f t="shared" si="170"/>
        <v>N/A</v>
      </c>
      <c r="CJ83" s="3">
        <f t="shared" si="128"/>
        <v>1</v>
      </c>
      <c r="CK83" s="3">
        <f t="shared" si="171"/>
        <v>6</v>
      </c>
      <c r="CL83" s="3">
        <f t="shared" si="172"/>
        <v>5</v>
      </c>
      <c r="CM83" s="3">
        <f t="shared" si="173"/>
        <v>4</v>
      </c>
      <c r="CN83" s="3">
        <f t="shared" si="174"/>
        <v>5</v>
      </c>
      <c r="CP83" s="3">
        <v>2</v>
      </c>
      <c r="CQ83" s="3">
        <v>1</v>
      </c>
      <c r="CR83" s="3">
        <v>1</v>
      </c>
      <c r="CS83" s="3">
        <v>2</v>
      </c>
    </row>
    <row r="84" spans="1:97" ht="12.75">
      <c r="A84" s="3" t="s">
        <v>419</v>
      </c>
      <c r="B84" s="3">
        <v>11</v>
      </c>
      <c r="C84" s="3">
        <v>127</v>
      </c>
      <c r="D84" s="3">
        <v>3</v>
      </c>
      <c r="E84" s="3">
        <v>18</v>
      </c>
      <c r="F84" s="3">
        <v>4</v>
      </c>
      <c r="G84" s="3">
        <v>3</v>
      </c>
      <c r="H84" s="3">
        <v>3</v>
      </c>
      <c r="I84" s="3">
        <v>3</v>
      </c>
      <c r="J84" s="3">
        <v>1</v>
      </c>
      <c r="L84" s="3">
        <f t="shared" si="108"/>
        <v>0</v>
      </c>
      <c r="M84" s="3">
        <f t="shared" si="109"/>
        <v>1</v>
      </c>
      <c r="N84" s="3">
        <f t="shared" si="110"/>
        <v>1</v>
      </c>
      <c r="O84" s="3">
        <f t="shared" si="111"/>
        <v>1</v>
      </c>
      <c r="Q84" s="3">
        <f t="shared" si="129"/>
        <v>0</v>
      </c>
      <c r="R84" s="3">
        <f t="shared" si="130"/>
        <v>0</v>
      </c>
      <c r="S84" s="3">
        <f t="shared" si="131"/>
        <v>0</v>
      </c>
      <c r="T84" s="3">
        <f t="shared" si="132"/>
        <v>0</v>
      </c>
      <c r="V84" s="3">
        <f t="shared" si="133"/>
        <v>1</v>
      </c>
      <c r="W84" s="3">
        <f t="shared" si="134"/>
        <v>0</v>
      </c>
      <c r="X84" s="3">
        <f t="shared" si="135"/>
        <v>0</v>
      </c>
      <c r="Y84" s="3">
        <f t="shared" si="136"/>
        <v>0</v>
      </c>
      <c r="AA84" s="3">
        <f t="shared" si="137"/>
        <v>0</v>
      </c>
      <c r="AB84" s="3">
        <f t="shared" si="138"/>
        <v>0</v>
      </c>
      <c r="AC84" s="3">
        <f t="shared" si="139"/>
        <v>0</v>
      </c>
      <c r="AD84" s="3">
        <f t="shared" si="140"/>
        <v>0</v>
      </c>
      <c r="AF84" s="3">
        <f t="shared" si="141"/>
        <v>0</v>
      </c>
      <c r="AG84" s="3">
        <f t="shared" si="142"/>
        <v>0</v>
      </c>
      <c r="AH84" s="3">
        <f t="shared" si="143"/>
        <v>0</v>
      </c>
      <c r="AI84" s="3">
        <f t="shared" si="144"/>
        <v>0</v>
      </c>
      <c r="AK84" s="3">
        <f t="shared" si="145"/>
        <v>0</v>
      </c>
      <c r="AL84" s="3">
        <f t="shared" si="146"/>
        <v>0</v>
      </c>
      <c r="AM84" s="3">
        <f t="shared" si="147"/>
        <v>0</v>
      </c>
      <c r="AN84" s="3">
        <f t="shared" si="148"/>
        <v>0</v>
      </c>
      <c r="AP84" s="3">
        <f t="shared" si="149"/>
        <v>0</v>
      </c>
      <c r="AQ84" s="3">
        <f t="shared" si="150"/>
        <v>0</v>
      </c>
      <c r="AR84" s="3">
        <f t="shared" si="151"/>
        <v>0</v>
      </c>
      <c r="AS84" s="3">
        <f t="shared" si="152"/>
        <v>0</v>
      </c>
      <c r="AU84" s="3">
        <f t="shared" si="153"/>
        <v>0</v>
      </c>
      <c r="AV84" s="3">
        <f t="shared" si="154"/>
        <v>0</v>
      </c>
      <c r="AW84" s="3">
        <f t="shared" si="155"/>
        <v>0</v>
      </c>
      <c r="AX84" s="3">
        <f t="shared" si="156"/>
        <v>0</v>
      </c>
      <c r="AZ84" s="3">
        <f t="shared" si="112"/>
        <v>0</v>
      </c>
      <c r="BA84" s="3">
        <f t="shared" si="113"/>
        <v>0</v>
      </c>
      <c r="BB84" s="3">
        <f t="shared" si="114"/>
        <v>0</v>
      </c>
      <c r="BC84" s="3">
        <f t="shared" si="115"/>
        <v>1</v>
      </c>
      <c r="BD84" s="3">
        <f t="shared" si="116"/>
        <v>0</v>
      </c>
      <c r="BE84" s="3">
        <f t="shared" si="117"/>
        <v>0</v>
      </c>
      <c r="BF84" s="3">
        <f t="shared" si="118"/>
        <v>1</v>
      </c>
      <c r="BG84" s="3">
        <f t="shared" si="119"/>
        <v>0</v>
      </c>
      <c r="BH84" s="3">
        <f t="shared" si="120"/>
        <v>0</v>
      </c>
      <c r="BI84" s="3">
        <f t="shared" si="121"/>
        <v>1</v>
      </c>
      <c r="BJ84" s="3">
        <f t="shared" si="122"/>
        <v>0</v>
      </c>
      <c r="BK84" s="3">
        <f t="shared" si="123"/>
        <v>0</v>
      </c>
      <c r="BM84" s="15">
        <v>0</v>
      </c>
      <c r="BN84" s="3">
        <f t="shared" si="124"/>
        <v>0</v>
      </c>
      <c r="BO84" s="3">
        <f t="shared" si="125"/>
        <v>0</v>
      </c>
      <c r="BP84" s="3">
        <f t="shared" si="126"/>
        <v>0</v>
      </c>
      <c r="BQ84" s="3">
        <f t="shared" si="127"/>
        <v>0</v>
      </c>
      <c r="BS84" s="3">
        <f t="shared" si="157"/>
        <v>0</v>
      </c>
      <c r="BT84" s="3">
        <f t="shared" si="158"/>
        <v>0</v>
      </c>
      <c r="BU84" s="3">
        <f t="shared" si="159"/>
        <v>0</v>
      </c>
      <c r="BV84" s="3">
        <f t="shared" si="160"/>
        <v>0</v>
      </c>
      <c r="BX84" s="3">
        <f t="shared" si="161"/>
        <v>1</v>
      </c>
      <c r="BY84" s="3">
        <f t="shared" si="162"/>
        <v>4</v>
      </c>
      <c r="BZ84" s="3">
        <f t="shared" si="163"/>
        <v>3</v>
      </c>
      <c r="CA84" s="3">
        <f t="shared" si="164"/>
        <v>3</v>
      </c>
      <c r="CB84" s="3">
        <f t="shared" si="165"/>
        <v>3</v>
      </c>
      <c r="CD84" s="3">
        <f t="shared" si="166"/>
        <v>0</v>
      </c>
      <c r="CE84" s="3" t="str">
        <f t="shared" si="167"/>
        <v>N/A</v>
      </c>
      <c r="CF84" s="3" t="str">
        <f t="shared" si="168"/>
        <v>N/A</v>
      </c>
      <c r="CG84" s="3" t="str">
        <f t="shared" si="169"/>
        <v>N/A</v>
      </c>
      <c r="CH84" s="3" t="str">
        <f t="shared" si="170"/>
        <v>N/A</v>
      </c>
      <c r="CJ84" s="3">
        <f t="shared" si="128"/>
        <v>0</v>
      </c>
      <c r="CK84" s="3" t="str">
        <f t="shared" si="171"/>
        <v>N/A</v>
      </c>
      <c r="CL84" s="3" t="str">
        <f t="shared" si="172"/>
        <v>N/A</v>
      </c>
      <c r="CM84" s="3" t="str">
        <f t="shared" si="173"/>
        <v>N/A</v>
      </c>
      <c r="CN84" s="3" t="str">
        <f t="shared" si="174"/>
        <v>N/A</v>
      </c>
      <c r="CP84" s="3">
        <v>3</v>
      </c>
      <c r="CQ84" s="3">
        <v>2</v>
      </c>
      <c r="CR84" s="3">
        <v>2</v>
      </c>
      <c r="CS84" s="3">
        <v>2</v>
      </c>
    </row>
    <row r="85" spans="1:97" ht="12.75">
      <c r="A85" s="3" t="s">
        <v>419</v>
      </c>
      <c r="B85" s="3">
        <v>12</v>
      </c>
      <c r="C85" s="3">
        <v>371</v>
      </c>
      <c r="D85" s="3">
        <v>4</v>
      </c>
      <c r="E85" s="3">
        <v>8</v>
      </c>
      <c r="F85" s="3">
        <v>5</v>
      </c>
      <c r="G85" s="3">
        <v>6</v>
      </c>
      <c r="H85" s="3">
        <v>5</v>
      </c>
      <c r="I85" s="3">
        <v>5</v>
      </c>
      <c r="J85" s="3">
        <v>1</v>
      </c>
      <c r="L85" s="3">
        <f t="shared" si="108"/>
        <v>0</v>
      </c>
      <c r="M85" s="3">
        <f t="shared" si="109"/>
        <v>0</v>
      </c>
      <c r="N85" s="3">
        <f t="shared" si="110"/>
        <v>0</v>
      </c>
      <c r="O85" s="3">
        <f t="shared" si="111"/>
        <v>0</v>
      </c>
      <c r="Q85" s="3">
        <f t="shared" si="129"/>
        <v>0</v>
      </c>
      <c r="R85" s="3">
        <f t="shared" si="130"/>
        <v>0</v>
      </c>
      <c r="S85" s="3">
        <f t="shared" si="131"/>
        <v>0</v>
      </c>
      <c r="T85" s="3">
        <f t="shared" si="132"/>
        <v>0</v>
      </c>
      <c r="V85" s="3">
        <f t="shared" si="133"/>
        <v>1</v>
      </c>
      <c r="W85" s="3">
        <f t="shared" si="134"/>
        <v>0</v>
      </c>
      <c r="X85" s="3">
        <f t="shared" si="135"/>
        <v>1</v>
      </c>
      <c r="Y85" s="3">
        <f t="shared" si="136"/>
        <v>1</v>
      </c>
      <c r="AA85" s="3">
        <f t="shared" si="137"/>
        <v>0</v>
      </c>
      <c r="AB85" s="3">
        <f t="shared" si="138"/>
        <v>1</v>
      </c>
      <c r="AC85" s="3">
        <f t="shared" si="139"/>
        <v>0</v>
      </c>
      <c r="AD85" s="3">
        <f t="shared" si="140"/>
        <v>0</v>
      </c>
      <c r="AF85" s="3">
        <f t="shared" si="141"/>
        <v>0</v>
      </c>
      <c r="AG85" s="3">
        <f t="shared" si="142"/>
        <v>0</v>
      </c>
      <c r="AH85" s="3">
        <f t="shared" si="143"/>
        <v>0</v>
      </c>
      <c r="AI85" s="3">
        <f t="shared" si="144"/>
        <v>0</v>
      </c>
      <c r="AK85" s="3">
        <f t="shared" si="145"/>
        <v>0</v>
      </c>
      <c r="AL85" s="3">
        <f t="shared" si="146"/>
        <v>0</v>
      </c>
      <c r="AM85" s="3">
        <f t="shared" si="147"/>
        <v>0</v>
      </c>
      <c r="AN85" s="3">
        <f t="shared" si="148"/>
        <v>0</v>
      </c>
      <c r="AP85" s="3">
        <f t="shared" si="149"/>
        <v>0</v>
      </c>
      <c r="AQ85" s="3">
        <f t="shared" si="150"/>
        <v>0</v>
      </c>
      <c r="AR85" s="3">
        <f t="shared" si="151"/>
        <v>0</v>
      </c>
      <c r="AS85" s="3">
        <f t="shared" si="152"/>
        <v>0</v>
      </c>
      <c r="AU85" s="3">
        <f t="shared" si="153"/>
        <v>0</v>
      </c>
      <c r="AV85" s="3">
        <f t="shared" si="154"/>
        <v>0</v>
      </c>
      <c r="AW85" s="3">
        <f t="shared" si="155"/>
        <v>0</v>
      </c>
      <c r="AX85" s="3">
        <f t="shared" si="156"/>
        <v>0</v>
      </c>
      <c r="AZ85" s="3">
        <f t="shared" si="112"/>
        <v>1</v>
      </c>
      <c r="BA85" s="3">
        <f t="shared" si="113"/>
        <v>0</v>
      </c>
      <c r="BB85" s="3">
        <f t="shared" si="114"/>
        <v>0</v>
      </c>
      <c r="BC85" s="3">
        <f t="shared" si="115"/>
        <v>0</v>
      </c>
      <c r="BD85" s="3">
        <f t="shared" si="116"/>
        <v>0</v>
      </c>
      <c r="BE85" s="3">
        <f t="shared" si="117"/>
        <v>0</v>
      </c>
      <c r="BF85" s="3">
        <f t="shared" si="118"/>
        <v>0</v>
      </c>
      <c r="BG85" s="3">
        <f t="shared" si="119"/>
        <v>1</v>
      </c>
      <c r="BH85" s="3">
        <f t="shared" si="120"/>
        <v>0</v>
      </c>
      <c r="BI85" s="3">
        <f t="shared" si="121"/>
        <v>0</v>
      </c>
      <c r="BJ85" s="3">
        <f t="shared" si="122"/>
        <v>1</v>
      </c>
      <c r="BK85" s="3">
        <f t="shared" si="123"/>
        <v>0</v>
      </c>
      <c r="BM85" s="15">
        <v>0</v>
      </c>
      <c r="BN85" s="3">
        <f t="shared" si="124"/>
        <v>0</v>
      </c>
      <c r="BO85" s="3">
        <f t="shared" si="125"/>
        <v>0</v>
      </c>
      <c r="BP85" s="3">
        <f t="shared" si="126"/>
        <v>0</v>
      </c>
      <c r="BQ85" s="3">
        <f t="shared" si="127"/>
        <v>0</v>
      </c>
      <c r="BS85" s="3">
        <f t="shared" si="157"/>
        <v>0</v>
      </c>
      <c r="BT85" s="3">
        <f t="shared" si="158"/>
        <v>0</v>
      </c>
      <c r="BU85" s="3">
        <f t="shared" si="159"/>
        <v>0</v>
      </c>
      <c r="BV85" s="3">
        <f t="shared" si="160"/>
        <v>0</v>
      </c>
      <c r="BX85" s="3">
        <f t="shared" si="161"/>
        <v>0</v>
      </c>
      <c r="BY85" s="3" t="str">
        <f t="shared" si="162"/>
        <v>N/A</v>
      </c>
      <c r="BZ85" s="3" t="str">
        <f t="shared" si="163"/>
        <v>N/A</v>
      </c>
      <c r="CA85" s="3" t="str">
        <f t="shared" si="164"/>
        <v>N/A</v>
      </c>
      <c r="CB85" s="3" t="str">
        <f t="shared" si="165"/>
        <v>N/A</v>
      </c>
      <c r="CD85" s="3">
        <f t="shared" si="166"/>
        <v>1</v>
      </c>
      <c r="CE85" s="3">
        <f t="shared" si="167"/>
        <v>5</v>
      </c>
      <c r="CF85" s="3">
        <f t="shared" si="168"/>
        <v>6</v>
      </c>
      <c r="CG85" s="3">
        <f t="shared" si="169"/>
        <v>5</v>
      </c>
      <c r="CH85" s="3">
        <f t="shared" si="170"/>
        <v>5</v>
      </c>
      <c r="CJ85" s="3">
        <f t="shared" si="128"/>
        <v>0</v>
      </c>
      <c r="CK85" s="3" t="str">
        <f t="shared" si="171"/>
        <v>N/A</v>
      </c>
      <c r="CL85" s="3" t="str">
        <f t="shared" si="172"/>
        <v>N/A</v>
      </c>
      <c r="CM85" s="3" t="str">
        <f t="shared" si="173"/>
        <v>N/A</v>
      </c>
      <c r="CN85" s="3" t="str">
        <f t="shared" si="174"/>
        <v>N/A</v>
      </c>
      <c r="CP85" s="3">
        <v>1</v>
      </c>
      <c r="CQ85" s="3">
        <v>2</v>
      </c>
      <c r="CR85" s="3">
        <v>1</v>
      </c>
      <c r="CS85" s="3">
        <v>2</v>
      </c>
    </row>
    <row r="86" spans="1:97" ht="12.75">
      <c r="A86" s="3" t="s">
        <v>419</v>
      </c>
      <c r="B86" s="3">
        <v>13</v>
      </c>
      <c r="C86" s="3">
        <v>404</v>
      </c>
      <c r="D86" s="3">
        <v>4</v>
      </c>
      <c r="E86" s="3">
        <v>4</v>
      </c>
      <c r="F86" s="3">
        <v>6</v>
      </c>
      <c r="G86" s="3">
        <v>9</v>
      </c>
      <c r="H86" s="3">
        <v>4</v>
      </c>
      <c r="I86" s="3">
        <v>5</v>
      </c>
      <c r="J86" s="3">
        <v>1</v>
      </c>
      <c r="L86" s="3">
        <f t="shared" si="108"/>
        <v>0</v>
      </c>
      <c r="M86" s="3">
        <f t="shared" si="109"/>
        <v>0</v>
      </c>
      <c r="N86" s="3">
        <f t="shared" si="110"/>
        <v>1</v>
      </c>
      <c r="O86" s="3">
        <f t="shared" si="111"/>
        <v>0</v>
      </c>
      <c r="Q86" s="3">
        <f t="shared" si="129"/>
        <v>0</v>
      </c>
      <c r="R86" s="3">
        <f t="shared" si="130"/>
        <v>0</v>
      </c>
      <c r="S86" s="3">
        <f t="shared" si="131"/>
        <v>0</v>
      </c>
      <c r="T86" s="3">
        <f t="shared" si="132"/>
        <v>0</v>
      </c>
      <c r="V86" s="3">
        <f t="shared" si="133"/>
        <v>0</v>
      </c>
      <c r="W86" s="3">
        <f t="shared" si="134"/>
        <v>0</v>
      </c>
      <c r="X86" s="3">
        <f t="shared" si="135"/>
        <v>0</v>
      </c>
      <c r="Y86" s="3">
        <f t="shared" si="136"/>
        <v>1</v>
      </c>
      <c r="AA86" s="3">
        <f t="shared" si="137"/>
        <v>1</v>
      </c>
      <c r="AB86" s="3">
        <f t="shared" si="138"/>
        <v>0</v>
      </c>
      <c r="AC86" s="3">
        <f t="shared" si="139"/>
        <v>0</v>
      </c>
      <c r="AD86" s="3">
        <f t="shared" si="140"/>
        <v>0</v>
      </c>
      <c r="AF86" s="3">
        <f t="shared" si="141"/>
        <v>0</v>
      </c>
      <c r="AG86" s="3">
        <f t="shared" si="142"/>
        <v>0</v>
      </c>
      <c r="AH86" s="3">
        <f t="shared" si="143"/>
        <v>0</v>
      </c>
      <c r="AI86" s="3">
        <f t="shared" si="144"/>
        <v>0</v>
      </c>
      <c r="AK86" s="3">
        <f t="shared" si="145"/>
        <v>0</v>
      </c>
      <c r="AL86" s="3">
        <f t="shared" si="146"/>
        <v>0</v>
      </c>
      <c r="AM86" s="3">
        <f t="shared" si="147"/>
        <v>0</v>
      </c>
      <c r="AN86" s="3">
        <f t="shared" si="148"/>
        <v>0</v>
      </c>
      <c r="AP86" s="3">
        <f t="shared" si="149"/>
        <v>0</v>
      </c>
      <c r="AQ86" s="3">
        <f t="shared" si="150"/>
        <v>1</v>
      </c>
      <c r="AR86" s="3">
        <f t="shared" si="151"/>
        <v>0</v>
      </c>
      <c r="AS86" s="3">
        <f t="shared" si="152"/>
        <v>0</v>
      </c>
      <c r="AU86" s="3">
        <f t="shared" si="153"/>
        <v>0</v>
      </c>
      <c r="AV86" s="3">
        <f t="shared" si="154"/>
        <v>0</v>
      </c>
      <c r="AW86" s="3">
        <f t="shared" si="155"/>
        <v>0</v>
      </c>
      <c r="AX86" s="3">
        <f t="shared" si="156"/>
        <v>0</v>
      </c>
      <c r="AZ86" s="3">
        <f t="shared" si="112"/>
        <v>1</v>
      </c>
      <c r="BA86" s="3">
        <f t="shared" si="113"/>
        <v>0</v>
      </c>
      <c r="BB86" s="3">
        <f t="shared" si="114"/>
        <v>0</v>
      </c>
      <c r="BC86" s="3">
        <f t="shared" si="115"/>
        <v>0</v>
      </c>
      <c r="BD86" s="3">
        <f t="shared" si="116"/>
        <v>0</v>
      </c>
      <c r="BE86" s="3">
        <f t="shared" si="117"/>
        <v>0</v>
      </c>
      <c r="BF86" s="3">
        <f t="shared" si="118"/>
        <v>1</v>
      </c>
      <c r="BG86" s="3">
        <f t="shared" si="119"/>
        <v>1</v>
      </c>
      <c r="BH86" s="3">
        <f t="shared" si="120"/>
        <v>1</v>
      </c>
      <c r="BI86" s="3">
        <f t="shared" si="121"/>
        <v>1</v>
      </c>
      <c r="BJ86" s="3">
        <f t="shared" si="122"/>
        <v>1</v>
      </c>
      <c r="BK86" s="3">
        <f t="shared" si="123"/>
        <v>0</v>
      </c>
      <c r="BM86" s="15" t="s">
        <v>6</v>
      </c>
      <c r="BN86" s="3">
        <f t="shared" si="124"/>
        <v>0</v>
      </c>
      <c r="BO86" s="3">
        <f t="shared" si="125"/>
        <v>0</v>
      </c>
      <c r="BP86" s="3">
        <f t="shared" si="126"/>
        <v>1</v>
      </c>
      <c r="BQ86" s="3">
        <f t="shared" si="127"/>
        <v>0</v>
      </c>
      <c r="BS86" s="3">
        <f t="shared" si="157"/>
        <v>0</v>
      </c>
      <c r="BT86" s="3">
        <f t="shared" si="158"/>
        <v>1</v>
      </c>
      <c r="BU86" s="3">
        <f t="shared" si="159"/>
        <v>0</v>
      </c>
      <c r="BV86" s="3">
        <f t="shared" si="160"/>
        <v>0</v>
      </c>
      <c r="BX86" s="3">
        <f t="shared" si="161"/>
        <v>0</v>
      </c>
      <c r="BY86" s="3" t="str">
        <f t="shared" si="162"/>
        <v>N/A</v>
      </c>
      <c r="BZ86" s="3" t="str">
        <f t="shared" si="163"/>
        <v>N/A</v>
      </c>
      <c r="CA86" s="3" t="str">
        <f t="shared" si="164"/>
        <v>N/A</v>
      </c>
      <c r="CB86" s="3" t="str">
        <f t="shared" si="165"/>
        <v>N/A</v>
      </c>
      <c r="CD86" s="3">
        <f t="shared" si="166"/>
        <v>1</v>
      </c>
      <c r="CE86" s="3">
        <f t="shared" si="167"/>
        <v>6</v>
      </c>
      <c r="CF86" s="3">
        <f t="shared" si="168"/>
        <v>9</v>
      </c>
      <c r="CG86" s="3">
        <f t="shared" si="169"/>
        <v>4</v>
      </c>
      <c r="CH86" s="3">
        <f t="shared" si="170"/>
        <v>5</v>
      </c>
      <c r="CJ86" s="3">
        <f t="shared" si="128"/>
        <v>0</v>
      </c>
      <c r="CK86" s="3" t="str">
        <f t="shared" si="171"/>
        <v>N/A</v>
      </c>
      <c r="CL86" s="3" t="str">
        <f t="shared" si="172"/>
        <v>N/A</v>
      </c>
      <c r="CM86" s="3" t="str">
        <f t="shared" si="173"/>
        <v>N/A</v>
      </c>
      <c r="CN86" s="3" t="str">
        <f t="shared" si="174"/>
        <v>N/A</v>
      </c>
      <c r="CP86" s="3">
        <v>2</v>
      </c>
      <c r="CQ86" s="3">
        <v>2</v>
      </c>
      <c r="CR86" s="3">
        <v>1</v>
      </c>
      <c r="CS86" s="3">
        <v>1</v>
      </c>
    </row>
    <row r="87" spans="1:97" ht="12.75">
      <c r="A87" s="3" t="s">
        <v>419</v>
      </c>
      <c r="B87" s="3">
        <v>14</v>
      </c>
      <c r="C87" s="3">
        <v>412</v>
      </c>
      <c r="D87" s="3">
        <v>4</v>
      </c>
      <c r="E87" s="3">
        <v>2</v>
      </c>
      <c r="F87" s="3">
        <v>8</v>
      </c>
      <c r="G87" s="3">
        <v>8</v>
      </c>
      <c r="H87" s="3">
        <v>6</v>
      </c>
      <c r="I87" s="3">
        <v>5</v>
      </c>
      <c r="J87" s="3">
        <v>1</v>
      </c>
      <c r="L87" s="3">
        <f t="shared" si="108"/>
        <v>0</v>
      </c>
      <c r="M87" s="3">
        <f t="shared" si="109"/>
        <v>0</v>
      </c>
      <c r="N87" s="3">
        <f t="shared" si="110"/>
        <v>0</v>
      </c>
      <c r="O87" s="3">
        <f t="shared" si="111"/>
        <v>0</v>
      </c>
      <c r="Q87" s="3">
        <f t="shared" si="129"/>
        <v>0</v>
      </c>
      <c r="R87" s="3">
        <f t="shared" si="130"/>
        <v>0</v>
      </c>
      <c r="S87" s="3">
        <f t="shared" si="131"/>
        <v>0</v>
      </c>
      <c r="T87" s="3">
        <f t="shared" si="132"/>
        <v>0</v>
      </c>
      <c r="V87" s="3">
        <f t="shared" si="133"/>
        <v>0</v>
      </c>
      <c r="W87" s="3">
        <f t="shared" si="134"/>
        <v>0</v>
      </c>
      <c r="X87" s="3">
        <f t="shared" si="135"/>
        <v>0</v>
      </c>
      <c r="Y87" s="3">
        <f t="shared" si="136"/>
        <v>1</v>
      </c>
      <c r="AA87" s="3">
        <f t="shared" si="137"/>
        <v>0</v>
      </c>
      <c r="AB87" s="3">
        <f t="shared" si="138"/>
        <v>0</v>
      </c>
      <c r="AC87" s="3">
        <f t="shared" si="139"/>
        <v>1</v>
      </c>
      <c r="AD87" s="3">
        <f t="shared" si="140"/>
        <v>0</v>
      </c>
      <c r="AF87" s="3">
        <f t="shared" si="141"/>
        <v>0</v>
      </c>
      <c r="AG87" s="3">
        <f t="shared" si="142"/>
        <v>0</v>
      </c>
      <c r="AH87" s="3">
        <f t="shared" si="143"/>
        <v>0</v>
      </c>
      <c r="AI87" s="3">
        <f t="shared" si="144"/>
        <v>0</v>
      </c>
      <c r="AK87" s="3">
        <f t="shared" si="145"/>
        <v>1</v>
      </c>
      <c r="AL87" s="3">
        <f t="shared" si="146"/>
        <v>1</v>
      </c>
      <c r="AM87" s="3">
        <f t="shared" si="147"/>
        <v>0</v>
      </c>
      <c r="AN87" s="3">
        <f t="shared" si="148"/>
        <v>0</v>
      </c>
      <c r="AP87" s="3">
        <f t="shared" si="149"/>
        <v>0</v>
      </c>
      <c r="AQ87" s="3">
        <f t="shared" si="150"/>
        <v>0</v>
      </c>
      <c r="AR87" s="3">
        <f t="shared" si="151"/>
        <v>0</v>
      </c>
      <c r="AS87" s="3">
        <f t="shared" si="152"/>
        <v>0</v>
      </c>
      <c r="AU87" s="3">
        <f t="shared" si="153"/>
        <v>0</v>
      </c>
      <c r="AV87" s="3">
        <f t="shared" si="154"/>
        <v>0</v>
      </c>
      <c r="AW87" s="3">
        <f t="shared" si="155"/>
        <v>0</v>
      </c>
      <c r="AX87" s="3">
        <f t="shared" si="156"/>
        <v>0</v>
      </c>
      <c r="AZ87" s="3">
        <f t="shared" si="112"/>
        <v>0</v>
      </c>
      <c r="BA87" s="3">
        <f t="shared" si="113"/>
        <v>0</v>
      </c>
      <c r="BB87" s="3">
        <f t="shared" si="114"/>
        <v>0</v>
      </c>
      <c r="BC87" s="3">
        <f t="shared" si="115"/>
        <v>0</v>
      </c>
      <c r="BD87" s="3">
        <f t="shared" si="116"/>
        <v>0</v>
      </c>
      <c r="BE87" s="3">
        <f t="shared" si="117"/>
        <v>0</v>
      </c>
      <c r="BF87" s="3">
        <f t="shared" si="118"/>
        <v>1</v>
      </c>
      <c r="BG87" s="3">
        <f t="shared" si="119"/>
        <v>1</v>
      </c>
      <c r="BH87" s="3">
        <f t="shared" si="120"/>
        <v>0</v>
      </c>
      <c r="BI87" s="3">
        <f t="shared" si="121"/>
        <v>1</v>
      </c>
      <c r="BJ87" s="3">
        <f t="shared" si="122"/>
        <v>1</v>
      </c>
      <c r="BK87" s="3">
        <f t="shared" si="123"/>
        <v>1</v>
      </c>
      <c r="BM87" s="15" t="s">
        <v>7</v>
      </c>
      <c r="BN87" s="3">
        <f t="shared" si="124"/>
        <v>0</v>
      </c>
      <c r="BO87" s="3">
        <f t="shared" si="125"/>
        <v>0</v>
      </c>
      <c r="BP87" s="3">
        <f t="shared" si="126"/>
        <v>0</v>
      </c>
      <c r="BQ87" s="3">
        <f t="shared" si="127"/>
        <v>1</v>
      </c>
      <c r="BS87" s="3">
        <f t="shared" si="157"/>
        <v>1</v>
      </c>
      <c r="BT87" s="3">
        <f t="shared" si="158"/>
        <v>1</v>
      </c>
      <c r="BU87" s="3">
        <f t="shared" si="159"/>
        <v>0</v>
      </c>
      <c r="BV87" s="3">
        <f t="shared" si="160"/>
        <v>0</v>
      </c>
      <c r="BX87" s="3">
        <f t="shared" si="161"/>
        <v>0</v>
      </c>
      <c r="BY87" s="3" t="str">
        <f t="shared" si="162"/>
        <v>N/A</v>
      </c>
      <c r="BZ87" s="3" t="str">
        <f t="shared" si="163"/>
        <v>N/A</v>
      </c>
      <c r="CA87" s="3" t="str">
        <f t="shared" si="164"/>
        <v>N/A</v>
      </c>
      <c r="CB87" s="3" t="str">
        <f t="shared" si="165"/>
        <v>N/A</v>
      </c>
      <c r="CD87" s="3">
        <f t="shared" si="166"/>
        <v>1</v>
      </c>
      <c r="CE87" s="3">
        <f t="shared" si="167"/>
        <v>8</v>
      </c>
      <c r="CF87" s="3">
        <f t="shared" si="168"/>
        <v>8</v>
      </c>
      <c r="CG87" s="3">
        <f t="shared" si="169"/>
        <v>6</v>
      </c>
      <c r="CH87" s="3">
        <f t="shared" si="170"/>
        <v>5</v>
      </c>
      <c r="CJ87" s="3">
        <f t="shared" si="128"/>
        <v>0</v>
      </c>
      <c r="CK87" s="3" t="str">
        <f t="shared" si="171"/>
        <v>N/A</v>
      </c>
      <c r="CL87" s="3" t="str">
        <f t="shared" si="172"/>
        <v>N/A</v>
      </c>
      <c r="CM87" s="3" t="str">
        <f t="shared" si="173"/>
        <v>N/A</v>
      </c>
      <c r="CN87" s="3" t="str">
        <f t="shared" si="174"/>
        <v>N/A</v>
      </c>
      <c r="CP87" s="3">
        <v>2</v>
      </c>
      <c r="CQ87" s="3">
        <v>2</v>
      </c>
      <c r="CR87" s="3">
        <v>1</v>
      </c>
      <c r="CS87" s="3">
        <v>2</v>
      </c>
    </row>
    <row r="88" spans="1:97" ht="12.75">
      <c r="A88" s="3" t="s">
        <v>419</v>
      </c>
      <c r="B88" s="3">
        <v>15</v>
      </c>
      <c r="C88" s="3">
        <v>316</v>
      </c>
      <c r="D88" s="3">
        <v>4</v>
      </c>
      <c r="E88" s="3">
        <v>16</v>
      </c>
      <c r="F88" s="3">
        <v>4</v>
      </c>
      <c r="G88" s="3">
        <v>6</v>
      </c>
      <c r="H88" s="3">
        <v>5</v>
      </c>
      <c r="I88" s="3">
        <v>5</v>
      </c>
      <c r="J88" s="3">
        <v>1</v>
      </c>
      <c r="L88" s="3">
        <f t="shared" si="108"/>
        <v>1</v>
      </c>
      <c r="M88" s="3">
        <f t="shared" si="109"/>
        <v>0</v>
      </c>
      <c r="N88" s="3">
        <f t="shared" si="110"/>
        <v>0</v>
      </c>
      <c r="O88" s="3">
        <f t="shared" si="111"/>
        <v>0</v>
      </c>
      <c r="Q88" s="3">
        <f t="shared" si="129"/>
        <v>0</v>
      </c>
      <c r="R88" s="3">
        <f t="shared" si="130"/>
        <v>0</v>
      </c>
      <c r="S88" s="3">
        <f t="shared" si="131"/>
        <v>0</v>
      </c>
      <c r="T88" s="3">
        <f t="shared" si="132"/>
        <v>0</v>
      </c>
      <c r="V88" s="3">
        <f t="shared" si="133"/>
        <v>0</v>
      </c>
      <c r="W88" s="3">
        <f t="shared" si="134"/>
        <v>0</v>
      </c>
      <c r="X88" s="3">
        <f t="shared" si="135"/>
        <v>1</v>
      </c>
      <c r="Y88" s="3">
        <f t="shared" si="136"/>
        <v>1</v>
      </c>
      <c r="AA88" s="3">
        <f t="shared" si="137"/>
        <v>0</v>
      </c>
      <c r="AB88" s="3">
        <f t="shared" si="138"/>
        <v>1</v>
      </c>
      <c r="AC88" s="3">
        <f t="shared" si="139"/>
        <v>0</v>
      </c>
      <c r="AD88" s="3">
        <f t="shared" si="140"/>
        <v>0</v>
      </c>
      <c r="AF88" s="3">
        <f t="shared" si="141"/>
        <v>0</v>
      </c>
      <c r="AG88" s="3">
        <f t="shared" si="142"/>
        <v>0</v>
      </c>
      <c r="AH88" s="3">
        <f t="shared" si="143"/>
        <v>0</v>
      </c>
      <c r="AI88" s="3">
        <f t="shared" si="144"/>
        <v>0</v>
      </c>
      <c r="AK88" s="3">
        <f t="shared" si="145"/>
        <v>0</v>
      </c>
      <c r="AL88" s="3">
        <f t="shared" si="146"/>
        <v>0</v>
      </c>
      <c r="AM88" s="3">
        <f t="shared" si="147"/>
        <v>0</v>
      </c>
      <c r="AN88" s="3">
        <f t="shared" si="148"/>
        <v>0</v>
      </c>
      <c r="AP88" s="3">
        <f t="shared" si="149"/>
        <v>0</v>
      </c>
      <c r="AQ88" s="3">
        <f t="shared" si="150"/>
        <v>0</v>
      </c>
      <c r="AR88" s="3">
        <f t="shared" si="151"/>
        <v>0</v>
      </c>
      <c r="AS88" s="3">
        <f t="shared" si="152"/>
        <v>0</v>
      </c>
      <c r="AU88" s="3">
        <f t="shared" si="153"/>
        <v>0</v>
      </c>
      <c r="AV88" s="3">
        <f t="shared" si="154"/>
        <v>0</v>
      </c>
      <c r="AW88" s="3">
        <f t="shared" si="155"/>
        <v>0</v>
      </c>
      <c r="AX88" s="3">
        <f t="shared" si="156"/>
        <v>0</v>
      </c>
      <c r="AZ88" s="3">
        <f t="shared" si="112"/>
        <v>1</v>
      </c>
      <c r="BA88" s="3">
        <f t="shared" si="113"/>
        <v>1</v>
      </c>
      <c r="BB88" s="3">
        <f t="shared" si="114"/>
        <v>1</v>
      </c>
      <c r="BC88" s="3">
        <f t="shared" si="115"/>
        <v>0</v>
      </c>
      <c r="BD88" s="3">
        <f t="shared" si="116"/>
        <v>0</v>
      </c>
      <c r="BE88" s="3">
        <f t="shared" si="117"/>
        <v>0</v>
      </c>
      <c r="BF88" s="3">
        <f t="shared" si="118"/>
        <v>0</v>
      </c>
      <c r="BG88" s="3">
        <f t="shared" si="119"/>
        <v>1</v>
      </c>
      <c r="BH88" s="3">
        <f t="shared" si="120"/>
        <v>0</v>
      </c>
      <c r="BI88" s="3">
        <f t="shared" si="121"/>
        <v>0</v>
      </c>
      <c r="BJ88" s="3">
        <f t="shared" si="122"/>
        <v>1</v>
      </c>
      <c r="BK88" s="3">
        <f t="shared" si="123"/>
        <v>0</v>
      </c>
      <c r="BM88" s="15" t="s">
        <v>4</v>
      </c>
      <c r="BN88" s="3">
        <f t="shared" si="124"/>
        <v>1</v>
      </c>
      <c r="BO88" s="3">
        <f t="shared" si="125"/>
        <v>0</v>
      </c>
      <c r="BP88" s="3">
        <f t="shared" si="126"/>
        <v>0</v>
      </c>
      <c r="BQ88" s="3">
        <f t="shared" si="127"/>
        <v>0</v>
      </c>
      <c r="BS88" s="3">
        <f t="shared" si="157"/>
        <v>0</v>
      </c>
      <c r="BT88" s="3">
        <f t="shared" si="158"/>
        <v>0</v>
      </c>
      <c r="BU88" s="3">
        <f t="shared" si="159"/>
        <v>0</v>
      </c>
      <c r="BV88" s="3">
        <f t="shared" si="160"/>
        <v>0</v>
      </c>
      <c r="BX88" s="3">
        <f t="shared" si="161"/>
        <v>0</v>
      </c>
      <c r="BY88" s="3" t="str">
        <f t="shared" si="162"/>
        <v>N/A</v>
      </c>
      <c r="BZ88" s="3" t="str">
        <f t="shared" si="163"/>
        <v>N/A</v>
      </c>
      <c r="CA88" s="3" t="str">
        <f t="shared" si="164"/>
        <v>N/A</v>
      </c>
      <c r="CB88" s="3" t="str">
        <f t="shared" si="165"/>
        <v>N/A</v>
      </c>
      <c r="CD88" s="3">
        <f t="shared" si="166"/>
        <v>1</v>
      </c>
      <c r="CE88" s="3">
        <f t="shared" si="167"/>
        <v>4</v>
      </c>
      <c r="CF88" s="3">
        <f t="shared" si="168"/>
        <v>6</v>
      </c>
      <c r="CG88" s="3">
        <f t="shared" si="169"/>
        <v>5</v>
      </c>
      <c r="CH88" s="3">
        <f t="shared" si="170"/>
        <v>5</v>
      </c>
      <c r="CJ88" s="3">
        <f t="shared" si="128"/>
        <v>0</v>
      </c>
      <c r="CK88" s="3" t="str">
        <f t="shared" si="171"/>
        <v>N/A</v>
      </c>
      <c r="CL88" s="3" t="str">
        <f t="shared" si="172"/>
        <v>N/A</v>
      </c>
      <c r="CM88" s="3" t="str">
        <f t="shared" si="173"/>
        <v>N/A</v>
      </c>
      <c r="CN88" s="3" t="str">
        <f t="shared" si="174"/>
        <v>N/A</v>
      </c>
      <c r="CP88" s="3">
        <v>1</v>
      </c>
      <c r="CQ88" s="3">
        <v>1</v>
      </c>
      <c r="CR88" s="3">
        <v>2</v>
      </c>
      <c r="CS88" s="3">
        <v>1</v>
      </c>
    </row>
    <row r="89" spans="1:97" ht="12.75">
      <c r="A89" s="3" t="s">
        <v>419</v>
      </c>
      <c r="B89" s="3">
        <v>16</v>
      </c>
      <c r="C89" s="3">
        <v>146</v>
      </c>
      <c r="D89" s="3">
        <v>3</v>
      </c>
      <c r="E89" s="3">
        <v>14</v>
      </c>
      <c r="F89" s="3">
        <v>3</v>
      </c>
      <c r="G89" s="3">
        <v>5</v>
      </c>
      <c r="H89" s="3">
        <v>4</v>
      </c>
      <c r="I89" s="3">
        <v>4</v>
      </c>
      <c r="J89" s="3">
        <v>1</v>
      </c>
      <c r="L89" s="3">
        <f t="shared" si="108"/>
        <v>1</v>
      </c>
      <c r="M89" s="3">
        <f t="shared" si="109"/>
        <v>0</v>
      </c>
      <c r="N89" s="3">
        <f t="shared" si="110"/>
        <v>0</v>
      </c>
      <c r="O89" s="3">
        <f t="shared" si="111"/>
        <v>0</v>
      </c>
      <c r="Q89" s="3">
        <f t="shared" si="129"/>
        <v>0</v>
      </c>
      <c r="R89" s="3">
        <f t="shared" si="130"/>
        <v>0</v>
      </c>
      <c r="S89" s="3">
        <f t="shared" si="131"/>
        <v>0</v>
      </c>
      <c r="T89" s="3">
        <f t="shared" si="132"/>
        <v>0</v>
      </c>
      <c r="V89" s="3">
        <f t="shared" si="133"/>
        <v>0</v>
      </c>
      <c r="W89" s="3">
        <f t="shared" si="134"/>
        <v>0</v>
      </c>
      <c r="X89" s="3">
        <f t="shared" si="135"/>
        <v>1</v>
      </c>
      <c r="Y89" s="3">
        <f t="shared" si="136"/>
        <v>1</v>
      </c>
      <c r="AA89" s="3">
        <f t="shared" si="137"/>
        <v>0</v>
      </c>
      <c r="AB89" s="3">
        <f t="shared" si="138"/>
        <v>1</v>
      </c>
      <c r="AC89" s="3">
        <f t="shared" si="139"/>
        <v>0</v>
      </c>
      <c r="AD89" s="3">
        <f t="shared" si="140"/>
        <v>0</v>
      </c>
      <c r="AF89" s="3">
        <f t="shared" si="141"/>
        <v>0</v>
      </c>
      <c r="AG89" s="3">
        <f t="shared" si="142"/>
        <v>0</v>
      </c>
      <c r="AH89" s="3">
        <f t="shared" si="143"/>
        <v>0</v>
      </c>
      <c r="AI89" s="3">
        <f t="shared" si="144"/>
        <v>0</v>
      </c>
      <c r="AK89" s="3">
        <f t="shared" si="145"/>
        <v>0</v>
      </c>
      <c r="AL89" s="3">
        <f t="shared" si="146"/>
        <v>0</v>
      </c>
      <c r="AM89" s="3">
        <f t="shared" si="147"/>
        <v>0</v>
      </c>
      <c r="AN89" s="3">
        <f t="shared" si="148"/>
        <v>0</v>
      </c>
      <c r="AP89" s="3">
        <f t="shared" si="149"/>
        <v>0</v>
      </c>
      <c r="AQ89" s="3">
        <f t="shared" si="150"/>
        <v>0</v>
      </c>
      <c r="AR89" s="3">
        <f t="shared" si="151"/>
        <v>0</v>
      </c>
      <c r="AS89" s="3">
        <f t="shared" si="152"/>
        <v>0</v>
      </c>
      <c r="AU89" s="3">
        <f t="shared" si="153"/>
        <v>0</v>
      </c>
      <c r="AV89" s="3">
        <f t="shared" si="154"/>
        <v>0</v>
      </c>
      <c r="AW89" s="3">
        <f t="shared" si="155"/>
        <v>0</v>
      </c>
      <c r="AX89" s="3">
        <f t="shared" si="156"/>
        <v>0</v>
      </c>
      <c r="AZ89" s="3">
        <f t="shared" si="112"/>
        <v>1</v>
      </c>
      <c r="BA89" s="3">
        <f t="shared" si="113"/>
        <v>1</v>
      </c>
      <c r="BB89" s="3">
        <f t="shared" si="114"/>
        <v>1</v>
      </c>
      <c r="BC89" s="3">
        <f t="shared" si="115"/>
        <v>0</v>
      </c>
      <c r="BD89" s="3">
        <f t="shared" si="116"/>
        <v>0</v>
      </c>
      <c r="BE89" s="3">
        <f t="shared" si="117"/>
        <v>0</v>
      </c>
      <c r="BF89" s="3">
        <f t="shared" si="118"/>
        <v>0</v>
      </c>
      <c r="BG89" s="3">
        <f t="shared" si="119"/>
        <v>1</v>
      </c>
      <c r="BH89" s="3">
        <f t="shared" si="120"/>
        <v>0</v>
      </c>
      <c r="BI89" s="3">
        <f t="shared" si="121"/>
        <v>0</v>
      </c>
      <c r="BJ89" s="3">
        <f t="shared" si="122"/>
        <v>1</v>
      </c>
      <c r="BK89" s="3">
        <f t="shared" si="123"/>
        <v>0</v>
      </c>
      <c r="BM89" s="15" t="s">
        <v>4</v>
      </c>
      <c r="BN89" s="3">
        <f t="shared" si="124"/>
        <v>1</v>
      </c>
      <c r="BO89" s="3">
        <f t="shared" si="125"/>
        <v>0</v>
      </c>
      <c r="BP89" s="3">
        <f t="shared" si="126"/>
        <v>0</v>
      </c>
      <c r="BQ89" s="3">
        <f t="shared" si="127"/>
        <v>0</v>
      </c>
      <c r="BS89" s="3">
        <f t="shared" si="157"/>
        <v>0</v>
      </c>
      <c r="BT89" s="3">
        <f t="shared" si="158"/>
        <v>0</v>
      </c>
      <c r="BU89" s="3">
        <f t="shared" si="159"/>
        <v>0</v>
      </c>
      <c r="BV89" s="3">
        <f t="shared" si="160"/>
        <v>0</v>
      </c>
      <c r="BX89" s="3">
        <f t="shared" si="161"/>
        <v>1</v>
      </c>
      <c r="BY89" s="3">
        <f t="shared" si="162"/>
        <v>3</v>
      </c>
      <c r="BZ89" s="3">
        <f t="shared" si="163"/>
        <v>5</v>
      </c>
      <c r="CA89" s="3">
        <f t="shared" si="164"/>
        <v>4</v>
      </c>
      <c r="CB89" s="3">
        <f t="shared" si="165"/>
        <v>4</v>
      </c>
      <c r="CD89" s="3">
        <f t="shared" si="166"/>
        <v>0</v>
      </c>
      <c r="CE89" s="3" t="str">
        <f t="shared" si="167"/>
        <v>N/A</v>
      </c>
      <c r="CF89" s="3" t="str">
        <f t="shared" si="168"/>
        <v>N/A</v>
      </c>
      <c r="CG89" s="3" t="str">
        <f t="shared" si="169"/>
        <v>N/A</v>
      </c>
      <c r="CH89" s="3" t="str">
        <f t="shared" si="170"/>
        <v>N/A</v>
      </c>
      <c r="CJ89" s="3">
        <f t="shared" si="128"/>
        <v>0</v>
      </c>
      <c r="CK89" s="3" t="str">
        <f t="shared" si="171"/>
        <v>N/A</v>
      </c>
      <c r="CL89" s="3" t="str">
        <f t="shared" si="172"/>
        <v>N/A</v>
      </c>
      <c r="CM89" s="3" t="str">
        <f t="shared" si="173"/>
        <v>N/A</v>
      </c>
      <c r="CN89" s="3" t="str">
        <f t="shared" si="174"/>
        <v>N/A</v>
      </c>
      <c r="CP89" s="3">
        <v>2</v>
      </c>
      <c r="CQ89" s="3">
        <v>3</v>
      </c>
      <c r="CR89" s="3">
        <v>2</v>
      </c>
      <c r="CS89" s="3">
        <v>2</v>
      </c>
    </row>
    <row r="90" spans="1:97" ht="12.75">
      <c r="A90" s="3" t="s">
        <v>419</v>
      </c>
      <c r="B90" s="3">
        <v>17</v>
      </c>
      <c r="C90" s="3">
        <v>329</v>
      </c>
      <c r="D90" s="3">
        <v>4</v>
      </c>
      <c r="E90" s="3">
        <v>12</v>
      </c>
      <c r="F90" s="3">
        <v>6</v>
      </c>
      <c r="G90" s="3">
        <v>8</v>
      </c>
      <c r="H90" s="3">
        <v>4</v>
      </c>
      <c r="I90" s="3">
        <v>6</v>
      </c>
      <c r="J90" s="3">
        <v>1</v>
      </c>
      <c r="L90" s="3">
        <f t="shared" si="108"/>
        <v>0</v>
      </c>
      <c r="M90" s="3">
        <f t="shared" si="109"/>
        <v>0</v>
      </c>
      <c r="N90" s="3">
        <f t="shared" si="110"/>
        <v>1</v>
      </c>
      <c r="O90" s="3">
        <f t="shared" si="111"/>
        <v>0</v>
      </c>
      <c r="Q90" s="3">
        <f t="shared" si="129"/>
        <v>0</v>
      </c>
      <c r="R90" s="3">
        <f t="shared" si="130"/>
        <v>0</v>
      </c>
      <c r="S90" s="3">
        <f t="shared" si="131"/>
        <v>0</v>
      </c>
      <c r="T90" s="3">
        <f t="shared" si="132"/>
        <v>0</v>
      </c>
      <c r="V90" s="3">
        <f t="shared" si="133"/>
        <v>0</v>
      </c>
      <c r="W90" s="3">
        <f t="shared" si="134"/>
        <v>0</v>
      </c>
      <c r="X90" s="3">
        <f t="shared" si="135"/>
        <v>0</v>
      </c>
      <c r="Y90" s="3">
        <f t="shared" si="136"/>
        <v>0</v>
      </c>
      <c r="AA90" s="3">
        <f t="shared" si="137"/>
        <v>1</v>
      </c>
      <c r="AB90" s="3">
        <f t="shared" si="138"/>
        <v>0</v>
      </c>
      <c r="AC90" s="3">
        <f t="shared" si="139"/>
        <v>0</v>
      </c>
      <c r="AD90" s="3">
        <f t="shared" si="140"/>
        <v>1</v>
      </c>
      <c r="AF90" s="3">
        <f t="shared" si="141"/>
        <v>0</v>
      </c>
      <c r="AG90" s="3">
        <f t="shared" si="142"/>
        <v>0</v>
      </c>
      <c r="AH90" s="3">
        <f t="shared" si="143"/>
        <v>0</v>
      </c>
      <c r="AI90" s="3">
        <f t="shared" si="144"/>
        <v>0</v>
      </c>
      <c r="AK90" s="3">
        <f t="shared" si="145"/>
        <v>0</v>
      </c>
      <c r="AL90" s="3">
        <f t="shared" si="146"/>
        <v>1</v>
      </c>
      <c r="AM90" s="3">
        <f t="shared" si="147"/>
        <v>0</v>
      </c>
      <c r="AN90" s="3">
        <f t="shared" si="148"/>
        <v>0</v>
      </c>
      <c r="AP90" s="3">
        <f t="shared" si="149"/>
        <v>0</v>
      </c>
      <c r="AQ90" s="3">
        <f t="shared" si="150"/>
        <v>0</v>
      </c>
      <c r="AR90" s="3">
        <f t="shared" si="151"/>
        <v>0</v>
      </c>
      <c r="AS90" s="3">
        <f t="shared" si="152"/>
        <v>0</v>
      </c>
      <c r="AU90" s="3">
        <f t="shared" si="153"/>
        <v>0</v>
      </c>
      <c r="AV90" s="3">
        <f t="shared" si="154"/>
        <v>0</v>
      </c>
      <c r="AW90" s="3">
        <f t="shared" si="155"/>
        <v>0</v>
      </c>
      <c r="AX90" s="3">
        <f t="shared" si="156"/>
        <v>0</v>
      </c>
      <c r="AZ90" s="3">
        <f t="shared" si="112"/>
        <v>1</v>
      </c>
      <c r="BA90" s="3">
        <f t="shared" si="113"/>
        <v>0</v>
      </c>
      <c r="BB90" s="3">
        <f t="shared" si="114"/>
        <v>0</v>
      </c>
      <c r="BC90" s="3">
        <f t="shared" si="115"/>
        <v>0</v>
      </c>
      <c r="BD90" s="3">
        <f t="shared" si="116"/>
        <v>0</v>
      </c>
      <c r="BE90" s="3">
        <f t="shared" si="117"/>
        <v>0</v>
      </c>
      <c r="BF90" s="3">
        <f t="shared" si="118"/>
        <v>1</v>
      </c>
      <c r="BG90" s="3">
        <f t="shared" si="119"/>
        <v>1</v>
      </c>
      <c r="BH90" s="3">
        <f t="shared" si="120"/>
        <v>1</v>
      </c>
      <c r="BI90" s="3">
        <f t="shared" si="121"/>
        <v>0</v>
      </c>
      <c r="BJ90" s="3">
        <f t="shared" si="122"/>
        <v>1</v>
      </c>
      <c r="BK90" s="3">
        <f t="shared" si="123"/>
        <v>0</v>
      </c>
      <c r="BM90" s="15" t="s">
        <v>6</v>
      </c>
      <c r="BN90" s="3">
        <f t="shared" si="124"/>
        <v>0</v>
      </c>
      <c r="BO90" s="3">
        <f t="shared" si="125"/>
        <v>0</v>
      </c>
      <c r="BP90" s="3">
        <f t="shared" si="126"/>
        <v>1</v>
      </c>
      <c r="BQ90" s="3">
        <f t="shared" si="127"/>
        <v>0</v>
      </c>
      <c r="BS90" s="3">
        <f t="shared" si="157"/>
        <v>0</v>
      </c>
      <c r="BT90" s="3">
        <f t="shared" si="158"/>
        <v>1</v>
      </c>
      <c r="BU90" s="3">
        <f t="shared" si="159"/>
        <v>0</v>
      </c>
      <c r="BV90" s="3">
        <f t="shared" si="160"/>
        <v>0</v>
      </c>
      <c r="BX90" s="3">
        <f t="shared" si="161"/>
        <v>0</v>
      </c>
      <c r="BY90" s="3" t="str">
        <f t="shared" si="162"/>
        <v>N/A</v>
      </c>
      <c r="BZ90" s="3" t="str">
        <f t="shared" si="163"/>
        <v>N/A</v>
      </c>
      <c r="CA90" s="3" t="str">
        <f t="shared" si="164"/>
        <v>N/A</v>
      </c>
      <c r="CB90" s="3" t="str">
        <f t="shared" si="165"/>
        <v>N/A</v>
      </c>
      <c r="CD90" s="3">
        <f t="shared" si="166"/>
        <v>1</v>
      </c>
      <c r="CE90" s="3">
        <f t="shared" si="167"/>
        <v>6</v>
      </c>
      <c r="CF90" s="3">
        <f t="shared" si="168"/>
        <v>8</v>
      </c>
      <c r="CG90" s="3">
        <f t="shared" si="169"/>
        <v>4</v>
      </c>
      <c r="CH90" s="3">
        <f t="shared" si="170"/>
        <v>6</v>
      </c>
      <c r="CJ90" s="3">
        <f t="shared" si="128"/>
        <v>0</v>
      </c>
      <c r="CK90" s="3" t="str">
        <f t="shared" si="171"/>
        <v>N/A</v>
      </c>
      <c r="CL90" s="3" t="str">
        <f t="shared" si="172"/>
        <v>N/A</v>
      </c>
      <c r="CM90" s="3" t="str">
        <f t="shared" si="173"/>
        <v>N/A</v>
      </c>
      <c r="CN90" s="3" t="str">
        <f t="shared" si="174"/>
        <v>N/A</v>
      </c>
      <c r="CP90" s="3">
        <v>2</v>
      </c>
      <c r="CQ90" s="3">
        <v>2</v>
      </c>
      <c r="CR90" s="3">
        <v>2</v>
      </c>
      <c r="CS90" s="3">
        <v>3</v>
      </c>
    </row>
    <row r="91" spans="1:97" ht="12.75">
      <c r="A91" s="3" t="s">
        <v>419</v>
      </c>
      <c r="B91" s="3">
        <v>18</v>
      </c>
      <c r="C91" s="3">
        <v>387</v>
      </c>
      <c r="D91" s="3">
        <v>4</v>
      </c>
      <c r="E91" s="3">
        <v>6</v>
      </c>
      <c r="F91" s="3">
        <v>6</v>
      </c>
      <c r="G91" s="3">
        <v>6</v>
      </c>
      <c r="H91" s="3">
        <v>5</v>
      </c>
      <c r="I91" s="3">
        <v>5</v>
      </c>
      <c r="J91" s="3">
        <v>1</v>
      </c>
      <c r="L91" s="3">
        <f t="shared" si="108"/>
        <v>0</v>
      </c>
      <c r="M91" s="3">
        <f t="shared" si="109"/>
        <v>0</v>
      </c>
      <c r="N91" s="3">
        <f t="shared" si="110"/>
        <v>0</v>
      </c>
      <c r="O91" s="3">
        <f t="shared" si="111"/>
        <v>0</v>
      </c>
      <c r="Q91" s="3">
        <f t="shared" si="129"/>
        <v>0</v>
      </c>
      <c r="R91" s="3">
        <f t="shared" si="130"/>
        <v>0</v>
      </c>
      <c r="S91" s="3">
        <f t="shared" si="131"/>
        <v>0</v>
      </c>
      <c r="T91" s="3">
        <f t="shared" si="132"/>
        <v>0</v>
      </c>
      <c r="V91" s="3">
        <f t="shared" si="133"/>
        <v>0</v>
      </c>
      <c r="W91" s="3">
        <f t="shared" si="134"/>
        <v>0</v>
      </c>
      <c r="X91" s="3">
        <f t="shared" si="135"/>
        <v>1</v>
      </c>
      <c r="Y91" s="3">
        <f t="shared" si="136"/>
        <v>1</v>
      </c>
      <c r="AA91" s="3">
        <f t="shared" si="137"/>
        <v>1</v>
      </c>
      <c r="AB91" s="3">
        <f t="shared" si="138"/>
        <v>1</v>
      </c>
      <c r="AC91" s="3">
        <f t="shared" si="139"/>
        <v>0</v>
      </c>
      <c r="AD91" s="3">
        <f t="shared" si="140"/>
        <v>0</v>
      </c>
      <c r="AF91" s="3">
        <f t="shared" si="141"/>
        <v>0</v>
      </c>
      <c r="AG91" s="3">
        <f t="shared" si="142"/>
        <v>0</v>
      </c>
      <c r="AH91" s="3">
        <f t="shared" si="143"/>
        <v>0</v>
      </c>
      <c r="AI91" s="3">
        <f t="shared" si="144"/>
        <v>0</v>
      </c>
      <c r="AK91" s="3">
        <f t="shared" si="145"/>
        <v>0</v>
      </c>
      <c r="AL91" s="3">
        <f t="shared" si="146"/>
        <v>0</v>
      </c>
      <c r="AM91" s="3">
        <f t="shared" si="147"/>
        <v>0</v>
      </c>
      <c r="AN91" s="3">
        <f t="shared" si="148"/>
        <v>0</v>
      </c>
      <c r="AP91" s="3">
        <f t="shared" si="149"/>
        <v>0</v>
      </c>
      <c r="AQ91" s="3">
        <f t="shared" si="150"/>
        <v>0</v>
      </c>
      <c r="AR91" s="3">
        <f t="shared" si="151"/>
        <v>0</v>
      </c>
      <c r="AS91" s="3">
        <f t="shared" si="152"/>
        <v>0</v>
      </c>
      <c r="AU91" s="3">
        <f t="shared" si="153"/>
        <v>0</v>
      </c>
      <c r="AV91" s="3">
        <f t="shared" si="154"/>
        <v>0</v>
      </c>
      <c r="AW91" s="3">
        <f t="shared" si="155"/>
        <v>0</v>
      </c>
      <c r="AX91" s="3">
        <f t="shared" si="156"/>
        <v>0</v>
      </c>
      <c r="AZ91" s="3">
        <f t="shared" si="112"/>
        <v>0</v>
      </c>
      <c r="BA91" s="3">
        <f t="shared" si="113"/>
        <v>0</v>
      </c>
      <c r="BB91" s="3">
        <f t="shared" si="114"/>
        <v>0</v>
      </c>
      <c r="BC91" s="3">
        <f t="shared" si="115"/>
        <v>0</v>
      </c>
      <c r="BD91" s="3">
        <f t="shared" si="116"/>
        <v>0</v>
      </c>
      <c r="BE91" s="3">
        <f t="shared" si="117"/>
        <v>0</v>
      </c>
      <c r="BF91" s="3">
        <f t="shared" si="118"/>
        <v>1</v>
      </c>
      <c r="BG91" s="3">
        <f t="shared" si="119"/>
        <v>1</v>
      </c>
      <c r="BH91" s="3">
        <f t="shared" si="120"/>
        <v>0</v>
      </c>
      <c r="BI91" s="3">
        <f t="shared" si="121"/>
        <v>1</v>
      </c>
      <c r="BJ91" s="3">
        <f t="shared" si="122"/>
        <v>1</v>
      </c>
      <c r="BK91" s="3">
        <f t="shared" si="123"/>
        <v>0</v>
      </c>
      <c r="BM91" s="15">
        <v>0</v>
      </c>
      <c r="BN91" s="3">
        <f t="shared" si="124"/>
        <v>0</v>
      </c>
      <c r="BO91" s="3">
        <f t="shared" si="125"/>
        <v>0</v>
      </c>
      <c r="BP91" s="3">
        <f t="shared" si="126"/>
        <v>0</v>
      </c>
      <c r="BQ91" s="3">
        <f t="shared" si="127"/>
        <v>0</v>
      </c>
      <c r="BS91" s="3">
        <f t="shared" si="157"/>
        <v>0</v>
      </c>
      <c r="BT91" s="3">
        <f t="shared" si="158"/>
        <v>0</v>
      </c>
      <c r="BU91" s="3">
        <f t="shared" si="159"/>
        <v>0</v>
      </c>
      <c r="BV91" s="3">
        <f t="shared" si="160"/>
        <v>0</v>
      </c>
      <c r="BX91" s="3">
        <f t="shared" si="161"/>
        <v>0</v>
      </c>
      <c r="BY91" s="3" t="str">
        <f t="shared" si="162"/>
        <v>N/A</v>
      </c>
      <c r="BZ91" s="3" t="str">
        <f t="shared" si="163"/>
        <v>N/A</v>
      </c>
      <c r="CA91" s="3" t="str">
        <f t="shared" si="164"/>
        <v>N/A</v>
      </c>
      <c r="CB91" s="3" t="str">
        <f t="shared" si="165"/>
        <v>N/A</v>
      </c>
      <c r="CD91" s="3">
        <f t="shared" si="166"/>
        <v>1</v>
      </c>
      <c r="CE91" s="3">
        <f t="shared" si="167"/>
        <v>6</v>
      </c>
      <c r="CF91" s="3">
        <f t="shared" si="168"/>
        <v>6</v>
      </c>
      <c r="CG91" s="3">
        <f t="shared" si="169"/>
        <v>5</v>
      </c>
      <c r="CH91" s="3">
        <f t="shared" si="170"/>
        <v>5</v>
      </c>
      <c r="CJ91" s="3">
        <f t="shared" si="128"/>
        <v>0</v>
      </c>
      <c r="CK91" s="3" t="str">
        <f t="shared" si="171"/>
        <v>N/A</v>
      </c>
      <c r="CL91" s="3" t="str">
        <f t="shared" si="172"/>
        <v>N/A</v>
      </c>
      <c r="CM91" s="3" t="str">
        <f t="shared" si="173"/>
        <v>N/A</v>
      </c>
      <c r="CN91" s="3" t="str">
        <f t="shared" si="174"/>
        <v>N/A</v>
      </c>
      <c r="CP91" s="3">
        <v>2</v>
      </c>
      <c r="CQ91" s="3">
        <v>2</v>
      </c>
      <c r="CR91" s="3">
        <v>2</v>
      </c>
      <c r="CS91" s="3">
        <v>2</v>
      </c>
    </row>
    <row r="92" spans="1:97" ht="12.75">
      <c r="A92" s="3" t="s">
        <v>420</v>
      </c>
      <c r="B92" s="3">
        <v>1</v>
      </c>
      <c r="C92" s="3">
        <v>323</v>
      </c>
      <c r="D92" s="3">
        <v>4</v>
      </c>
      <c r="E92" s="3">
        <v>7</v>
      </c>
      <c r="F92" s="3">
        <v>5</v>
      </c>
      <c r="G92" s="3">
        <v>4</v>
      </c>
      <c r="H92" s="3">
        <v>5</v>
      </c>
      <c r="I92" s="3">
        <v>5</v>
      </c>
      <c r="J92" s="3">
        <v>1</v>
      </c>
      <c r="L92" s="3">
        <f t="shared" si="108"/>
        <v>0</v>
      </c>
      <c r="M92" s="3">
        <f t="shared" si="109"/>
        <v>1</v>
      </c>
      <c r="N92" s="3">
        <f t="shared" si="110"/>
        <v>0</v>
      </c>
      <c r="O92" s="3">
        <f t="shared" si="111"/>
        <v>0</v>
      </c>
      <c r="Q92" s="3">
        <f t="shared" si="129"/>
        <v>0</v>
      </c>
      <c r="R92" s="3">
        <f t="shared" si="130"/>
        <v>0</v>
      </c>
      <c r="S92" s="3">
        <f t="shared" si="131"/>
        <v>0</v>
      </c>
      <c r="T92" s="3">
        <f t="shared" si="132"/>
        <v>0</v>
      </c>
      <c r="V92" s="3">
        <f t="shared" si="133"/>
        <v>1</v>
      </c>
      <c r="W92" s="3">
        <f t="shared" si="134"/>
        <v>0</v>
      </c>
      <c r="X92" s="3">
        <f t="shared" si="135"/>
        <v>1</v>
      </c>
      <c r="Y92" s="3">
        <f t="shared" si="136"/>
        <v>1</v>
      </c>
      <c r="AA92" s="3">
        <f t="shared" si="137"/>
        <v>0</v>
      </c>
      <c r="AB92" s="3">
        <f t="shared" si="138"/>
        <v>0</v>
      </c>
      <c r="AC92" s="3">
        <f t="shared" si="139"/>
        <v>0</v>
      </c>
      <c r="AD92" s="3">
        <f t="shared" si="140"/>
        <v>0</v>
      </c>
      <c r="AF92" s="3">
        <f t="shared" si="141"/>
        <v>0</v>
      </c>
      <c r="AG92" s="3">
        <f t="shared" si="142"/>
        <v>0</v>
      </c>
      <c r="AH92" s="3">
        <f t="shared" si="143"/>
        <v>0</v>
      </c>
      <c r="AI92" s="3">
        <f t="shared" si="144"/>
        <v>0</v>
      </c>
      <c r="AK92" s="3">
        <f t="shared" si="145"/>
        <v>0</v>
      </c>
      <c r="AL92" s="3">
        <f t="shared" si="146"/>
        <v>0</v>
      </c>
      <c r="AM92" s="3">
        <f t="shared" si="147"/>
        <v>0</v>
      </c>
      <c r="AN92" s="3">
        <f t="shared" si="148"/>
        <v>0</v>
      </c>
      <c r="AP92" s="3">
        <f t="shared" si="149"/>
        <v>0</v>
      </c>
      <c r="AQ92" s="3">
        <f t="shared" si="150"/>
        <v>0</v>
      </c>
      <c r="AR92" s="3">
        <f t="shared" si="151"/>
        <v>0</v>
      </c>
      <c r="AS92" s="3">
        <f t="shared" si="152"/>
        <v>0</v>
      </c>
      <c r="AU92" s="3">
        <f t="shared" si="153"/>
        <v>0</v>
      </c>
      <c r="AV92" s="3">
        <f t="shared" si="154"/>
        <v>0</v>
      </c>
      <c r="AW92" s="3">
        <f t="shared" si="155"/>
        <v>0</v>
      </c>
      <c r="AX92" s="3">
        <f t="shared" si="156"/>
        <v>0</v>
      </c>
      <c r="AZ92" s="3">
        <f t="shared" si="112"/>
        <v>0</v>
      </c>
      <c r="BA92" s="3">
        <f t="shared" si="113"/>
        <v>0</v>
      </c>
      <c r="BB92" s="3">
        <f t="shared" si="114"/>
        <v>0</v>
      </c>
      <c r="BC92" s="3">
        <f t="shared" si="115"/>
        <v>1</v>
      </c>
      <c r="BD92" s="3">
        <f t="shared" si="116"/>
        <v>1</v>
      </c>
      <c r="BE92" s="3">
        <f t="shared" si="117"/>
        <v>1</v>
      </c>
      <c r="BF92" s="3">
        <f t="shared" si="118"/>
        <v>0</v>
      </c>
      <c r="BG92" s="3">
        <f t="shared" si="119"/>
        <v>0</v>
      </c>
      <c r="BH92" s="3">
        <f t="shared" si="120"/>
        <v>0</v>
      </c>
      <c r="BI92" s="3">
        <f t="shared" si="121"/>
        <v>0</v>
      </c>
      <c r="BJ92" s="3">
        <f t="shared" si="122"/>
        <v>0</v>
      </c>
      <c r="BK92" s="3">
        <f t="shared" si="123"/>
        <v>0</v>
      </c>
      <c r="BM92" s="15" t="s">
        <v>5</v>
      </c>
      <c r="BN92" s="3">
        <f t="shared" si="124"/>
        <v>0</v>
      </c>
      <c r="BO92" s="3">
        <f t="shared" si="125"/>
        <v>1</v>
      </c>
      <c r="BP92" s="3">
        <f t="shared" si="126"/>
        <v>0</v>
      </c>
      <c r="BQ92" s="3">
        <f t="shared" si="127"/>
        <v>0</v>
      </c>
      <c r="BS92" s="3">
        <f t="shared" si="157"/>
        <v>0</v>
      </c>
      <c r="BT92" s="3">
        <f t="shared" si="158"/>
        <v>0</v>
      </c>
      <c r="BU92" s="3">
        <f t="shared" si="159"/>
        <v>0</v>
      </c>
      <c r="BV92" s="3">
        <f t="shared" si="160"/>
        <v>0</v>
      </c>
      <c r="BX92" s="3">
        <f t="shared" si="161"/>
        <v>0</v>
      </c>
      <c r="BY92" s="3" t="str">
        <f t="shared" si="162"/>
        <v>N/A</v>
      </c>
      <c r="BZ92" s="3" t="str">
        <f t="shared" si="163"/>
        <v>N/A</v>
      </c>
      <c r="CA92" s="3" t="str">
        <f t="shared" si="164"/>
        <v>N/A</v>
      </c>
      <c r="CB92" s="3" t="str">
        <f t="shared" si="165"/>
        <v>N/A</v>
      </c>
      <c r="CD92" s="3">
        <f t="shared" si="166"/>
        <v>1</v>
      </c>
      <c r="CE92" s="3">
        <f t="shared" si="167"/>
        <v>5</v>
      </c>
      <c r="CF92" s="3">
        <f t="shared" si="168"/>
        <v>4</v>
      </c>
      <c r="CG92" s="3">
        <f t="shared" si="169"/>
        <v>5</v>
      </c>
      <c r="CH92" s="3">
        <f t="shared" si="170"/>
        <v>5</v>
      </c>
      <c r="CJ92" s="3">
        <f t="shared" si="128"/>
        <v>0</v>
      </c>
      <c r="CK92" s="3" t="str">
        <f t="shared" si="171"/>
        <v>N/A</v>
      </c>
      <c r="CL92" s="3" t="str">
        <f t="shared" si="172"/>
        <v>N/A</v>
      </c>
      <c r="CM92" s="3" t="str">
        <f t="shared" si="173"/>
        <v>N/A</v>
      </c>
      <c r="CN92" s="3" t="str">
        <f t="shared" si="174"/>
        <v>N/A</v>
      </c>
      <c r="CP92" s="3">
        <v>2</v>
      </c>
      <c r="CQ92" s="3">
        <v>1</v>
      </c>
      <c r="CR92" s="3">
        <v>2</v>
      </c>
      <c r="CS92" s="3">
        <v>3</v>
      </c>
    </row>
    <row r="93" spans="1:97" ht="12.75">
      <c r="A93" s="3" t="s">
        <v>420</v>
      </c>
      <c r="B93" s="3">
        <v>2</v>
      </c>
      <c r="C93" s="3">
        <v>406</v>
      </c>
      <c r="D93" s="3">
        <v>4</v>
      </c>
      <c r="E93" s="3">
        <v>1</v>
      </c>
      <c r="F93" s="3">
        <v>8</v>
      </c>
      <c r="G93" s="3">
        <v>6</v>
      </c>
      <c r="H93" s="3">
        <v>5</v>
      </c>
      <c r="I93" s="3">
        <v>8</v>
      </c>
      <c r="J93" s="3">
        <v>1</v>
      </c>
      <c r="L93" s="3">
        <f t="shared" si="108"/>
        <v>0</v>
      </c>
      <c r="M93" s="3">
        <f t="shared" si="109"/>
        <v>0</v>
      </c>
      <c r="N93" s="3">
        <f t="shared" si="110"/>
        <v>0</v>
      </c>
      <c r="O93" s="3">
        <f t="shared" si="111"/>
        <v>0</v>
      </c>
      <c r="Q93" s="3">
        <f t="shared" si="129"/>
        <v>0</v>
      </c>
      <c r="R93" s="3">
        <f t="shared" si="130"/>
        <v>0</v>
      </c>
      <c r="S93" s="3">
        <f t="shared" si="131"/>
        <v>0</v>
      </c>
      <c r="T93" s="3">
        <f t="shared" si="132"/>
        <v>0</v>
      </c>
      <c r="V93" s="3">
        <f t="shared" si="133"/>
        <v>0</v>
      </c>
      <c r="W93" s="3">
        <f t="shared" si="134"/>
        <v>0</v>
      </c>
      <c r="X93" s="3">
        <f t="shared" si="135"/>
        <v>1</v>
      </c>
      <c r="Y93" s="3">
        <f t="shared" si="136"/>
        <v>0</v>
      </c>
      <c r="AA93" s="3">
        <f t="shared" si="137"/>
        <v>0</v>
      </c>
      <c r="AB93" s="3">
        <f t="shared" si="138"/>
        <v>1</v>
      </c>
      <c r="AC93" s="3">
        <f t="shared" si="139"/>
        <v>0</v>
      </c>
      <c r="AD93" s="3">
        <f t="shared" si="140"/>
        <v>0</v>
      </c>
      <c r="AF93" s="3">
        <f t="shared" si="141"/>
        <v>0</v>
      </c>
      <c r="AG93" s="3">
        <f t="shared" si="142"/>
        <v>0</v>
      </c>
      <c r="AH93" s="3">
        <f t="shared" si="143"/>
        <v>0</v>
      </c>
      <c r="AI93" s="3">
        <f t="shared" si="144"/>
        <v>0</v>
      </c>
      <c r="AK93" s="3">
        <f t="shared" si="145"/>
        <v>1</v>
      </c>
      <c r="AL93" s="3">
        <f t="shared" si="146"/>
        <v>0</v>
      </c>
      <c r="AM93" s="3">
        <f t="shared" si="147"/>
        <v>0</v>
      </c>
      <c r="AN93" s="3">
        <f t="shared" si="148"/>
        <v>1</v>
      </c>
      <c r="AP93" s="3">
        <f t="shared" si="149"/>
        <v>0</v>
      </c>
      <c r="AQ93" s="3">
        <f t="shared" si="150"/>
        <v>0</v>
      </c>
      <c r="AR93" s="3">
        <f t="shared" si="151"/>
        <v>0</v>
      </c>
      <c r="AS93" s="3">
        <f t="shared" si="152"/>
        <v>0</v>
      </c>
      <c r="AU93" s="3">
        <f t="shared" si="153"/>
        <v>0</v>
      </c>
      <c r="AV93" s="3">
        <f t="shared" si="154"/>
        <v>0</v>
      </c>
      <c r="AW93" s="3">
        <f t="shared" si="155"/>
        <v>0</v>
      </c>
      <c r="AX93" s="3">
        <f t="shared" si="156"/>
        <v>0</v>
      </c>
      <c r="AZ93" s="3">
        <f t="shared" si="112"/>
        <v>0</v>
      </c>
      <c r="BA93" s="3">
        <f t="shared" si="113"/>
        <v>0</v>
      </c>
      <c r="BB93" s="3">
        <f t="shared" si="114"/>
        <v>0</v>
      </c>
      <c r="BC93" s="3">
        <f t="shared" si="115"/>
        <v>1</v>
      </c>
      <c r="BD93" s="3">
        <f t="shared" si="116"/>
        <v>0</v>
      </c>
      <c r="BE93" s="3">
        <f t="shared" si="117"/>
        <v>1</v>
      </c>
      <c r="BF93" s="3">
        <f t="shared" si="118"/>
        <v>1</v>
      </c>
      <c r="BG93" s="3">
        <f t="shared" si="119"/>
        <v>1</v>
      </c>
      <c r="BH93" s="3">
        <f t="shared" si="120"/>
        <v>1</v>
      </c>
      <c r="BI93" s="3">
        <f t="shared" si="121"/>
        <v>0</v>
      </c>
      <c r="BJ93" s="3">
        <f t="shared" si="122"/>
        <v>0</v>
      </c>
      <c r="BK93" s="3">
        <f t="shared" si="123"/>
        <v>0</v>
      </c>
      <c r="BM93" s="15" t="s">
        <v>6</v>
      </c>
      <c r="BN93" s="3">
        <f t="shared" si="124"/>
        <v>0</v>
      </c>
      <c r="BO93" s="3">
        <f t="shared" si="125"/>
        <v>0</v>
      </c>
      <c r="BP93" s="3">
        <f t="shared" si="126"/>
        <v>1</v>
      </c>
      <c r="BQ93" s="3">
        <f t="shared" si="127"/>
        <v>0</v>
      </c>
      <c r="BS93" s="3">
        <f t="shared" si="157"/>
        <v>1</v>
      </c>
      <c r="BT93" s="3">
        <f t="shared" si="158"/>
        <v>0</v>
      </c>
      <c r="BU93" s="3">
        <f t="shared" si="159"/>
        <v>0</v>
      </c>
      <c r="BV93" s="3">
        <f t="shared" si="160"/>
        <v>1</v>
      </c>
      <c r="BX93" s="3">
        <f t="shared" si="161"/>
        <v>0</v>
      </c>
      <c r="BY93" s="3" t="str">
        <f t="shared" si="162"/>
        <v>N/A</v>
      </c>
      <c r="BZ93" s="3" t="str">
        <f t="shared" si="163"/>
        <v>N/A</v>
      </c>
      <c r="CA93" s="3" t="str">
        <f t="shared" si="164"/>
        <v>N/A</v>
      </c>
      <c r="CB93" s="3" t="str">
        <f t="shared" si="165"/>
        <v>N/A</v>
      </c>
      <c r="CD93" s="3">
        <f t="shared" si="166"/>
        <v>1</v>
      </c>
      <c r="CE93" s="3">
        <f t="shared" si="167"/>
        <v>8</v>
      </c>
      <c r="CF93" s="3">
        <f t="shared" si="168"/>
        <v>6</v>
      </c>
      <c r="CG93" s="3">
        <f t="shared" si="169"/>
        <v>5</v>
      </c>
      <c r="CH93" s="3">
        <f t="shared" si="170"/>
        <v>8</v>
      </c>
      <c r="CJ93" s="3">
        <f t="shared" si="128"/>
        <v>0</v>
      </c>
      <c r="CK93" s="3" t="str">
        <f t="shared" si="171"/>
        <v>N/A</v>
      </c>
      <c r="CL93" s="3" t="str">
        <f t="shared" si="172"/>
        <v>N/A</v>
      </c>
      <c r="CM93" s="3" t="str">
        <f t="shared" si="173"/>
        <v>N/A</v>
      </c>
      <c r="CN93" s="3" t="str">
        <f t="shared" si="174"/>
        <v>N/A</v>
      </c>
      <c r="CP93" s="3">
        <v>3</v>
      </c>
      <c r="CQ93" s="3">
        <v>2</v>
      </c>
      <c r="CR93" s="3">
        <v>2</v>
      </c>
      <c r="CS93" s="3">
        <v>2</v>
      </c>
    </row>
    <row r="94" spans="1:97" ht="12.75">
      <c r="A94" s="3" t="s">
        <v>420</v>
      </c>
      <c r="B94" s="3">
        <v>3</v>
      </c>
      <c r="C94" s="3">
        <v>122</v>
      </c>
      <c r="D94" s="3">
        <v>3</v>
      </c>
      <c r="E94" s="3">
        <v>11</v>
      </c>
      <c r="F94" s="3">
        <v>4</v>
      </c>
      <c r="G94" s="3">
        <v>3</v>
      </c>
      <c r="H94" s="3">
        <v>3</v>
      </c>
      <c r="I94" s="3">
        <v>3</v>
      </c>
      <c r="J94" s="3">
        <v>1</v>
      </c>
      <c r="L94" s="3">
        <f t="shared" si="108"/>
        <v>0</v>
      </c>
      <c r="M94" s="3">
        <f t="shared" si="109"/>
        <v>1</v>
      </c>
      <c r="N94" s="3">
        <f t="shared" si="110"/>
        <v>1</v>
      </c>
      <c r="O94" s="3">
        <f t="shared" si="111"/>
        <v>1</v>
      </c>
      <c r="Q94" s="3">
        <f t="shared" si="129"/>
        <v>0</v>
      </c>
      <c r="R94" s="3">
        <f t="shared" si="130"/>
        <v>0</v>
      </c>
      <c r="S94" s="3">
        <f t="shared" si="131"/>
        <v>0</v>
      </c>
      <c r="T94" s="3">
        <f t="shared" si="132"/>
        <v>0</v>
      </c>
      <c r="V94" s="3">
        <f t="shared" si="133"/>
        <v>1</v>
      </c>
      <c r="W94" s="3">
        <f t="shared" si="134"/>
        <v>0</v>
      </c>
      <c r="X94" s="3">
        <f t="shared" si="135"/>
        <v>0</v>
      </c>
      <c r="Y94" s="3">
        <f t="shared" si="136"/>
        <v>0</v>
      </c>
      <c r="AA94" s="3">
        <f t="shared" si="137"/>
        <v>0</v>
      </c>
      <c r="AB94" s="3">
        <f t="shared" si="138"/>
        <v>0</v>
      </c>
      <c r="AC94" s="3">
        <f t="shared" si="139"/>
        <v>0</v>
      </c>
      <c r="AD94" s="3">
        <f t="shared" si="140"/>
        <v>0</v>
      </c>
      <c r="AF94" s="3">
        <f t="shared" si="141"/>
        <v>0</v>
      </c>
      <c r="AG94" s="3">
        <f t="shared" si="142"/>
        <v>0</v>
      </c>
      <c r="AH94" s="3">
        <f t="shared" si="143"/>
        <v>0</v>
      </c>
      <c r="AI94" s="3">
        <f t="shared" si="144"/>
        <v>0</v>
      </c>
      <c r="AK94" s="3">
        <f t="shared" si="145"/>
        <v>0</v>
      </c>
      <c r="AL94" s="3">
        <f t="shared" si="146"/>
        <v>0</v>
      </c>
      <c r="AM94" s="3">
        <f t="shared" si="147"/>
        <v>0</v>
      </c>
      <c r="AN94" s="3">
        <f t="shared" si="148"/>
        <v>0</v>
      </c>
      <c r="AP94" s="3">
        <f t="shared" si="149"/>
        <v>0</v>
      </c>
      <c r="AQ94" s="3">
        <f t="shared" si="150"/>
        <v>0</v>
      </c>
      <c r="AR94" s="3">
        <f t="shared" si="151"/>
        <v>0</v>
      </c>
      <c r="AS94" s="3">
        <f t="shared" si="152"/>
        <v>0</v>
      </c>
      <c r="AU94" s="3">
        <f t="shared" si="153"/>
        <v>0</v>
      </c>
      <c r="AV94" s="3">
        <f t="shared" si="154"/>
        <v>0</v>
      </c>
      <c r="AW94" s="3">
        <f t="shared" si="155"/>
        <v>0</v>
      </c>
      <c r="AX94" s="3">
        <f t="shared" si="156"/>
        <v>0</v>
      </c>
      <c r="AZ94" s="3">
        <f t="shared" si="112"/>
        <v>0</v>
      </c>
      <c r="BA94" s="3">
        <f t="shared" si="113"/>
        <v>0</v>
      </c>
      <c r="BB94" s="3">
        <f t="shared" si="114"/>
        <v>0</v>
      </c>
      <c r="BC94" s="3">
        <f t="shared" si="115"/>
        <v>1</v>
      </c>
      <c r="BD94" s="3">
        <f t="shared" si="116"/>
        <v>0</v>
      </c>
      <c r="BE94" s="3">
        <f t="shared" si="117"/>
        <v>0</v>
      </c>
      <c r="BF94" s="3">
        <f t="shared" si="118"/>
        <v>1</v>
      </c>
      <c r="BG94" s="3">
        <f t="shared" si="119"/>
        <v>0</v>
      </c>
      <c r="BH94" s="3">
        <f t="shared" si="120"/>
        <v>0</v>
      </c>
      <c r="BI94" s="3">
        <f t="shared" si="121"/>
        <v>1</v>
      </c>
      <c r="BJ94" s="3">
        <f t="shared" si="122"/>
        <v>0</v>
      </c>
      <c r="BK94" s="3">
        <f t="shared" si="123"/>
        <v>0</v>
      </c>
      <c r="BM94" s="15">
        <v>0</v>
      </c>
      <c r="BN94" s="3">
        <f t="shared" si="124"/>
        <v>0</v>
      </c>
      <c r="BO94" s="3">
        <f t="shared" si="125"/>
        <v>0</v>
      </c>
      <c r="BP94" s="3">
        <f t="shared" si="126"/>
        <v>0</v>
      </c>
      <c r="BQ94" s="3">
        <f t="shared" si="127"/>
        <v>0</v>
      </c>
      <c r="BS94" s="3">
        <f t="shared" si="157"/>
        <v>0</v>
      </c>
      <c r="BT94" s="3">
        <f t="shared" si="158"/>
        <v>0</v>
      </c>
      <c r="BU94" s="3">
        <f t="shared" si="159"/>
        <v>0</v>
      </c>
      <c r="BV94" s="3">
        <f t="shared" si="160"/>
        <v>0</v>
      </c>
      <c r="BX94" s="3">
        <f t="shared" si="161"/>
        <v>1</v>
      </c>
      <c r="BY94" s="3">
        <f t="shared" si="162"/>
        <v>4</v>
      </c>
      <c r="BZ94" s="3">
        <f t="shared" si="163"/>
        <v>3</v>
      </c>
      <c r="CA94" s="3">
        <f t="shared" si="164"/>
        <v>3</v>
      </c>
      <c r="CB94" s="3">
        <f t="shared" si="165"/>
        <v>3</v>
      </c>
      <c r="CD94" s="3">
        <f t="shared" si="166"/>
        <v>0</v>
      </c>
      <c r="CE94" s="3" t="str">
        <f t="shared" si="167"/>
        <v>N/A</v>
      </c>
      <c r="CF94" s="3" t="str">
        <f t="shared" si="168"/>
        <v>N/A</v>
      </c>
      <c r="CG94" s="3" t="str">
        <f t="shared" si="169"/>
        <v>N/A</v>
      </c>
      <c r="CH94" s="3" t="str">
        <f t="shared" si="170"/>
        <v>N/A</v>
      </c>
      <c r="CJ94" s="3">
        <f t="shared" si="128"/>
        <v>0</v>
      </c>
      <c r="CK94" s="3" t="str">
        <f t="shared" si="171"/>
        <v>N/A</v>
      </c>
      <c r="CL94" s="3" t="str">
        <f t="shared" si="172"/>
        <v>N/A</v>
      </c>
      <c r="CM94" s="3" t="str">
        <f t="shared" si="173"/>
        <v>N/A</v>
      </c>
      <c r="CN94" s="3" t="str">
        <f t="shared" si="174"/>
        <v>N/A</v>
      </c>
      <c r="CP94" s="3">
        <v>2</v>
      </c>
      <c r="CQ94" s="3">
        <v>1</v>
      </c>
      <c r="CR94" s="3">
        <v>2</v>
      </c>
      <c r="CS94" s="3">
        <v>1</v>
      </c>
    </row>
    <row r="95" spans="1:97" ht="12.75">
      <c r="A95" s="3" t="s">
        <v>420</v>
      </c>
      <c r="B95" s="3">
        <v>4</v>
      </c>
      <c r="C95" s="3">
        <v>440</v>
      </c>
      <c r="D95" s="3">
        <v>5</v>
      </c>
      <c r="E95" s="3">
        <v>17</v>
      </c>
      <c r="F95" s="3">
        <v>7</v>
      </c>
      <c r="G95" s="3">
        <v>6</v>
      </c>
      <c r="H95" s="3">
        <v>5</v>
      </c>
      <c r="I95" s="3">
        <v>5</v>
      </c>
      <c r="J95" s="3">
        <v>1</v>
      </c>
      <c r="L95" s="3">
        <f t="shared" si="108"/>
        <v>0</v>
      </c>
      <c r="M95" s="3">
        <f t="shared" si="109"/>
        <v>0</v>
      </c>
      <c r="N95" s="3">
        <f t="shared" si="110"/>
        <v>1</v>
      </c>
      <c r="O95" s="3">
        <f t="shared" si="111"/>
        <v>1</v>
      </c>
      <c r="Q95" s="3">
        <f t="shared" si="129"/>
        <v>0</v>
      </c>
      <c r="R95" s="3">
        <f t="shared" si="130"/>
        <v>0</v>
      </c>
      <c r="S95" s="3">
        <f t="shared" si="131"/>
        <v>0</v>
      </c>
      <c r="T95" s="3">
        <f t="shared" si="132"/>
        <v>0</v>
      </c>
      <c r="V95" s="3">
        <f t="shared" si="133"/>
        <v>0</v>
      </c>
      <c r="W95" s="3">
        <f t="shared" si="134"/>
        <v>1</v>
      </c>
      <c r="X95" s="3">
        <f t="shared" si="135"/>
        <v>0</v>
      </c>
      <c r="Y95" s="3">
        <f t="shared" si="136"/>
        <v>0</v>
      </c>
      <c r="AA95" s="3">
        <f t="shared" si="137"/>
        <v>1</v>
      </c>
      <c r="AB95" s="3">
        <f t="shared" si="138"/>
        <v>0</v>
      </c>
      <c r="AC95" s="3">
        <f t="shared" si="139"/>
        <v>0</v>
      </c>
      <c r="AD95" s="3">
        <f t="shared" si="140"/>
        <v>0</v>
      </c>
      <c r="AF95" s="3">
        <f t="shared" si="141"/>
        <v>0</v>
      </c>
      <c r="AG95" s="3">
        <f t="shared" si="142"/>
        <v>0</v>
      </c>
      <c r="AH95" s="3">
        <f t="shared" si="143"/>
        <v>0</v>
      </c>
      <c r="AI95" s="3">
        <f t="shared" si="144"/>
        <v>0</v>
      </c>
      <c r="AK95" s="3">
        <f t="shared" si="145"/>
        <v>0</v>
      </c>
      <c r="AL95" s="3">
        <f t="shared" si="146"/>
        <v>0</v>
      </c>
      <c r="AM95" s="3">
        <f t="shared" si="147"/>
        <v>0</v>
      </c>
      <c r="AN95" s="3">
        <f t="shared" si="148"/>
        <v>0</v>
      </c>
      <c r="AP95" s="3">
        <f t="shared" si="149"/>
        <v>0</v>
      </c>
      <c r="AQ95" s="3">
        <f t="shared" si="150"/>
        <v>0</v>
      </c>
      <c r="AR95" s="3">
        <f t="shared" si="151"/>
        <v>0</v>
      </c>
      <c r="AS95" s="3">
        <f t="shared" si="152"/>
        <v>0</v>
      </c>
      <c r="AU95" s="3">
        <f t="shared" si="153"/>
        <v>0</v>
      </c>
      <c r="AV95" s="3">
        <f t="shared" si="154"/>
        <v>0</v>
      </c>
      <c r="AW95" s="3">
        <f t="shared" si="155"/>
        <v>0</v>
      </c>
      <c r="AX95" s="3">
        <f t="shared" si="156"/>
        <v>0</v>
      </c>
      <c r="AZ95" s="3">
        <f t="shared" si="112"/>
        <v>0</v>
      </c>
      <c r="BA95" s="3">
        <f t="shared" si="113"/>
        <v>0</v>
      </c>
      <c r="BB95" s="3">
        <f t="shared" si="114"/>
        <v>0</v>
      </c>
      <c r="BC95" s="3">
        <f t="shared" si="115"/>
        <v>1</v>
      </c>
      <c r="BD95" s="3">
        <f t="shared" si="116"/>
        <v>0</v>
      </c>
      <c r="BE95" s="3">
        <f t="shared" si="117"/>
        <v>0</v>
      </c>
      <c r="BF95" s="3">
        <f t="shared" si="118"/>
        <v>1</v>
      </c>
      <c r="BG95" s="3">
        <f t="shared" si="119"/>
        <v>1</v>
      </c>
      <c r="BH95" s="3">
        <f t="shared" si="120"/>
        <v>0</v>
      </c>
      <c r="BI95" s="3">
        <f t="shared" si="121"/>
        <v>1</v>
      </c>
      <c r="BJ95" s="3">
        <f t="shared" si="122"/>
        <v>1</v>
      </c>
      <c r="BK95" s="3">
        <f t="shared" si="123"/>
        <v>0</v>
      </c>
      <c r="BM95" s="15">
        <v>0</v>
      </c>
      <c r="BN95" s="3">
        <f t="shared" si="124"/>
        <v>0</v>
      </c>
      <c r="BO95" s="3">
        <f t="shared" si="125"/>
        <v>0</v>
      </c>
      <c r="BP95" s="3">
        <f t="shared" si="126"/>
        <v>0</v>
      </c>
      <c r="BQ95" s="3">
        <f t="shared" si="127"/>
        <v>0</v>
      </c>
      <c r="BS95" s="3">
        <f t="shared" si="157"/>
        <v>0</v>
      </c>
      <c r="BT95" s="3">
        <f t="shared" si="158"/>
        <v>0</v>
      </c>
      <c r="BU95" s="3">
        <f t="shared" si="159"/>
        <v>0</v>
      </c>
      <c r="BV95" s="3">
        <f t="shared" si="160"/>
        <v>0</v>
      </c>
      <c r="BX95" s="3">
        <f t="shared" si="161"/>
        <v>0</v>
      </c>
      <c r="BY95" s="3" t="str">
        <f t="shared" si="162"/>
        <v>N/A</v>
      </c>
      <c r="BZ95" s="3" t="str">
        <f t="shared" si="163"/>
        <v>N/A</v>
      </c>
      <c r="CA95" s="3" t="str">
        <f t="shared" si="164"/>
        <v>N/A</v>
      </c>
      <c r="CB95" s="3" t="str">
        <f t="shared" si="165"/>
        <v>N/A</v>
      </c>
      <c r="CD95" s="3">
        <f t="shared" si="166"/>
        <v>0</v>
      </c>
      <c r="CE95" s="3" t="str">
        <f t="shared" si="167"/>
        <v>N/A</v>
      </c>
      <c r="CF95" s="3" t="str">
        <f t="shared" si="168"/>
        <v>N/A</v>
      </c>
      <c r="CG95" s="3" t="str">
        <f t="shared" si="169"/>
        <v>N/A</v>
      </c>
      <c r="CH95" s="3" t="str">
        <f t="shared" si="170"/>
        <v>N/A</v>
      </c>
      <c r="CJ95" s="3">
        <f t="shared" si="128"/>
        <v>1</v>
      </c>
      <c r="CK95" s="3">
        <f t="shared" si="171"/>
        <v>7</v>
      </c>
      <c r="CL95" s="3">
        <f t="shared" si="172"/>
        <v>6</v>
      </c>
      <c r="CM95" s="3">
        <f t="shared" si="173"/>
        <v>5</v>
      </c>
      <c r="CN95" s="3">
        <f t="shared" si="174"/>
        <v>5</v>
      </c>
      <c r="CP95" s="3">
        <v>3</v>
      </c>
      <c r="CQ95" s="3">
        <v>2</v>
      </c>
      <c r="CR95" s="3">
        <v>2</v>
      </c>
      <c r="CS95" s="3">
        <v>2</v>
      </c>
    </row>
    <row r="96" spans="1:97" ht="12.75">
      <c r="A96" s="3" t="s">
        <v>420</v>
      </c>
      <c r="B96" s="3">
        <v>5</v>
      </c>
      <c r="C96" s="3">
        <v>441</v>
      </c>
      <c r="D96" s="3">
        <v>4</v>
      </c>
      <c r="E96" s="3">
        <v>3</v>
      </c>
      <c r="F96" s="3">
        <v>6</v>
      </c>
      <c r="G96" s="3">
        <v>5</v>
      </c>
      <c r="H96" s="3">
        <v>6</v>
      </c>
      <c r="I96" s="3">
        <v>4</v>
      </c>
      <c r="J96" s="3">
        <v>1</v>
      </c>
      <c r="L96" s="3">
        <f t="shared" si="108"/>
        <v>0</v>
      </c>
      <c r="M96" s="3">
        <f t="shared" si="109"/>
        <v>0</v>
      </c>
      <c r="N96" s="3">
        <f t="shared" si="110"/>
        <v>0</v>
      </c>
      <c r="O96" s="3">
        <f t="shared" si="111"/>
        <v>1</v>
      </c>
      <c r="Q96" s="3">
        <f t="shared" si="129"/>
        <v>0</v>
      </c>
      <c r="R96" s="3">
        <f t="shared" si="130"/>
        <v>0</v>
      </c>
      <c r="S96" s="3">
        <f t="shared" si="131"/>
        <v>0</v>
      </c>
      <c r="T96" s="3">
        <f t="shared" si="132"/>
        <v>0</v>
      </c>
      <c r="V96" s="3">
        <f t="shared" si="133"/>
        <v>0</v>
      </c>
      <c r="W96" s="3">
        <f t="shared" si="134"/>
        <v>1</v>
      </c>
      <c r="X96" s="3">
        <f t="shared" si="135"/>
        <v>0</v>
      </c>
      <c r="Y96" s="3">
        <f t="shared" si="136"/>
        <v>0</v>
      </c>
      <c r="AA96" s="3">
        <f t="shared" si="137"/>
        <v>1</v>
      </c>
      <c r="AB96" s="3">
        <f t="shared" si="138"/>
        <v>0</v>
      </c>
      <c r="AC96" s="3">
        <f t="shared" si="139"/>
        <v>1</v>
      </c>
      <c r="AD96" s="3">
        <f t="shared" si="140"/>
        <v>0</v>
      </c>
      <c r="AF96" s="3">
        <f t="shared" si="141"/>
        <v>0</v>
      </c>
      <c r="AG96" s="3">
        <f t="shared" si="142"/>
        <v>0</v>
      </c>
      <c r="AH96" s="3">
        <f t="shared" si="143"/>
        <v>0</v>
      </c>
      <c r="AI96" s="3">
        <f t="shared" si="144"/>
        <v>0</v>
      </c>
      <c r="AK96" s="3">
        <f t="shared" si="145"/>
        <v>0</v>
      </c>
      <c r="AL96" s="3">
        <f t="shared" si="146"/>
        <v>0</v>
      </c>
      <c r="AM96" s="3">
        <f t="shared" si="147"/>
        <v>0</v>
      </c>
      <c r="AN96" s="3">
        <f t="shared" si="148"/>
        <v>0</v>
      </c>
      <c r="AP96" s="3">
        <f t="shared" si="149"/>
        <v>0</v>
      </c>
      <c r="AQ96" s="3">
        <f t="shared" si="150"/>
        <v>0</v>
      </c>
      <c r="AR96" s="3">
        <f t="shared" si="151"/>
        <v>0</v>
      </c>
      <c r="AS96" s="3">
        <f t="shared" si="152"/>
        <v>0</v>
      </c>
      <c r="AU96" s="3">
        <f t="shared" si="153"/>
        <v>0</v>
      </c>
      <c r="AV96" s="3">
        <f t="shared" si="154"/>
        <v>0</v>
      </c>
      <c r="AW96" s="3">
        <f t="shared" si="155"/>
        <v>0</v>
      </c>
      <c r="AX96" s="3">
        <f t="shared" si="156"/>
        <v>0</v>
      </c>
      <c r="AZ96" s="3">
        <f t="shared" si="112"/>
        <v>0</v>
      </c>
      <c r="BA96" s="3">
        <f t="shared" si="113"/>
        <v>0</v>
      </c>
      <c r="BB96" s="3">
        <f t="shared" si="114"/>
        <v>0</v>
      </c>
      <c r="BC96" s="3">
        <f t="shared" si="115"/>
        <v>1</v>
      </c>
      <c r="BD96" s="3">
        <f t="shared" si="116"/>
        <v>1</v>
      </c>
      <c r="BE96" s="3">
        <f t="shared" si="117"/>
        <v>0</v>
      </c>
      <c r="BF96" s="3">
        <f t="shared" si="118"/>
        <v>0</v>
      </c>
      <c r="BG96" s="3">
        <f t="shared" si="119"/>
        <v>0</v>
      </c>
      <c r="BH96" s="3">
        <f t="shared" si="120"/>
        <v>0</v>
      </c>
      <c r="BI96" s="3">
        <f t="shared" si="121"/>
        <v>1</v>
      </c>
      <c r="BJ96" s="3">
        <f t="shared" si="122"/>
        <v>1</v>
      </c>
      <c r="BK96" s="3">
        <f t="shared" si="123"/>
        <v>1</v>
      </c>
      <c r="BM96" s="15" t="s">
        <v>7</v>
      </c>
      <c r="BN96" s="3">
        <f t="shared" si="124"/>
        <v>0</v>
      </c>
      <c r="BO96" s="3">
        <f t="shared" si="125"/>
        <v>0</v>
      </c>
      <c r="BP96" s="3">
        <f t="shared" si="126"/>
        <v>0</v>
      </c>
      <c r="BQ96" s="3">
        <f t="shared" si="127"/>
        <v>1</v>
      </c>
      <c r="BS96" s="3">
        <f t="shared" si="157"/>
        <v>0</v>
      </c>
      <c r="BT96" s="3">
        <f t="shared" si="158"/>
        <v>0</v>
      </c>
      <c r="BU96" s="3">
        <f t="shared" si="159"/>
        <v>0</v>
      </c>
      <c r="BV96" s="3">
        <f t="shared" si="160"/>
        <v>0</v>
      </c>
      <c r="BX96" s="3">
        <f t="shared" si="161"/>
        <v>0</v>
      </c>
      <c r="BY96" s="3" t="str">
        <f t="shared" si="162"/>
        <v>N/A</v>
      </c>
      <c r="BZ96" s="3" t="str">
        <f t="shared" si="163"/>
        <v>N/A</v>
      </c>
      <c r="CA96" s="3" t="str">
        <f t="shared" si="164"/>
        <v>N/A</v>
      </c>
      <c r="CB96" s="3" t="str">
        <f t="shared" si="165"/>
        <v>N/A</v>
      </c>
      <c r="CD96" s="3">
        <f t="shared" si="166"/>
        <v>1</v>
      </c>
      <c r="CE96" s="3">
        <f t="shared" si="167"/>
        <v>6</v>
      </c>
      <c r="CF96" s="3">
        <f t="shared" si="168"/>
        <v>5</v>
      </c>
      <c r="CG96" s="3">
        <f t="shared" si="169"/>
        <v>6</v>
      </c>
      <c r="CH96" s="3">
        <f t="shared" si="170"/>
        <v>4</v>
      </c>
      <c r="CJ96" s="3">
        <f t="shared" si="128"/>
        <v>0</v>
      </c>
      <c r="CK96" s="3" t="str">
        <f t="shared" si="171"/>
        <v>N/A</v>
      </c>
      <c r="CL96" s="3" t="str">
        <f t="shared" si="172"/>
        <v>N/A</v>
      </c>
      <c r="CM96" s="3" t="str">
        <f t="shared" si="173"/>
        <v>N/A</v>
      </c>
      <c r="CN96" s="3" t="str">
        <f t="shared" si="174"/>
        <v>N/A</v>
      </c>
      <c r="CP96" s="3">
        <v>2</v>
      </c>
      <c r="CQ96" s="3">
        <v>1</v>
      </c>
      <c r="CR96" s="3">
        <v>2</v>
      </c>
      <c r="CS96" s="3">
        <v>1</v>
      </c>
    </row>
    <row r="97" spans="1:97" ht="12.75">
      <c r="A97" s="3" t="s">
        <v>420</v>
      </c>
      <c r="B97" s="3">
        <v>6</v>
      </c>
      <c r="C97" s="3">
        <v>144</v>
      </c>
      <c r="D97" s="3">
        <v>3</v>
      </c>
      <c r="E97" s="3">
        <v>5</v>
      </c>
      <c r="F97" s="3">
        <v>4</v>
      </c>
      <c r="G97" s="3">
        <v>4</v>
      </c>
      <c r="H97" s="3">
        <v>4</v>
      </c>
      <c r="I97" s="3">
        <v>3</v>
      </c>
      <c r="J97" s="3">
        <v>1</v>
      </c>
      <c r="L97" s="3">
        <f t="shared" si="108"/>
        <v>0</v>
      </c>
      <c r="M97" s="3">
        <f t="shared" si="109"/>
        <v>0</v>
      </c>
      <c r="N97" s="3">
        <f t="shared" si="110"/>
        <v>0</v>
      </c>
      <c r="O97" s="3">
        <f t="shared" si="111"/>
        <v>1</v>
      </c>
      <c r="Q97" s="3">
        <f t="shared" si="129"/>
        <v>0</v>
      </c>
      <c r="R97" s="3">
        <f t="shared" si="130"/>
        <v>0</v>
      </c>
      <c r="S97" s="3">
        <f t="shared" si="131"/>
        <v>0</v>
      </c>
      <c r="T97" s="3">
        <f t="shared" si="132"/>
        <v>0</v>
      </c>
      <c r="V97" s="3">
        <f t="shared" si="133"/>
        <v>1</v>
      </c>
      <c r="W97" s="3">
        <f t="shared" si="134"/>
        <v>1</v>
      </c>
      <c r="X97" s="3">
        <f t="shared" si="135"/>
        <v>1</v>
      </c>
      <c r="Y97" s="3">
        <f t="shared" si="136"/>
        <v>0</v>
      </c>
      <c r="AA97" s="3">
        <f t="shared" si="137"/>
        <v>0</v>
      </c>
      <c r="AB97" s="3">
        <f t="shared" si="138"/>
        <v>0</v>
      </c>
      <c r="AC97" s="3">
        <f t="shared" si="139"/>
        <v>0</v>
      </c>
      <c r="AD97" s="3">
        <f t="shared" si="140"/>
        <v>0</v>
      </c>
      <c r="AF97" s="3">
        <f t="shared" si="141"/>
        <v>0</v>
      </c>
      <c r="AG97" s="3">
        <f t="shared" si="142"/>
        <v>0</v>
      </c>
      <c r="AH97" s="3">
        <f t="shared" si="143"/>
        <v>0</v>
      </c>
      <c r="AI97" s="3">
        <f t="shared" si="144"/>
        <v>0</v>
      </c>
      <c r="AK97" s="3">
        <f t="shared" si="145"/>
        <v>0</v>
      </c>
      <c r="AL97" s="3">
        <f t="shared" si="146"/>
        <v>0</v>
      </c>
      <c r="AM97" s="3">
        <f t="shared" si="147"/>
        <v>0</v>
      </c>
      <c r="AN97" s="3">
        <f t="shared" si="148"/>
        <v>0</v>
      </c>
      <c r="AP97" s="3">
        <f t="shared" si="149"/>
        <v>0</v>
      </c>
      <c r="AQ97" s="3">
        <f t="shared" si="150"/>
        <v>0</v>
      </c>
      <c r="AR97" s="3">
        <f t="shared" si="151"/>
        <v>0</v>
      </c>
      <c r="AS97" s="3">
        <f t="shared" si="152"/>
        <v>0</v>
      </c>
      <c r="AU97" s="3">
        <f t="shared" si="153"/>
        <v>0</v>
      </c>
      <c r="AV97" s="3">
        <f t="shared" si="154"/>
        <v>0</v>
      </c>
      <c r="AW97" s="3">
        <f t="shared" si="155"/>
        <v>0</v>
      </c>
      <c r="AX97" s="3">
        <f t="shared" si="156"/>
        <v>0</v>
      </c>
      <c r="AZ97" s="3">
        <f t="shared" si="112"/>
        <v>0</v>
      </c>
      <c r="BA97" s="3">
        <f t="shared" si="113"/>
        <v>0</v>
      </c>
      <c r="BB97" s="3">
        <f t="shared" si="114"/>
        <v>0</v>
      </c>
      <c r="BC97" s="3">
        <f t="shared" si="115"/>
        <v>0</v>
      </c>
      <c r="BD97" s="3">
        <f t="shared" si="116"/>
        <v>0</v>
      </c>
      <c r="BE97" s="3">
        <f t="shared" si="117"/>
        <v>0</v>
      </c>
      <c r="BF97" s="3">
        <f t="shared" si="118"/>
        <v>0</v>
      </c>
      <c r="BG97" s="3">
        <f t="shared" si="119"/>
        <v>0</v>
      </c>
      <c r="BH97" s="3">
        <f t="shared" si="120"/>
        <v>0</v>
      </c>
      <c r="BI97" s="3">
        <f t="shared" si="121"/>
        <v>1</v>
      </c>
      <c r="BJ97" s="3">
        <f t="shared" si="122"/>
        <v>1</v>
      </c>
      <c r="BK97" s="3">
        <f t="shared" si="123"/>
        <v>1</v>
      </c>
      <c r="BM97" s="15" t="s">
        <v>7</v>
      </c>
      <c r="BN97" s="3">
        <f t="shared" si="124"/>
        <v>0</v>
      </c>
      <c r="BO97" s="3">
        <f t="shared" si="125"/>
        <v>0</v>
      </c>
      <c r="BP97" s="3">
        <f t="shared" si="126"/>
        <v>0</v>
      </c>
      <c r="BQ97" s="3">
        <f t="shared" si="127"/>
        <v>1</v>
      </c>
      <c r="BS97" s="3">
        <f t="shared" si="157"/>
        <v>0</v>
      </c>
      <c r="BT97" s="3">
        <f t="shared" si="158"/>
        <v>0</v>
      </c>
      <c r="BU97" s="3">
        <f t="shared" si="159"/>
        <v>0</v>
      </c>
      <c r="BV97" s="3">
        <f t="shared" si="160"/>
        <v>0</v>
      </c>
      <c r="BX97" s="3">
        <f t="shared" si="161"/>
        <v>1</v>
      </c>
      <c r="BY97" s="3">
        <f t="shared" si="162"/>
        <v>4</v>
      </c>
      <c r="BZ97" s="3">
        <f t="shared" si="163"/>
        <v>4</v>
      </c>
      <c r="CA97" s="3">
        <f t="shared" si="164"/>
        <v>4</v>
      </c>
      <c r="CB97" s="3">
        <f t="shared" si="165"/>
        <v>3</v>
      </c>
      <c r="CD97" s="3">
        <f t="shared" si="166"/>
        <v>0</v>
      </c>
      <c r="CE97" s="3" t="str">
        <f t="shared" si="167"/>
        <v>N/A</v>
      </c>
      <c r="CF97" s="3" t="str">
        <f t="shared" si="168"/>
        <v>N/A</v>
      </c>
      <c r="CG97" s="3" t="str">
        <f t="shared" si="169"/>
        <v>N/A</v>
      </c>
      <c r="CH97" s="3" t="str">
        <f t="shared" si="170"/>
        <v>N/A</v>
      </c>
      <c r="CJ97" s="3">
        <f t="shared" si="128"/>
        <v>0</v>
      </c>
      <c r="CK97" s="3" t="str">
        <f t="shared" si="171"/>
        <v>N/A</v>
      </c>
      <c r="CL97" s="3" t="str">
        <f t="shared" si="172"/>
        <v>N/A</v>
      </c>
      <c r="CM97" s="3" t="str">
        <f t="shared" si="173"/>
        <v>N/A</v>
      </c>
      <c r="CN97" s="3" t="str">
        <f t="shared" si="174"/>
        <v>N/A</v>
      </c>
      <c r="CP97" s="3">
        <v>3</v>
      </c>
      <c r="CQ97" s="3">
        <v>3</v>
      </c>
      <c r="CR97" s="3">
        <v>3</v>
      </c>
      <c r="CS97" s="3">
        <v>2</v>
      </c>
    </row>
    <row r="98" spans="1:97" ht="12.75">
      <c r="A98" s="3" t="s">
        <v>420</v>
      </c>
      <c r="B98" s="3">
        <v>7</v>
      </c>
      <c r="C98" s="3">
        <v>494</v>
      </c>
      <c r="D98" s="3">
        <v>5</v>
      </c>
      <c r="E98" s="3">
        <v>15</v>
      </c>
      <c r="F98" s="3">
        <v>7</v>
      </c>
      <c r="G98" s="3">
        <v>7</v>
      </c>
      <c r="H98" s="3">
        <v>5</v>
      </c>
      <c r="I98" s="3">
        <v>5</v>
      </c>
      <c r="J98" s="3">
        <v>1</v>
      </c>
      <c r="L98" s="3">
        <f t="shared" si="108"/>
        <v>0</v>
      </c>
      <c r="M98" s="3">
        <f t="shared" si="109"/>
        <v>0</v>
      </c>
      <c r="N98" s="3">
        <f t="shared" si="110"/>
        <v>1</v>
      </c>
      <c r="O98" s="3">
        <f t="shared" si="111"/>
        <v>1</v>
      </c>
      <c r="Q98" s="3">
        <f t="shared" si="129"/>
        <v>0</v>
      </c>
      <c r="R98" s="3">
        <f t="shared" si="130"/>
        <v>0</v>
      </c>
      <c r="S98" s="3">
        <f t="shared" si="131"/>
        <v>0</v>
      </c>
      <c r="T98" s="3">
        <f t="shared" si="132"/>
        <v>0</v>
      </c>
      <c r="V98" s="3">
        <f t="shared" si="133"/>
        <v>0</v>
      </c>
      <c r="W98" s="3">
        <f t="shared" si="134"/>
        <v>0</v>
      </c>
      <c r="X98" s="3">
        <f t="shared" si="135"/>
        <v>0</v>
      </c>
      <c r="Y98" s="3">
        <f t="shared" si="136"/>
        <v>0</v>
      </c>
      <c r="AA98" s="3">
        <f t="shared" si="137"/>
        <v>1</v>
      </c>
      <c r="AB98" s="3">
        <f t="shared" si="138"/>
        <v>1</v>
      </c>
      <c r="AC98" s="3">
        <f t="shared" si="139"/>
        <v>0</v>
      </c>
      <c r="AD98" s="3">
        <f t="shared" si="140"/>
        <v>0</v>
      </c>
      <c r="AF98" s="3">
        <f t="shared" si="141"/>
        <v>0</v>
      </c>
      <c r="AG98" s="3">
        <f t="shared" si="142"/>
        <v>0</v>
      </c>
      <c r="AH98" s="3">
        <f t="shared" si="143"/>
        <v>0</v>
      </c>
      <c r="AI98" s="3">
        <f t="shared" si="144"/>
        <v>0</v>
      </c>
      <c r="AK98" s="3">
        <f t="shared" si="145"/>
        <v>0</v>
      </c>
      <c r="AL98" s="3">
        <f t="shared" si="146"/>
        <v>0</v>
      </c>
      <c r="AM98" s="3">
        <f t="shared" si="147"/>
        <v>0</v>
      </c>
      <c r="AN98" s="3">
        <f t="shared" si="148"/>
        <v>0</v>
      </c>
      <c r="AP98" s="3">
        <f t="shared" si="149"/>
        <v>0</v>
      </c>
      <c r="AQ98" s="3">
        <f t="shared" si="150"/>
        <v>0</v>
      </c>
      <c r="AR98" s="3">
        <f t="shared" si="151"/>
        <v>0</v>
      </c>
      <c r="AS98" s="3">
        <f t="shared" si="152"/>
        <v>0</v>
      </c>
      <c r="AU98" s="3">
        <f t="shared" si="153"/>
        <v>0</v>
      </c>
      <c r="AV98" s="3">
        <f t="shared" si="154"/>
        <v>0</v>
      </c>
      <c r="AW98" s="3">
        <f t="shared" si="155"/>
        <v>0</v>
      </c>
      <c r="AX98" s="3">
        <f t="shared" si="156"/>
        <v>0</v>
      </c>
      <c r="AZ98" s="3">
        <f t="shared" si="112"/>
        <v>0</v>
      </c>
      <c r="BA98" s="3">
        <f t="shared" si="113"/>
        <v>0</v>
      </c>
      <c r="BB98" s="3">
        <f t="shared" si="114"/>
        <v>0</v>
      </c>
      <c r="BC98" s="3">
        <f t="shared" si="115"/>
        <v>0</v>
      </c>
      <c r="BD98" s="3">
        <f t="shared" si="116"/>
        <v>0</v>
      </c>
      <c r="BE98" s="3">
        <f t="shared" si="117"/>
        <v>0</v>
      </c>
      <c r="BF98" s="3">
        <f t="shared" si="118"/>
        <v>1</v>
      </c>
      <c r="BG98" s="3">
        <f t="shared" si="119"/>
        <v>1</v>
      </c>
      <c r="BH98" s="3">
        <f t="shared" si="120"/>
        <v>0</v>
      </c>
      <c r="BI98" s="3">
        <f t="shared" si="121"/>
        <v>1</v>
      </c>
      <c r="BJ98" s="3">
        <f t="shared" si="122"/>
        <v>1</v>
      </c>
      <c r="BK98" s="3">
        <f t="shared" si="123"/>
        <v>0</v>
      </c>
      <c r="BM98" s="15">
        <v>0</v>
      </c>
      <c r="BN98" s="3">
        <f t="shared" si="124"/>
        <v>0</v>
      </c>
      <c r="BO98" s="3">
        <f t="shared" si="125"/>
        <v>0</v>
      </c>
      <c r="BP98" s="3">
        <f t="shared" si="126"/>
        <v>0</v>
      </c>
      <c r="BQ98" s="3">
        <f t="shared" si="127"/>
        <v>0</v>
      </c>
      <c r="BS98" s="3">
        <f t="shared" si="157"/>
        <v>0</v>
      </c>
      <c r="BT98" s="3">
        <f t="shared" si="158"/>
        <v>0</v>
      </c>
      <c r="BU98" s="3">
        <f t="shared" si="159"/>
        <v>0</v>
      </c>
      <c r="BV98" s="3">
        <f t="shared" si="160"/>
        <v>0</v>
      </c>
      <c r="BX98" s="3">
        <f t="shared" si="161"/>
        <v>0</v>
      </c>
      <c r="BY98" s="3" t="str">
        <f t="shared" si="162"/>
        <v>N/A</v>
      </c>
      <c r="BZ98" s="3" t="str">
        <f t="shared" si="163"/>
        <v>N/A</v>
      </c>
      <c r="CA98" s="3" t="str">
        <f t="shared" si="164"/>
        <v>N/A</v>
      </c>
      <c r="CB98" s="3" t="str">
        <f t="shared" si="165"/>
        <v>N/A</v>
      </c>
      <c r="CD98" s="3">
        <f t="shared" si="166"/>
        <v>0</v>
      </c>
      <c r="CE98" s="3" t="str">
        <f t="shared" si="167"/>
        <v>N/A</v>
      </c>
      <c r="CF98" s="3" t="str">
        <f t="shared" si="168"/>
        <v>N/A</v>
      </c>
      <c r="CG98" s="3" t="str">
        <f t="shared" si="169"/>
        <v>N/A</v>
      </c>
      <c r="CH98" s="3" t="str">
        <f t="shared" si="170"/>
        <v>N/A</v>
      </c>
      <c r="CJ98" s="3">
        <f t="shared" si="128"/>
        <v>1</v>
      </c>
      <c r="CK98" s="3">
        <f t="shared" si="171"/>
        <v>7</v>
      </c>
      <c r="CL98" s="3">
        <f t="shared" si="172"/>
        <v>7</v>
      </c>
      <c r="CM98" s="3">
        <f t="shared" si="173"/>
        <v>5</v>
      </c>
      <c r="CN98" s="3">
        <f t="shared" si="174"/>
        <v>5</v>
      </c>
      <c r="CP98" s="3">
        <v>2</v>
      </c>
      <c r="CQ98" s="3">
        <v>2</v>
      </c>
      <c r="CR98" s="3">
        <v>2</v>
      </c>
      <c r="CS98" s="3">
        <v>2</v>
      </c>
    </row>
    <row r="99" spans="1:97" ht="12.75">
      <c r="A99" s="3" t="s">
        <v>420</v>
      </c>
      <c r="B99" s="3">
        <v>8</v>
      </c>
      <c r="C99" s="3">
        <v>127</v>
      </c>
      <c r="D99" s="3">
        <v>3</v>
      </c>
      <c r="E99" s="3">
        <v>9</v>
      </c>
      <c r="F99" s="3">
        <v>3</v>
      </c>
      <c r="G99" s="3">
        <v>4</v>
      </c>
      <c r="H99" s="3">
        <v>3</v>
      </c>
      <c r="I99" s="3">
        <v>3</v>
      </c>
      <c r="J99" s="3">
        <v>1</v>
      </c>
      <c r="L99" s="3">
        <f t="shared" si="108"/>
        <v>1</v>
      </c>
      <c r="M99" s="3">
        <f t="shared" si="109"/>
        <v>0</v>
      </c>
      <c r="N99" s="3">
        <f t="shared" si="110"/>
        <v>1</v>
      </c>
      <c r="O99" s="3">
        <f t="shared" si="111"/>
        <v>1</v>
      </c>
      <c r="Q99" s="3">
        <f t="shared" si="129"/>
        <v>0</v>
      </c>
      <c r="R99" s="3">
        <f t="shared" si="130"/>
        <v>0</v>
      </c>
      <c r="S99" s="3">
        <f t="shared" si="131"/>
        <v>0</v>
      </c>
      <c r="T99" s="3">
        <f t="shared" si="132"/>
        <v>0</v>
      </c>
      <c r="V99" s="3">
        <f t="shared" si="133"/>
        <v>0</v>
      </c>
      <c r="W99" s="3">
        <f t="shared" si="134"/>
        <v>1</v>
      </c>
      <c r="X99" s="3">
        <f t="shared" si="135"/>
        <v>0</v>
      </c>
      <c r="Y99" s="3">
        <f t="shared" si="136"/>
        <v>0</v>
      </c>
      <c r="AA99" s="3">
        <f t="shared" si="137"/>
        <v>0</v>
      </c>
      <c r="AB99" s="3">
        <f t="shared" si="138"/>
        <v>0</v>
      </c>
      <c r="AC99" s="3">
        <f t="shared" si="139"/>
        <v>0</v>
      </c>
      <c r="AD99" s="3">
        <f t="shared" si="140"/>
        <v>0</v>
      </c>
      <c r="AF99" s="3">
        <f t="shared" si="141"/>
        <v>0</v>
      </c>
      <c r="AG99" s="3">
        <f t="shared" si="142"/>
        <v>0</v>
      </c>
      <c r="AH99" s="3">
        <f t="shared" si="143"/>
        <v>0</v>
      </c>
      <c r="AI99" s="3">
        <f t="shared" si="144"/>
        <v>0</v>
      </c>
      <c r="AK99" s="3">
        <f t="shared" si="145"/>
        <v>0</v>
      </c>
      <c r="AL99" s="3">
        <f t="shared" si="146"/>
        <v>0</v>
      </c>
      <c r="AM99" s="3">
        <f t="shared" si="147"/>
        <v>0</v>
      </c>
      <c r="AN99" s="3">
        <f t="shared" si="148"/>
        <v>0</v>
      </c>
      <c r="AP99" s="3">
        <f t="shared" si="149"/>
        <v>0</v>
      </c>
      <c r="AQ99" s="3">
        <f t="shared" si="150"/>
        <v>0</v>
      </c>
      <c r="AR99" s="3">
        <f t="shared" si="151"/>
        <v>0</v>
      </c>
      <c r="AS99" s="3">
        <f t="shared" si="152"/>
        <v>0</v>
      </c>
      <c r="AU99" s="3">
        <f t="shared" si="153"/>
        <v>0</v>
      </c>
      <c r="AV99" s="3">
        <f t="shared" si="154"/>
        <v>0</v>
      </c>
      <c r="AW99" s="3">
        <f t="shared" si="155"/>
        <v>0</v>
      </c>
      <c r="AX99" s="3">
        <f t="shared" si="156"/>
        <v>0</v>
      </c>
      <c r="AZ99" s="3">
        <f t="shared" si="112"/>
        <v>1</v>
      </c>
      <c r="BA99" s="3">
        <f t="shared" si="113"/>
        <v>0</v>
      </c>
      <c r="BB99" s="3">
        <f t="shared" si="114"/>
        <v>0</v>
      </c>
      <c r="BC99" s="3">
        <f t="shared" si="115"/>
        <v>0</v>
      </c>
      <c r="BD99" s="3">
        <f t="shared" si="116"/>
        <v>0</v>
      </c>
      <c r="BE99" s="3">
        <f t="shared" si="117"/>
        <v>0</v>
      </c>
      <c r="BF99" s="3">
        <f t="shared" si="118"/>
        <v>0</v>
      </c>
      <c r="BG99" s="3">
        <f t="shared" si="119"/>
        <v>1</v>
      </c>
      <c r="BH99" s="3">
        <f t="shared" si="120"/>
        <v>0</v>
      </c>
      <c r="BI99" s="3">
        <f t="shared" si="121"/>
        <v>0</v>
      </c>
      <c r="BJ99" s="3">
        <f t="shared" si="122"/>
        <v>1</v>
      </c>
      <c r="BK99" s="3">
        <f t="shared" si="123"/>
        <v>0</v>
      </c>
      <c r="BM99" s="15">
        <v>0</v>
      </c>
      <c r="BN99" s="3">
        <f t="shared" si="124"/>
        <v>0</v>
      </c>
      <c r="BO99" s="3">
        <f t="shared" si="125"/>
        <v>0</v>
      </c>
      <c r="BP99" s="3">
        <f t="shared" si="126"/>
        <v>0</v>
      </c>
      <c r="BQ99" s="3">
        <f t="shared" si="127"/>
        <v>0</v>
      </c>
      <c r="BS99" s="3">
        <f t="shared" si="157"/>
        <v>0</v>
      </c>
      <c r="BT99" s="3">
        <f t="shared" si="158"/>
        <v>0</v>
      </c>
      <c r="BU99" s="3">
        <f t="shared" si="159"/>
        <v>0</v>
      </c>
      <c r="BV99" s="3">
        <f t="shared" si="160"/>
        <v>0</v>
      </c>
      <c r="BX99" s="3">
        <f t="shared" si="161"/>
        <v>1</v>
      </c>
      <c r="BY99" s="3">
        <f t="shared" si="162"/>
        <v>3</v>
      </c>
      <c r="BZ99" s="3">
        <f t="shared" si="163"/>
        <v>4</v>
      </c>
      <c r="CA99" s="3">
        <f t="shared" si="164"/>
        <v>3</v>
      </c>
      <c r="CB99" s="3">
        <f t="shared" si="165"/>
        <v>3</v>
      </c>
      <c r="CD99" s="3">
        <f t="shared" si="166"/>
        <v>0</v>
      </c>
      <c r="CE99" s="3" t="str">
        <f t="shared" si="167"/>
        <v>N/A</v>
      </c>
      <c r="CF99" s="3" t="str">
        <f t="shared" si="168"/>
        <v>N/A</v>
      </c>
      <c r="CG99" s="3" t="str">
        <f t="shared" si="169"/>
        <v>N/A</v>
      </c>
      <c r="CH99" s="3" t="str">
        <f t="shared" si="170"/>
        <v>N/A</v>
      </c>
      <c r="CJ99" s="3">
        <f t="shared" si="128"/>
        <v>0</v>
      </c>
      <c r="CK99" s="3" t="str">
        <f t="shared" si="171"/>
        <v>N/A</v>
      </c>
      <c r="CL99" s="3" t="str">
        <f t="shared" si="172"/>
        <v>N/A</v>
      </c>
      <c r="CM99" s="3" t="str">
        <f t="shared" si="173"/>
        <v>N/A</v>
      </c>
      <c r="CN99" s="3" t="str">
        <f t="shared" si="174"/>
        <v>N/A</v>
      </c>
      <c r="CP99" s="3">
        <v>2</v>
      </c>
      <c r="CQ99" s="3">
        <v>2</v>
      </c>
      <c r="CR99" s="3">
        <v>2</v>
      </c>
      <c r="CS99" s="3">
        <v>1</v>
      </c>
    </row>
    <row r="100" spans="1:97" ht="12.75">
      <c r="A100" s="3" t="s">
        <v>420</v>
      </c>
      <c r="B100" s="3">
        <v>9</v>
      </c>
      <c r="C100" s="3">
        <v>332</v>
      </c>
      <c r="D100" s="3">
        <v>4</v>
      </c>
      <c r="E100" s="3">
        <v>13</v>
      </c>
      <c r="F100" s="3">
        <v>7</v>
      </c>
      <c r="G100" s="3">
        <v>4</v>
      </c>
      <c r="H100" s="3">
        <v>5</v>
      </c>
      <c r="I100" s="3">
        <v>6</v>
      </c>
      <c r="J100" s="3">
        <v>1</v>
      </c>
      <c r="L100" s="3">
        <f t="shared" si="108"/>
        <v>0</v>
      </c>
      <c r="M100" s="3">
        <f t="shared" si="109"/>
        <v>1</v>
      </c>
      <c r="N100" s="3">
        <f t="shared" si="110"/>
        <v>0</v>
      </c>
      <c r="O100" s="3">
        <f t="shared" si="111"/>
        <v>0</v>
      </c>
      <c r="Q100" s="3">
        <f t="shared" si="129"/>
        <v>0</v>
      </c>
      <c r="R100" s="3">
        <f t="shared" si="130"/>
        <v>0</v>
      </c>
      <c r="S100" s="3">
        <f t="shared" si="131"/>
        <v>0</v>
      </c>
      <c r="T100" s="3">
        <f t="shared" si="132"/>
        <v>0</v>
      </c>
      <c r="V100" s="3">
        <f t="shared" si="133"/>
        <v>0</v>
      </c>
      <c r="W100" s="3">
        <f t="shared" si="134"/>
        <v>0</v>
      </c>
      <c r="X100" s="3">
        <f t="shared" si="135"/>
        <v>1</v>
      </c>
      <c r="Y100" s="3">
        <f t="shared" si="136"/>
        <v>0</v>
      </c>
      <c r="AA100" s="3">
        <f t="shared" si="137"/>
        <v>0</v>
      </c>
      <c r="AB100" s="3">
        <f t="shared" si="138"/>
        <v>0</v>
      </c>
      <c r="AC100" s="3">
        <f t="shared" si="139"/>
        <v>0</v>
      </c>
      <c r="AD100" s="3">
        <f t="shared" si="140"/>
        <v>1</v>
      </c>
      <c r="AF100" s="3">
        <f t="shared" si="141"/>
        <v>1</v>
      </c>
      <c r="AG100" s="3">
        <f t="shared" si="142"/>
        <v>0</v>
      </c>
      <c r="AH100" s="3">
        <f t="shared" si="143"/>
        <v>0</v>
      </c>
      <c r="AI100" s="3">
        <f t="shared" si="144"/>
        <v>0</v>
      </c>
      <c r="AK100" s="3">
        <f t="shared" si="145"/>
        <v>0</v>
      </c>
      <c r="AL100" s="3">
        <f t="shared" si="146"/>
        <v>0</v>
      </c>
      <c r="AM100" s="3">
        <f t="shared" si="147"/>
        <v>0</v>
      </c>
      <c r="AN100" s="3">
        <f t="shared" si="148"/>
        <v>0</v>
      </c>
      <c r="AP100" s="3">
        <f t="shared" si="149"/>
        <v>0</v>
      </c>
      <c r="AQ100" s="3">
        <f t="shared" si="150"/>
        <v>0</v>
      </c>
      <c r="AR100" s="3">
        <f t="shared" si="151"/>
        <v>0</v>
      </c>
      <c r="AS100" s="3">
        <f t="shared" si="152"/>
        <v>0</v>
      </c>
      <c r="AU100" s="3">
        <f t="shared" si="153"/>
        <v>0</v>
      </c>
      <c r="AV100" s="3">
        <f t="shared" si="154"/>
        <v>0</v>
      </c>
      <c r="AW100" s="3">
        <f t="shared" si="155"/>
        <v>0</v>
      </c>
      <c r="AX100" s="3">
        <f t="shared" si="156"/>
        <v>0</v>
      </c>
      <c r="AZ100" s="3">
        <f t="shared" si="112"/>
        <v>0</v>
      </c>
      <c r="BA100" s="3">
        <f t="shared" si="113"/>
        <v>0</v>
      </c>
      <c r="BB100" s="3">
        <f t="shared" si="114"/>
        <v>0</v>
      </c>
      <c r="BC100" s="3">
        <f t="shared" si="115"/>
        <v>1</v>
      </c>
      <c r="BD100" s="3">
        <f t="shared" si="116"/>
        <v>1</v>
      </c>
      <c r="BE100" s="3">
        <f t="shared" si="117"/>
        <v>1</v>
      </c>
      <c r="BF100" s="3">
        <f t="shared" si="118"/>
        <v>1</v>
      </c>
      <c r="BG100" s="3">
        <f t="shared" si="119"/>
        <v>0</v>
      </c>
      <c r="BH100" s="3">
        <f t="shared" si="120"/>
        <v>1</v>
      </c>
      <c r="BI100" s="3">
        <f t="shared" si="121"/>
        <v>1</v>
      </c>
      <c r="BJ100" s="3">
        <f t="shared" si="122"/>
        <v>0</v>
      </c>
      <c r="BK100" s="3">
        <f t="shared" si="123"/>
        <v>0</v>
      </c>
      <c r="BM100" s="15" t="s">
        <v>5</v>
      </c>
      <c r="BN100" s="3">
        <f t="shared" si="124"/>
        <v>0</v>
      </c>
      <c r="BO100" s="3">
        <f t="shared" si="125"/>
        <v>1</v>
      </c>
      <c r="BP100" s="3">
        <f t="shared" si="126"/>
        <v>0</v>
      </c>
      <c r="BQ100" s="3">
        <f t="shared" si="127"/>
        <v>0</v>
      </c>
      <c r="BS100" s="3">
        <f t="shared" si="157"/>
        <v>0</v>
      </c>
      <c r="BT100" s="3">
        <f t="shared" si="158"/>
        <v>0</v>
      </c>
      <c r="BU100" s="3">
        <f t="shared" si="159"/>
        <v>0</v>
      </c>
      <c r="BV100" s="3">
        <f t="shared" si="160"/>
        <v>0</v>
      </c>
      <c r="BX100" s="3">
        <f t="shared" si="161"/>
        <v>0</v>
      </c>
      <c r="BY100" s="3" t="str">
        <f t="shared" si="162"/>
        <v>N/A</v>
      </c>
      <c r="BZ100" s="3" t="str">
        <f t="shared" si="163"/>
        <v>N/A</v>
      </c>
      <c r="CA100" s="3" t="str">
        <f t="shared" si="164"/>
        <v>N/A</v>
      </c>
      <c r="CB100" s="3" t="str">
        <f t="shared" si="165"/>
        <v>N/A</v>
      </c>
      <c r="CD100" s="3">
        <f t="shared" si="166"/>
        <v>1</v>
      </c>
      <c r="CE100" s="3">
        <f t="shared" si="167"/>
        <v>7</v>
      </c>
      <c r="CF100" s="3">
        <f t="shared" si="168"/>
        <v>4</v>
      </c>
      <c r="CG100" s="3">
        <f t="shared" si="169"/>
        <v>5</v>
      </c>
      <c r="CH100" s="3">
        <f t="shared" si="170"/>
        <v>6</v>
      </c>
      <c r="CJ100" s="3">
        <f t="shared" si="128"/>
        <v>0</v>
      </c>
      <c r="CK100" s="3" t="str">
        <f t="shared" si="171"/>
        <v>N/A</v>
      </c>
      <c r="CL100" s="3" t="str">
        <f t="shared" si="172"/>
        <v>N/A</v>
      </c>
      <c r="CM100" s="3" t="str">
        <f t="shared" si="173"/>
        <v>N/A</v>
      </c>
      <c r="CN100" s="3" t="str">
        <f t="shared" si="174"/>
        <v>N/A</v>
      </c>
      <c r="CP100" s="3">
        <v>2</v>
      </c>
      <c r="CQ100" s="3">
        <v>1</v>
      </c>
      <c r="CR100" s="3">
        <v>2</v>
      </c>
      <c r="CS100" s="3">
        <v>2</v>
      </c>
    </row>
    <row r="101" spans="1:97" ht="12.75">
      <c r="A101" s="3" t="s">
        <v>420</v>
      </c>
      <c r="B101" s="3">
        <v>10</v>
      </c>
      <c r="C101" s="3">
        <v>471</v>
      </c>
      <c r="D101" s="3">
        <v>5</v>
      </c>
      <c r="E101" s="3">
        <v>18</v>
      </c>
      <c r="F101" s="3">
        <v>8</v>
      </c>
      <c r="G101" s="3">
        <v>5</v>
      </c>
      <c r="H101" s="3">
        <v>6</v>
      </c>
      <c r="I101" s="3">
        <v>5</v>
      </c>
      <c r="J101" s="3">
        <v>1</v>
      </c>
      <c r="L101" s="3">
        <f t="shared" si="108"/>
        <v>0</v>
      </c>
      <c r="M101" s="3">
        <f t="shared" si="109"/>
        <v>1</v>
      </c>
      <c r="N101" s="3">
        <f t="shared" si="110"/>
        <v>0</v>
      </c>
      <c r="O101" s="3">
        <f t="shared" si="111"/>
        <v>1</v>
      </c>
      <c r="Q101" s="3">
        <f t="shared" si="129"/>
        <v>0</v>
      </c>
      <c r="R101" s="3">
        <f t="shared" si="130"/>
        <v>0</v>
      </c>
      <c r="S101" s="3">
        <f t="shared" si="131"/>
        <v>0</v>
      </c>
      <c r="T101" s="3">
        <f t="shared" si="132"/>
        <v>0</v>
      </c>
      <c r="V101" s="3">
        <f t="shared" si="133"/>
        <v>0</v>
      </c>
      <c r="W101" s="3">
        <f t="shared" si="134"/>
        <v>0</v>
      </c>
      <c r="X101" s="3">
        <f t="shared" si="135"/>
        <v>1</v>
      </c>
      <c r="Y101" s="3">
        <f t="shared" si="136"/>
        <v>0</v>
      </c>
      <c r="AA101" s="3">
        <f t="shared" si="137"/>
        <v>0</v>
      </c>
      <c r="AB101" s="3">
        <f t="shared" si="138"/>
        <v>0</v>
      </c>
      <c r="AC101" s="3">
        <f t="shared" si="139"/>
        <v>0</v>
      </c>
      <c r="AD101" s="3">
        <f t="shared" si="140"/>
        <v>0</v>
      </c>
      <c r="AF101" s="3">
        <f t="shared" si="141"/>
        <v>1</v>
      </c>
      <c r="AG101" s="3">
        <f t="shared" si="142"/>
        <v>0</v>
      </c>
      <c r="AH101" s="3">
        <f t="shared" si="143"/>
        <v>0</v>
      </c>
      <c r="AI101" s="3">
        <f t="shared" si="144"/>
        <v>0</v>
      </c>
      <c r="AK101" s="3">
        <f t="shared" si="145"/>
        <v>0</v>
      </c>
      <c r="AL101" s="3">
        <f t="shared" si="146"/>
        <v>0</v>
      </c>
      <c r="AM101" s="3">
        <f t="shared" si="147"/>
        <v>0</v>
      </c>
      <c r="AN101" s="3">
        <f t="shared" si="148"/>
        <v>0</v>
      </c>
      <c r="AP101" s="3">
        <f t="shared" si="149"/>
        <v>0</v>
      </c>
      <c r="AQ101" s="3">
        <f t="shared" si="150"/>
        <v>0</v>
      </c>
      <c r="AR101" s="3">
        <f t="shared" si="151"/>
        <v>0</v>
      </c>
      <c r="AS101" s="3">
        <f t="shared" si="152"/>
        <v>0</v>
      </c>
      <c r="AU101" s="3">
        <f t="shared" si="153"/>
        <v>0</v>
      </c>
      <c r="AV101" s="3">
        <f t="shared" si="154"/>
        <v>0</v>
      </c>
      <c r="AW101" s="3">
        <f t="shared" si="155"/>
        <v>0</v>
      </c>
      <c r="AX101" s="3">
        <f t="shared" si="156"/>
        <v>0</v>
      </c>
      <c r="AZ101" s="3">
        <f t="shared" si="112"/>
        <v>0</v>
      </c>
      <c r="BA101" s="3">
        <f t="shared" si="113"/>
        <v>0</v>
      </c>
      <c r="BB101" s="3">
        <f t="shared" si="114"/>
        <v>0</v>
      </c>
      <c r="BC101" s="3">
        <f t="shared" si="115"/>
        <v>1</v>
      </c>
      <c r="BD101" s="3">
        <f t="shared" si="116"/>
        <v>1</v>
      </c>
      <c r="BE101" s="3">
        <f t="shared" si="117"/>
        <v>0</v>
      </c>
      <c r="BF101" s="3">
        <f t="shared" si="118"/>
        <v>1</v>
      </c>
      <c r="BG101" s="3">
        <f t="shared" si="119"/>
        <v>0</v>
      </c>
      <c r="BH101" s="3">
        <f t="shared" si="120"/>
        <v>0</v>
      </c>
      <c r="BI101" s="3">
        <f t="shared" si="121"/>
        <v>1</v>
      </c>
      <c r="BJ101" s="3">
        <f t="shared" si="122"/>
        <v>0</v>
      </c>
      <c r="BK101" s="3">
        <f t="shared" si="123"/>
        <v>1</v>
      </c>
      <c r="BM101" s="15">
        <v>0</v>
      </c>
      <c r="BN101" s="3">
        <f t="shared" si="124"/>
        <v>0</v>
      </c>
      <c r="BO101" s="3">
        <f t="shared" si="125"/>
        <v>0</v>
      </c>
      <c r="BP101" s="3">
        <f t="shared" si="126"/>
        <v>0</v>
      </c>
      <c r="BQ101" s="3">
        <f t="shared" si="127"/>
        <v>0</v>
      </c>
      <c r="BS101" s="3">
        <f t="shared" si="157"/>
        <v>0</v>
      </c>
      <c r="BT101" s="3">
        <f t="shared" si="158"/>
        <v>0</v>
      </c>
      <c r="BU101" s="3">
        <f t="shared" si="159"/>
        <v>0</v>
      </c>
      <c r="BV101" s="3">
        <f t="shared" si="160"/>
        <v>0</v>
      </c>
      <c r="BX101" s="3">
        <f t="shared" si="161"/>
        <v>0</v>
      </c>
      <c r="BY101" s="3" t="str">
        <f t="shared" si="162"/>
        <v>N/A</v>
      </c>
      <c r="BZ101" s="3" t="str">
        <f t="shared" si="163"/>
        <v>N/A</v>
      </c>
      <c r="CA101" s="3" t="str">
        <f t="shared" si="164"/>
        <v>N/A</v>
      </c>
      <c r="CB101" s="3" t="str">
        <f t="shared" si="165"/>
        <v>N/A</v>
      </c>
      <c r="CD101" s="3">
        <f t="shared" si="166"/>
        <v>0</v>
      </c>
      <c r="CE101" s="3" t="str">
        <f t="shared" si="167"/>
        <v>N/A</v>
      </c>
      <c r="CF101" s="3" t="str">
        <f t="shared" si="168"/>
        <v>N/A</v>
      </c>
      <c r="CG101" s="3" t="str">
        <f t="shared" si="169"/>
        <v>N/A</v>
      </c>
      <c r="CH101" s="3" t="str">
        <f t="shared" si="170"/>
        <v>N/A</v>
      </c>
      <c r="CJ101" s="3">
        <f t="shared" si="128"/>
        <v>1</v>
      </c>
      <c r="CK101" s="3">
        <f t="shared" si="171"/>
        <v>8</v>
      </c>
      <c r="CL101" s="3">
        <f t="shared" si="172"/>
        <v>5</v>
      </c>
      <c r="CM101" s="3">
        <f t="shared" si="173"/>
        <v>6</v>
      </c>
      <c r="CN101" s="3">
        <f t="shared" si="174"/>
        <v>5</v>
      </c>
      <c r="CP101" s="3">
        <v>2</v>
      </c>
      <c r="CQ101" s="3">
        <v>2</v>
      </c>
      <c r="CR101" s="3">
        <v>2</v>
      </c>
      <c r="CS101" s="3">
        <v>2</v>
      </c>
    </row>
    <row r="102" spans="1:97" ht="12.75">
      <c r="A102" s="3" t="s">
        <v>420</v>
      </c>
      <c r="B102" s="3">
        <v>11</v>
      </c>
      <c r="C102" s="3">
        <v>154</v>
      </c>
      <c r="D102" s="3">
        <v>3</v>
      </c>
      <c r="E102" s="3">
        <v>8</v>
      </c>
      <c r="F102" s="3">
        <v>4</v>
      </c>
      <c r="G102" s="3">
        <v>3</v>
      </c>
      <c r="H102" s="3">
        <v>6</v>
      </c>
      <c r="I102" s="3">
        <v>3</v>
      </c>
      <c r="J102" s="3">
        <v>1</v>
      </c>
      <c r="L102" s="3">
        <f t="shared" si="108"/>
        <v>0</v>
      </c>
      <c r="M102" s="3">
        <f t="shared" si="109"/>
        <v>1</v>
      </c>
      <c r="N102" s="3">
        <f t="shared" si="110"/>
        <v>0</v>
      </c>
      <c r="O102" s="3">
        <f t="shared" si="111"/>
        <v>1</v>
      </c>
      <c r="Q102" s="3">
        <f t="shared" si="129"/>
        <v>0</v>
      </c>
      <c r="R102" s="3">
        <f t="shared" si="130"/>
        <v>0</v>
      </c>
      <c r="S102" s="3">
        <f t="shared" si="131"/>
        <v>0</v>
      </c>
      <c r="T102" s="3">
        <f t="shared" si="132"/>
        <v>0</v>
      </c>
      <c r="V102" s="3">
        <f t="shared" si="133"/>
        <v>1</v>
      </c>
      <c r="W102" s="3">
        <f t="shared" si="134"/>
        <v>0</v>
      </c>
      <c r="X102" s="3">
        <f t="shared" si="135"/>
        <v>0</v>
      </c>
      <c r="Y102" s="3">
        <f t="shared" si="136"/>
        <v>0</v>
      </c>
      <c r="AA102" s="3">
        <f t="shared" si="137"/>
        <v>0</v>
      </c>
      <c r="AB102" s="3">
        <f t="shared" si="138"/>
        <v>0</v>
      </c>
      <c r="AC102" s="3">
        <f t="shared" si="139"/>
        <v>0</v>
      </c>
      <c r="AD102" s="3">
        <f t="shared" si="140"/>
        <v>0</v>
      </c>
      <c r="AF102" s="3">
        <f t="shared" si="141"/>
        <v>0</v>
      </c>
      <c r="AG102" s="3">
        <f t="shared" si="142"/>
        <v>0</v>
      </c>
      <c r="AH102" s="3">
        <f t="shared" si="143"/>
        <v>1</v>
      </c>
      <c r="AI102" s="3">
        <f t="shared" si="144"/>
        <v>0</v>
      </c>
      <c r="AK102" s="3">
        <f t="shared" si="145"/>
        <v>0</v>
      </c>
      <c r="AL102" s="3">
        <f t="shared" si="146"/>
        <v>0</v>
      </c>
      <c r="AM102" s="3">
        <f t="shared" si="147"/>
        <v>0</v>
      </c>
      <c r="AN102" s="3">
        <f t="shared" si="148"/>
        <v>0</v>
      </c>
      <c r="AP102" s="3">
        <f t="shared" si="149"/>
        <v>0</v>
      </c>
      <c r="AQ102" s="3">
        <f t="shared" si="150"/>
        <v>0</v>
      </c>
      <c r="AR102" s="3">
        <f t="shared" si="151"/>
        <v>0</v>
      </c>
      <c r="AS102" s="3">
        <f t="shared" si="152"/>
        <v>0</v>
      </c>
      <c r="AU102" s="3">
        <f t="shared" si="153"/>
        <v>0</v>
      </c>
      <c r="AV102" s="3">
        <f t="shared" si="154"/>
        <v>0</v>
      </c>
      <c r="AW102" s="3">
        <f t="shared" si="155"/>
        <v>0</v>
      </c>
      <c r="AX102" s="3">
        <f t="shared" si="156"/>
        <v>0</v>
      </c>
      <c r="AZ102" s="3">
        <f t="shared" si="112"/>
        <v>0</v>
      </c>
      <c r="BA102" s="3">
        <f t="shared" si="113"/>
        <v>1</v>
      </c>
      <c r="BB102" s="3">
        <f t="shared" si="114"/>
        <v>0</v>
      </c>
      <c r="BC102" s="3">
        <f t="shared" si="115"/>
        <v>1</v>
      </c>
      <c r="BD102" s="3">
        <f t="shared" si="116"/>
        <v>1</v>
      </c>
      <c r="BE102" s="3">
        <f t="shared" si="117"/>
        <v>0</v>
      </c>
      <c r="BF102" s="3">
        <f t="shared" si="118"/>
        <v>0</v>
      </c>
      <c r="BG102" s="3">
        <f t="shared" si="119"/>
        <v>0</v>
      </c>
      <c r="BH102" s="3">
        <f t="shared" si="120"/>
        <v>0</v>
      </c>
      <c r="BI102" s="3">
        <f t="shared" si="121"/>
        <v>1</v>
      </c>
      <c r="BJ102" s="3">
        <f t="shared" si="122"/>
        <v>0</v>
      </c>
      <c r="BK102" s="3">
        <f t="shared" si="123"/>
        <v>1</v>
      </c>
      <c r="BM102" s="15">
        <v>0</v>
      </c>
      <c r="BN102" s="3">
        <f t="shared" si="124"/>
        <v>0</v>
      </c>
      <c r="BO102" s="3">
        <f t="shared" si="125"/>
        <v>0</v>
      </c>
      <c r="BP102" s="3">
        <f t="shared" si="126"/>
        <v>0</v>
      </c>
      <c r="BQ102" s="3">
        <f t="shared" si="127"/>
        <v>0</v>
      </c>
      <c r="BS102" s="3">
        <f t="shared" si="157"/>
        <v>0</v>
      </c>
      <c r="BT102" s="3">
        <f t="shared" si="158"/>
        <v>0</v>
      </c>
      <c r="BU102" s="3">
        <f t="shared" si="159"/>
        <v>1</v>
      </c>
      <c r="BV102" s="3">
        <f t="shared" si="160"/>
        <v>0</v>
      </c>
      <c r="BX102" s="3">
        <f t="shared" si="161"/>
        <v>1</v>
      </c>
      <c r="BY102" s="3">
        <f t="shared" si="162"/>
        <v>4</v>
      </c>
      <c r="BZ102" s="3">
        <f t="shared" si="163"/>
        <v>3</v>
      </c>
      <c r="CA102" s="3">
        <f t="shared" si="164"/>
        <v>6</v>
      </c>
      <c r="CB102" s="3">
        <f t="shared" si="165"/>
        <v>3</v>
      </c>
      <c r="CD102" s="3">
        <f t="shared" si="166"/>
        <v>0</v>
      </c>
      <c r="CE102" s="3" t="str">
        <f t="shared" si="167"/>
        <v>N/A</v>
      </c>
      <c r="CF102" s="3" t="str">
        <f t="shared" si="168"/>
        <v>N/A</v>
      </c>
      <c r="CG102" s="3" t="str">
        <f t="shared" si="169"/>
        <v>N/A</v>
      </c>
      <c r="CH102" s="3" t="str">
        <f t="shared" si="170"/>
        <v>N/A</v>
      </c>
      <c r="CJ102" s="3">
        <f t="shared" si="128"/>
        <v>0</v>
      </c>
      <c r="CK102" s="3" t="str">
        <f t="shared" si="171"/>
        <v>N/A</v>
      </c>
      <c r="CL102" s="3" t="str">
        <f t="shared" si="172"/>
        <v>N/A</v>
      </c>
      <c r="CM102" s="3" t="str">
        <f t="shared" si="173"/>
        <v>N/A</v>
      </c>
      <c r="CN102" s="3" t="str">
        <f t="shared" si="174"/>
        <v>N/A</v>
      </c>
      <c r="CP102" s="3">
        <v>3</v>
      </c>
      <c r="CQ102" s="3">
        <v>1</v>
      </c>
      <c r="CR102" s="3">
        <v>1</v>
      </c>
      <c r="CS102" s="3">
        <v>2</v>
      </c>
    </row>
    <row r="103" spans="1:97" ht="12.75">
      <c r="A103" s="3" t="s">
        <v>420</v>
      </c>
      <c r="B103" s="3">
        <v>12</v>
      </c>
      <c r="C103" s="3">
        <v>489</v>
      </c>
      <c r="D103" s="3">
        <v>5</v>
      </c>
      <c r="E103" s="3">
        <v>14</v>
      </c>
      <c r="F103" s="3">
        <v>5</v>
      </c>
      <c r="G103" s="3">
        <v>4</v>
      </c>
      <c r="H103" s="3">
        <v>6</v>
      </c>
      <c r="I103" s="3">
        <v>6</v>
      </c>
      <c r="J103" s="3">
        <v>1</v>
      </c>
      <c r="L103" s="3">
        <f t="shared" si="108"/>
        <v>1</v>
      </c>
      <c r="M103" s="3">
        <f t="shared" si="109"/>
        <v>0</v>
      </c>
      <c r="N103" s="3">
        <f t="shared" si="110"/>
        <v>0</v>
      </c>
      <c r="O103" s="3">
        <f t="shared" si="111"/>
        <v>0</v>
      </c>
      <c r="Q103" s="3">
        <f t="shared" si="129"/>
        <v>0</v>
      </c>
      <c r="R103" s="3">
        <f t="shared" si="130"/>
        <v>1</v>
      </c>
      <c r="S103" s="3">
        <f t="shared" si="131"/>
        <v>0</v>
      </c>
      <c r="T103" s="3">
        <f t="shared" si="132"/>
        <v>0</v>
      </c>
      <c r="V103" s="3">
        <f t="shared" si="133"/>
        <v>0</v>
      </c>
      <c r="W103" s="3">
        <f t="shared" si="134"/>
        <v>0</v>
      </c>
      <c r="X103" s="3">
        <f t="shared" si="135"/>
        <v>1</v>
      </c>
      <c r="Y103" s="3">
        <f t="shared" si="136"/>
        <v>1</v>
      </c>
      <c r="AA103" s="3">
        <f t="shared" si="137"/>
        <v>0</v>
      </c>
      <c r="AB103" s="3">
        <f t="shared" si="138"/>
        <v>0</v>
      </c>
      <c r="AC103" s="3">
        <f t="shared" si="139"/>
        <v>0</v>
      </c>
      <c r="AD103" s="3">
        <f t="shared" si="140"/>
        <v>0</v>
      </c>
      <c r="AF103" s="3">
        <f t="shared" si="141"/>
        <v>0</v>
      </c>
      <c r="AG103" s="3">
        <f t="shared" si="142"/>
        <v>0</v>
      </c>
      <c r="AH103" s="3">
        <f t="shared" si="143"/>
        <v>0</v>
      </c>
      <c r="AI103" s="3">
        <f t="shared" si="144"/>
        <v>0</v>
      </c>
      <c r="AK103" s="3">
        <f t="shared" si="145"/>
        <v>0</v>
      </c>
      <c r="AL103" s="3">
        <f t="shared" si="146"/>
        <v>0</v>
      </c>
      <c r="AM103" s="3">
        <f t="shared" si="147"/>
        <v>0</v>
      </c>
      <c r="AN103" s="3">
        <f t="shared" si="148"/>
        <v>0</v>
      </c>
      <c r="AP103" s="3">
        <f t="shared" si="149"/>
        <v>0</v>
      </c>
      <c r="AQ103" s="3">
        <f t="shared" si="150"/>
        <v>0</v>
      </c>
      <c r="AR103" s="3">
        <f t="shared" si="151"/>
        <v>0</v>
      </c>
      <c r="AS103" s="3">
        <f t="shared" si="152"/>
        <v>0</v>
      </c>
      <c r="AU103" s="3">
        <f t="shared" si="153"/>
        <v>0</v>
      </c>
      <c r="AV103" s="3">
        <f t="shared" si="154"/>
        <v>0</v>
      </c>
      <c r="AW103" s="3">
        <f t="shared" si="155"/>
        <v>0</v>
      </c>
      <c r="AX103" s="3">
        <f t="shared" si="156"/>
        <v>0</v>
      </c>
      <c r="AZ103" s="3">
        <f t="shared" si="112"/>
        <v>0</v>
      </c>
      <c r="BA103" s="3">
        <f t="shared" si="113"/>
        <v>1</v>
      </c>
      <c r="BB103" s="3">
        <f t="shared" si="114"/>
        <v>1</v>
      </c>
      <c r="BC103" s="3">
        <f t="shared" si="115"/>
        <v>1</v>
      </c>
      <c r="BD103" s="3">
        <f t="shared" si="116"/>
        <v>1</v>
      </c>
      <c r="BE103" s="3">
        <f t="shared" si="117"/>
        <v>1</v>
      </c>
      <c r="BF103" s="3">
        <f t="shared" si="118"/>
        <v>0</v>
      </c>
      <c r="BG103" s="3">
        <f t="shared" si="119"/>
        <v>0</v>
      </c>
      <c r="BH103" s="3">
        <f t="shared" si="120"/>
        <v>0</v>
      </c>
      <c r="BI103" s="3">
        <f t="shared" si="121"/>
        <v>0</v>
      </c>
      <c r="BJ103" s="3">
        <f t="shared" si="122"/>
        <v>0</v>
      </c>
      <c r="BK103" s="3">
        <f t="shared" si="123"/>
        <v>0</v>
      </c>
      <c r="BM103" s="15" t="s">
        <v>5</v>
      </c>
      <c r="BN103" s="3">
        <f t="shared" si="124"/>
        <v>0</v>
      </c>
      <c r="BO103" s="3">
        <f t="shared" si="125"/>
        <v>1</v>
      </c>
      <c r="BP103" s="3">
        <f t="shared" si="126"/>
        <v>0</v>
      </c>
      <c r="BQ103" s="3">
        <f t="shared" si="127"/>
        <v>0</v>
      </c>
      <c r="BS103" s="3">
        <f t="shared" si="157"/>
        <v>0</v>
      </c>
      <c r="BT103" s="3">
        <f t="shared" si="158"/>
        <v>0</v>
      </c>
      <c r="BU103" s="3">
        <f t="shared" si="159"/>
        <v>0</v>
      </c>
      <c r="BV103" s="3">
        <f t="shared" si="160"/>
        <v>0</v>
      </c>
      <c r="BX103" s="3">
        <f t="shared" si="161"/>
        <v>0</v>
      </c>
      <c r="BY103" s="3" t="str">
        <f t="shared" si="162"/>
        <v>N/A</v>
      </c>
      <c r="BZ103" s="3" t="str">
        <f t="shared" si="163"/>
        <v>N/A</v>
      </c>
      <c r="CA103" s="3" t="str">
        <f t="shared" si="164"/>
        <v>N/A</v>
      </c>
      <c r="CB103" s="3" t="str">
        <f t="shared" si="165"/>
        <v>N/A</v>
      </c>
      <c r="CD103" s="3">
        <f t="shared" si="166"/>
        <v>0</v>
      </c>
      <c r="CE103" s="3" t="str">
        <f t="shared" si="167"/>
        <v>N/A</v>
      </c>
      <c r="CF103" s="3" t="str">
        <f t="shared" si="168"/>
        <v>N/A</v>
      </c>
      <c r="CG103" s="3" t="str">
        <f t="shared" si="169"/>
        <v>N/A</v>
      </c>
      <c r="CH103" s="3" t="str">
        <f t="shared" si="170"/>
        <v>N/A</v>
      </c>
      <c r="CJ103" s="3">
        <f t="shared" si="128"/>
        <v>1</v>
      </c>
      <c r="CK103" s="3">
        <f t="shared" si="171"/>
        <v>5</v>
      </c>
      <c r="CL103" s="3">
        <f t="shared" si="172"/>
        <v>4</v>
      </c>
      <c r="CM103" s="3">
        <f t="shared" si="173"/>
        <v>6</v>
      </c>
      <c r="CN103" s="3">
        <f t="shared" si="174"/>
        <v>6</v>
      </c>
      <c r="CP103" s="3">
        <v>2</v>
      </c>
      <c r="CQ103" s="3">
        <v>1</v>
      </c>
      <c r="CR103" s="3">
        <v>2</v>
      </c>
      <c r="CS103" s="3">
        <v>1</v>
      </c>
    </row>
    <row r="104" spans="1:97" ht="12.75">
      <c r="A104" s="3" t="s">
        <v>420</v>
      </c>
      <c r="B104" s="3">
        <v>13</v>
      </c>
      <c r="C104" s="3">
        <v>345</v>
      </c>
      <c r="D104" s="3">
        <v>4</v>
      </c>
      <c r="E104" s="3">
        <v>2</v>
      </c>
      <c r="F104" s="3">
        <v>5</v>
      </c>
      <c r="G104" s="3">
        <v>7</v>
      </c>
      <c r="H104" s="3">
        <v>5</v>
      </c>
      <c r="I104" s="3">
        <v>5</v>
      </c>
      <c r="J104" s="3">
        <v>1</v>
      </c>
      <c r="L104" s="3">
        <f t="shared" si="108"/>
        <v>0</v>
      </c>
      <c r="M104" s="3">
        <f t="shared" si="109"/>
        <v>0</v>
      </c>
      <c r="N104" s="3">
        <f t="shared" si="110"/>
        <v>0</v>
      </c>
      <c r="O104" s="3">
        <f t="shared" si="111"/>
        <v>0</v>
      </c>
      <c r="Q104" s="3">
        <f t="shared" si="129"/>
        <v>0</v>
      </c>
      <c r="R104" s="3">
        <f t="shared" si="130"/>
        <v>0</v>
      </c>
      <c r="S104" s="3">
        <f t="shared" si="131"/>
        <v>0</v>
      </c>
      <c r="T104" s="3">
        <f t="shared" si="132"/>
        <v>0</v>
      </c>
      <c r="V104" s="3">
        <f t="shared" si="133"/>
        <v>1</v>
      </c>
      <c r="W104" s="3">
        <f t="shared" si="134"/>
        <v>0</v>
      </c>
      <c r="X104" s="3">
        <f t="shared" si="135"/>
        <v>1</v>
      </c>
      <c r="Y104" s="3">
        <f t="shared" si="136"/>
        <v>1</v>
      </c>
      <c r="AA104" s="3">
        <f t="shared" si="137"/>
        <v>0</v>
      </c>
      <c r="AB104" s="3">
        <f t="shared" si="138"/>
        <v>0</v>
      </c>
      <c r="AC104" s="3">
        <f t="shared" si="139"/>
        <v>0</v>
      </c>
      <c r="AD104" s="3">
        <f t="shared" si="140"/>
        <v>0</v>
      </c>
      <c r="AF104" s="3">
        <f t="shared" si="141"/>
        <v>0</v>
      </c>
      <c r="AG104" s="3">
        <f t="shared" si="142"/>
        <v>1</v>
      </c>
      <c r="AH104" s="3">
        <f t="shared" si="143"/>
        <v>0</v>
      </c>
      <c r="AI104" s="3">
        <f t="shared" si="144"/>
        <v>0</v>
      </c>
      <c r="AK104" s="3">
        <f t="shared" si="145"/>
        <v>0</v>
      </c>
      <c r="AL104" s="3">
        <f t="shared" si="146"/>
        <v>0</v>
      </c>
      <c r="AM104" s="3">
        <f t="shared" si="147"/>
        <v>0</v>
      </c>
      <c r="AN104" s="3">
        <f t="shared" si="148"/>
        <v>0</v>
      </c>
      <c r="AP104" s="3">
        <f t="shared" si="149"/>
        <v>0</v>
      </c>
      <c r="AQ104" s="3">
        <f t="shared" si="150"/>
        <v>0</v>
      </c>
      <c r="AR104" s="3">
        <f t="shared" si="151"/>
        <v>0</v>
      </c>
      <c r="AS104" s="3">
        <f t="shared" si="152"/>
        <v>0</v>
      </c>
      <c r="AU104" s="3">
        <f t="shared" si="153"/>
        <v>0</v>
      </c>
      <c r="AV104" s="3">
        <f t="shared" si="154"/>
        <v>0</v>
      </c>
      <c r="AW104" s="3">
        <f t="shared" si="155"/>
        <v>0</v>
      </c>
      <c r="AX104" s="3">
        <f t="shared" si="156"/>
        <v>0</v>
      </c>
      <c r="AZ104" s="3">
        <f t="shared" si="112"/>
        <v>1</v>
      </c>
      <c r="BA104" s="3">
        <f t="shared" si="113"/>
        <v>0</v>
      </c>
      <c r="BB104" s="3">
        <f t="shared" si="114"/>
        <v>0</v>
      </c>
      <c r="BC104" s="3">
        <f t="shared" si="115"/>
        <v>0</v>
      </c>
      <c r="BD104" s="3">
        <f t="shared" si="116"/>
        <v>0</v>
      </c>
      <c r="BE104" s="3">
        <f t="shared" si="117"/>
        <v>0</v>
      </c>
      <c r="BF104" s="3">
        <f t="shared" si="118"/>
        <v>0</v>
      </c>
      <c r="BG104" s="3">
        <f t="shared" si="119"/>
        <v>1</v>
      </c>
      <c r="BH104" s="3">
        <f t="shared" si="120"/>
        <v>0</v>
      </c>
      <c r="BI104" s="3">
        <f t="shared" si="121"/>
        <v>0</v>
      </c>
      <c r="BJ104" s="3">
        <f t="shared" si="122"/>
        <v>1</v>
      </c>
      <c r="BK104" s="3">
        <f t="shared" si="123"/>
        <v>0</v>
      </c>
      <c r="BM104" s="15">
        <v>0</v>
      </c>
      <c r="BN104" s="3">
        <f t="shared" si="124"/>
        <v>0</v>
      </c>
      <c r="BO104" s="3">
        <f t="shared" si="125"/>
        <v>0</v>
      </c>
      <c r="BP104" s="3">
        <f t="shared" si="126"/>
        <v>0</v>
      </c>
      <c r="BQ104" s="3">
        <f t="shared" si="127"/>
        <v>0</v>
      </c>
      <c r="BS104" s="3">
        <f t="shared" si="157"/>
        <v>0</v>
      </c>
      <c r="BT104" s="3">
        <f t="shared" si="158"/>
        <v>0</v>
      </c>
      <c r="BU104" s="3">
        <f t="shared" si="159"/>
        <v>0</v>
      </c>
      <c r="BV104" s="3">
        <f t="shared" si="160"/>
        <v>0</v>
      </c>
      <c r="BX104" s="3">
        <f t="shared" si="161"/>
        <v>0</v>
      </c>
      <c r="BY104" s="3" t="str">
        <f t="shared" si="162"/>
        <v>N/A</v>
      </c>
      <c r="BZ104" s="3" t="str">
        <f t="shared" si="163"/>
        <v>N/A</v>
      </c>
      <c r="CA104" s="3" t="str">
        <f t="shared" si="164"/>
        <v>N/A</v>
      </c>
      <c r="CB104" s="3" t="str">
        <f t="shared" si="165"/>
        <v>N/A</v>
      </c>
      <c r="CD104" s="3">
        <f t="shared" si="166"/>
        <v>1</v>
      </c>
      <c r="CE104" s="3">
        <f t="shared" si="167"/>
        <v>5</v>
      </c>
      <c r="CF104" s="3">
        <f t="shared" si="168"/>
        <v>7</v>
      </c>
      <c r="CG104" s="3">
        <f t="shared" si="169"/>
        <v>5</v>
      </c>
      <c r="CH104" s="3">
        <f t="shared" si="170"/>
        <v>5</v>
      </c>
      <c r="CJ104" s="3">
        <f t="shared" si="128"/>
        <v>0</v>
      </c>
      <c r="CK104" s="3" t="str">
        <f t="shared" si="171"/>
        <v>N/A</v>
      </c>
      <c r="CL104" s="3" t="str">
        <f t="shared" si="172"/>
        <v>N/A</v>
      </c>
      <c r="CM104" s="3" t="str">
        <f t="shared" si="173"/>
        <v>N/A</v>
      </c>
      <c r="CN104" s="3" t="str">
        <f t="shared" si="174"/>
        <v>N/A</v>
      </c>
      <c r="CP104" s="3">
        <v>3</v>
      </c>
      <c r="CQ104" s="3">
        <v>2</v>
      </c>
      <c r="CR104" s="3">
        <v>1</v>
      </c>
      <c r="CS104" s="3">
        <v>2</v>
      </c>
    </row>
    <row r="105" spans="1:97" ht="12.75">
      <c r="A105" s="3" t="s">
        <v>420</v>
      </c>
      <c r="B105" s="3">
        <v>14</v>
      </c>
      <c r="C105" s="3">
        <v>326</v>
      </c>
      <c r="D105" s="3">
        <v>4</v>
      </c>
      <c r="E105" s="3">
        <v>12</v>
      </c>
      <c r="F105" s="3">
        <v>5</v>
      </c>
      <c r="G105" s="3">
        <v>5</v>
      </c>
      <c r="H105" s="3">
        <v>6</v>
      </c>
      <c r="I105" s="3">
        <v>4</v>
      </c>
      <c r="J105" s="3">
        <v>1</v>
      </c>
      <c r="L105" s="3">
        <f t="shared" si="108"/>
        <v>0</v>
      </c>
      <c r="M105" s="3">
        <f t="shared" si="109"/>
        <v>0</v>
      </c>
      <c r="N105" s="3">
        <f t="shared" si="110"/>
        <v>0</v>
      </c>
      <c r="O105" s="3">
        <f t="shared" si="111"/>
        <v>1</v>
      </c>
      <c r="Q105" s="3">
        <f t="shared" si="129"/>
        <v>0</v>
      </c>
      <c r="R105" s="3">
        <f t="shared" si="130"/>
        <v>0</v>
      </c>
      <c r="S105" s="3">
        <f t="shared" si="131"/>
        <v>0</v>
      </c>
      <c r="T105" s="3">
        <f t="shared" si="132"/>
        <v>0</v>
      </c>
      <c r="V105" s="3">
        <f t="shared" si="133"/>
        <v>1</v>
      </c>
      <c r="W105" s="3">
        <f t="shared" si="134"/>
        <v>1</v>
      </c>
      <c r="X105" s="3">
        <f t="shared" si="135"/>
        <v>0</v>
      </c>
      <c r="Y105" s="3">
        <f t="shared" si="136"/>
        <v>0</v>
      </c>
      <c r="AA105" s="3">
        <f t="shared" si="137"/>
        <v>0</v>
      </c>
      <c r="AB105" s="3">
        <f t="shared" si="138"/>
        <v>0</v>
      </c>
      <c r="AC105" s="3">
        <f t="shared" si="139"/>
        <v>1</v>
      </c>
      <c r="AD105" s="3">
        <f t="shared" si="140"/>
        <v>0</v>
      </c>
      <c r="AF105" s="3">
        <f t="shared" si="141"/>
        <v>0</v>
      </c>
      <c r="AG105" s="3">
        <f t="shared" si="142"/>
        <v>0</v>
      </c>
      <c r="AH105" s="3">
        <f t="shared" si="143"/>
        <v>0</v>
      </c>
      <c r="AI105" s="3">
        <f t="shared" si="144"/>
        <v>0</v>
      </c>
      <c r="AK105" s="3">
        <f t="shared" si="145"/>
        <v>0</v>
      </c>
      <c r="AL105" s="3">
        <f t="shared" si="146"/>
        <v>0</v>
      </c>
      <c r="AM105" s="3">
        <f t="shared" si="147"/>
        <v>0</v>
      </c>
      <c r="AN105" s="3">
        <f t="shared" si="148"/>
        <v>0</v>
      </c>
      <c r="AP105" s="3">
        <f t="shared" si="149"/>
        <v>0</v>
      </c>
      <c r="AQ105" s="3">
        <f t="shared" si="150"/>
        <v>0</v>
      </c>
      <c r="AR105" s="3">
        <f t="shared" si="151"/>
        <v>0</v>
      </c>
      <c r="AS105" s="3">
        <f t="shared" si="152"/>
        <v>0</v>
      </c>
      <c r="AU105" s="3">
        <f t="shared" si="153"/>
        <v>0</v>
      </c>
      <c r="AV105" s="3">
        <f t="shared" si="154"/>
        <v>0</v>
      </c>
      <c r="AW105" s="3">
        <f t="shared" si="155"/>
        <v>0</v>
      </c>
      <c r="AX105" s="3">
        <f t="shared" si="156"/>
        <v>0</v>
      </c>
      <c r="AZ105" s="3">
        <f t="shared" si="112"/>
        <v>0</v>
      </c>
      <c r="BA105" s="3">
        <f t="shared" si="113"/>
        <v>1</v>
      </c>
      <c r="BB105" s="3">
        <f t="shared" si="114"/>
        <v>0</v>
      </c>
      <c r="BC105" s="3">
        <f t="shared" si="115"/>
        <v>0</v>
      </c>
      <c r="BD105" s="3">
        <f t="shared" si="116"/>
        <v>1</v>
      </c>
      <c r="BE105" s="3">
        <f t="shared" si="117"/>
        <v>0</v>
      </c>
      <c r="BF105" s="3">
        <f t="shared" si="118"/>
        <v>0</v>
      </c>
      <c r="BG105" s="3">
        <f t="shared" si="119"/>
        <v>0</v>
      </c>
      <c r="BH105" s="3">
        <f t="shared" si="120"/>
        <v>0</v>
      </c>
      <c r="BI105" s="3">
        <f t="shared" si="121"/>
        <v>1</v>
      </c>
      <c r="BJ105" s="3">
        <f t="shared" si="122"/>
        <v>1</v>
      </c>
      <c r="BK105" s="3">
        <f t="shared" si="123"/>
        <v>1</v>
      </c>
      <c r="BM105" s="15" t="s">
        <v>7</v>
      </c>
      <c r="BN105" s="3">
        <f t="shared" si="124"/>
        <v>0</v>
      </c>
      <c r="BO105" s="3">
        <f t="shared" si="125"/>
        <v>0</v>
      </c>
      <c r="BP105" s="3">
        <f t="shared" si="126"/>
        <v>0</v>
      </c>
      <c r="BQ105" s="3">
        <f t="shared" si="127"/>
        <v>1</v>
      </c>
      <c r="BS105" s="3">
        <f t="shared" si="157"/>
        <v>0</v>
      </c>
      <c r="BT105" s="3">
        <f t="shared" si="158"/>
        <v>0</v>
      </c>
      <c r="BU105" s="3">
        <f t="shared" si="159"/>
        <v>0</v>
      </c>
      <c r="BV105" s="3">
        <f t="shared" si="160"/>
        <v>0</v>
      </c>
      <c r="BX105" s="3">
        <f t="shared" si="161"/>
        <v>0</v>
      </c>
      <c r="BY105" s="3" t="str">
        <f t="shared" si="162"/>
        <v>N/A</v>
      </c>
      <c r="BZ105" s="3" t="str">
        <f t="shared" si="163"/>
        <v>N/A</v>
      </c>
      <c r="CA105" s="3" t="str">
        <f t="shared" si="164"/>
        <v>N/A</v>
      </c>
      <c r="CB105" s="3" t="str">
        <f t="shared" si="165"/>
        <v>N/A</v>
      </c>
      <c r="CD105" s="3">
        <f t="shared" si="166"/>
        <v>1</v>
      </c>
      <c r="CE105" s="3">
        <f t="shared" si="167"/>
        <v>5</v>
      </c>
      <c r="CF105" s="3">
        <f t="shared" si="168"/>
        <v>5</v>
      </c>
      <c r="CG105" s="3">
        <f t="shared" si="169"/>
        <v>6</v>
      </c>
      <c r="CH105" s="3">
        <f t="shared" si="170"/>
        <v>4</v>
      </c>
      <c r="CJ105" s="3">
        <f t="shared" si="128"/>
        <v>0</v>
      </c>
      <c r="CK105" s="3" t="str">
        <f t="shared" si="171"/>
        <v>N/A</v>
      </c>
      <c r="CL105" s="3" t="str">
        <f t="shared" si="172"/>
        <v>N/A</v>
      </c>
      <c r="CM105" s="3" t="str">
        <f t="shared" si="173"/>
        <v>N/A</v>
      </c>
      <c r="CN105" s="3" t="str">
        <f t="shared" si="174"/>
        <v>N/A</v>
      </c>
      <c r="CP105" s="3">
        <v>2</v>
      </c>
      <c r="CQ105" s="3">
        <v>3</v>
      </c>
      <c r="CR105" s="3">
        <v>2</v>
      </c>
      <c r="CS105" s="3">
        <v>2</v>
      </c>
    </row>
    <row r="106" spans="1:97" ht="12.75">
      <c r="A106" s="3" t="s">
        <v>420</v>
      </c>
      <c r="B106" s="3">
        <v>15</v>
      </c>
      <c r="C106" s="3">
        <v>282</v>
      </c>
      <c r="D106" s="3">
        <v>4</v>
      </c>
      <c r="E106" s="3">
        <v>16</v>
      </c>
      <c r="F106" s="3">
        <v>7</v>
      </c>
      <c r="G106" s="3">
        <v>4</v>
      </c>
      <c r="H106" s="3">
        <v>5</v>
      </c>
      <c r="I106" s="3">
        <v>4</v>
      </c>
      <c r="J106" s="3">
        <v>1</v>
      </c>
      <c r="L106" s="3">
        <f t="shared" si="108"/>
        <v>0</v>
      </c>
      <c r="M106" s="3">
        <f t="shared" si="109"/>
        <v>1</v>
      </c>
      <c r="N106" s="3">
        <f t="shared" si="110"/>
        <v>0</v>
      </c>
      <c r="O106" s="3">
        <f t="shared" si="111"/>
        <v>1</v>
      </c>
      <c r="Q106" s="3">
        <f t="shared" si="129"/>
        <v>0</v>
      </c>
      <c r="R106" s="3">
        <f t="shared" si="130"/>
        <v>0</v>
      </c>
      <c r="S106" s="3">
        <f t="shared" si="131"/>
        <v>0</v>
      </c>
      <c r="T106" s="3">
        <f t="shared" si="132"/>
        <v>0</v>
      </c>
      <c r="V106" s="3">
        <f t="shared" si="133"/>
        <v>0</v>
      </c>
      <c r="W106" s="3">
        <f t="shared" si="134"/>
        <v>0</v>
      </c>
      <c r="X106" s="3">
        <f t="shared" si="135"/>
        <v>1</v>
      </c>
      <c r="Y106" s="3">
        <f t="shared" si="136"/>
        <v>0</v>
      </c>
      <c r="AA106" s="3">
        <f t="shared" si="137"/>
        <v>0</v>
      </c>
      <c r="AB106" s="3">
        <f t="shared" si="138"/>
        <v>0</v>
      </c>
      <c r="AC106" s="3">
        <f t="shared" si="139"/>
        <v>0</v>
      </c>
      <c r="AD106" s="3">
        <f t="shared" si="140"/>
        <v>0</v>
      </c>
      <c r="AF106" s="3">
        <f t="shared" si="141"/>
        <v>1</v>
      </c>
      <c r="AG106" s="3">
        <f t="shared" si="142"/>
        <v>0</v>
      </c>
      <c r="AH106" s="3">
        <f t="shared" si="143"/>
        <v>0</v>
      </c>
      <c r="AI106" s="3">
        <f t="shared" si="144"/>
        <v>0</v>
      </c>
      <c r="AK106" s="3">
        <f t="shared" si="145"/>
        <v>0</v>
      </c>
      <c r="AL106" s="3">
        <f t="shared" si="146"/>
        <v>0</v>
      </c>
      <c r="AM106" s="3">
        <f t="shared" si="147"/>
        <v>0</v>
      </c>
      <c r="AN106" s="3">
        <f t="shared" si="148"/>
        <v>0</v>
      </c>
      <c r="AP106" s="3">
        <f t="shared" si="149"/>
        <v>0</v>
      </c>
      <c r="AQ106" s="3">
        <f t="shared" si="150"/>
        <v>0</v>
      </c>
      <c r="AR106" s="3">
        <f t="shared" si="151"/>
        <v>0</v>
      </c>
      <c r="AS106" s="3">
        <f t="shared" si="152"/>
        <v>0</v>
      </c>
      <c r="AU106" s="3">
        <f t="shared" si="153"/>
        <v>0</v>
      </c>
      <c r="AV106" s="3">
        <f t="shared" si="154"/>
        <v>0</v>
      </c>
      <c r="AW106" s="3">
        <f t="shared" si="155"/>
        <v>0</v>
      </c>
      <c r="AX106" s="3">
        <f t="shared" si="156"/>
        <v>0</v>
      </c>
      <c r="AZ106" s="3">
        <f t="shared" si="112"/>
        <v>0</v>
      </c>
      <c r="BA106" s="3">
        <f t="shared" si="113"/>
        <v>0</v>
      </c>
      <c r="BB106" s="3">
        <f t="shared" si="114"/>
        <v>0</v>
      </c>
      <c r="BC106" s="3">
        <f t="shared" si="115"/>
        <v>1</v>
      </c>
      <c r="BD106" s="3">
        <f t="shared" si="116"/>
        <v>1</v>
      </c>
      <c r="BE106" s="3">
        <f t="shared" si="117"/>
        <v>0</v>
      </c>
      <c r="BF106" s="3">
        <f t="shared" si="118"/>
        <v>1</v>
      </c>
      <c r="BG106" s="3">
        <f t="shared" si="119"/>
        <v>0</v>
      </c>
      <c r="BH106" s="3">
        <f t="shared" si="120"/>
        <v>0</v>
      </c>
      <c r="BI106" s="3">
        <f t="shared" si="121"/>
        <v>1</v>
      </c>
      <c r="BJ106" s="3">
        <f t="shared" si="122"/>
        <v>0</v>
      </c>
      <c r="BK106" s="3">
        <f t="shared" si="123"/>
        <v>1</v>
      </c>
      <c r="BM106" s="15">
        <v>0</v>
      </c>
      <c r="BN106" s="3">
        <f t="shared" si="124"/>
        <v>0</v>
      </c>
      <c r="BO106" s="3">
        <f t="shared" si="125"/>
        <v>0</v>
      </c>
      <c r="BP106" s="3">
        <f t="shared" si="126"/>
        <v>0</v>
      </c>
      <c r="BQ106" s="3">
        <f t="shared" si="127"/>
        <v>0</v>
      </c>
      <c r="BS106" s="3">
        <f t="shared" si="157"/>
        <v>0</v>
      </c>
      <c r="BT106" s="3">
        <f t="shared" si="158"/>
        <v>0</v>
      </c>
      <c r="BU106" s="3">
        <f t="shared" si="159"/>
        <v>0</v>
      </c>
      <c r="BV106" s="3">
        <f t="shared" si="160"/>
        <v>0</v>
      </c>
      <c r="BX106" s="3">
        <f t="shared" si="161"/>
        <v>0</v>
      </c>
      <c r="BY106" s="3" t="str">
        <f t="shared" si="162"/>
        <v>N/A</v>
      </c>
      <c r="BZ106" s="3" t="str">
        <f t="shared" si="163"/>
        <v>N/A</v>
      </c>
      <c r="CA106" s="3" t="str">
        <f t="shared" si="164"/>
        <v>N/A</v>
      </c>
      <c r="CB106" s="3" t="str">
        <f t="shared" si="165"/>
        <v>N/A</v>
      </c>
      <c r="CD106" s="3">
        <f t="shared" si="166"/>
        <v>1</v>
      </c>
      <c r="CE106" s="3">
        <f t="shared" si="167"/>
        <v>7</v>
      </c>
      <c r="CF106" s="3">
        <f t="shared" si="168"/>
        <v>4</v>
      </c>
      <c r="CG106" s="3">
        <f t="shared" si="169"/>
        <v>5</v>
      </c>
      <c r="CH106" s="3">
        <f t="shared" si="170"/>
        <v>4</v>
      </c>
      <c r="CJ106" s="3">
        <f t="shared" si="128"/>
        <v>0</v>
      </c>
      <c r="CK106" s="3" t="str">
        <f t="shared" si="171"/>
        <v>N/A</v>
      </c>
      <c r="CL106" s="3" t="str">
        <f t="shared" si="172"/>
        <v>N/A</v>
      </c>
      <c r="CM106" s="3" t="str">
        <f t="shared" si="173"/>
        <v>N/A</v>
      </c>
      <c r="CN106" s="3" t="str">
        <f t="shared" si="174"/>
        <v>N/A</v>
      </c>
      <c r="CP106" s="3">
        <v>2</v>
      </c>
      <c r="CQ106" s="3">
        <v>2</v>
      </c>
      <c r="CR106" s="3">
        <v>2</v>
      </c>
      <c r="CS106" s="3">
        <v>1</v>
      </c>
    </row>
    <row r="107" spans="1:97" ht="12.75">
      <c r="A107" s="3" t="s">
        <v>420</v>
      </c>
      <c r="B107" s="3">
        <v>16</v>
      </c>
      <c r="C107" s="3">
        <v>149</v>
      </c>
      <c r="D107" s="3">
        <v>3</v>
      </c>
      <c r="E107" s="3">
        <v>6</v>
      </c>
      <c r="F107" s="3">
        <v>4</v>
      </c>
      <c r="G107" s="3">
        <v>3</v>
      </c>
      <c r="H107" s="3">
        <v>4</v>
      </c>
      <c r="I107" s="3">
        <v>4</v>
      </c>
      <c r="J107" s="3">
        <v>1</v>
      </c>
      <c r="L107" s="3">
        <f t="shared" si="108"/>
        <v>0</v>
      </c>
      <c r="M107" s="3">
        <f t="shared" si="109"/>
        <v>1</v>
      </c>
      <c r="N107" s="3">
        <f t="shared" si="110"/>
        <v>0</v>
      </c>
      <c r="O107" s="3">
        <f t="shared" si="111"/>
        <v>0</v>
      </c>
      <c r="Q107" s="3">
        <f t="shared" si="129"/>
        <v>0</v>
      </c>
      <c r="R107" s="3">
        <f t="shared" si="130"/>
        <v>0</v>
      </c>
      <c r="S107" s="3">
        <f t="shared" si="131"/>
        <v>0</v>
      </c>
      <c r="T107" s="3">
        <f t="shared" si="132"/>
        <v>0</v>
      </c>
      <c r="V107" s="3">
        <f t="shared" si="133"/>
        <v>1</v>
      </c>
      <c r="W107" s="3">
        <f t="shared" si="134"/>
        <v>0</v>
      </c>
      <c r="X107" s="3">
        <f t="shared" si="135"/>
        <v>1</v>
      </c>
      <c r="Y107" s="3">
        <f t="shared" si="136"/>
        <v>1</v>
      </c>
      <c r="AA107" s="3">
        <f t="shared" si="137"/>
        <v>0</v>
      </c>
      <c r="AB107" s="3">
        <f t="shared" si="138"/>
        <v>0</v>
      </c>
      <c r="AC107" s="3">
        <f t="shared" si="139"/>
        <v>0</v>
      </c>
      <c r="AD107" s="3">
        <f t="shared" si="140"/>
        <v>0</v>
      </c>
      <c r="AF107" s="3">
        <f t="shared" si="141"/>
        <v>0</v>
      </c>
      <c r="AG107" s="3">
        <f t="shared" si="142"/>
        <v>0</v>
      </c>
      <c r="AH107" s="3">
        <f t="shared" si="143"/>
        <v>0</v>
      </c>
      <c r="AI107" s="3">
        <f t="shared" si="144"/>
        <v>0</v>
      </c>
      <c r="AK107" s="3">
        <f t="shared" si="145"/>
        <v>0</v>
      </c>
      <c r="AL107" s="3">
        <f t="shared" si="146"/>
        <v>0</v>
      </c>
      <c r="AM107" s="3">
        <f t="shared" si="147"/>
        <v>0</v>
      </c>
      <c r="AN107" s="3">
        <f t="shared" si="148"/>
        <v>0</v>
      </c>
      <c r="AP107" s="3">
        <f t="shared" si="149"/>
        <v>0</v>
      </c>
      <c r="AQ107" s="3">
        <f t="shared" si="150"/>
        <v>0</v>
      </c>
      <c r="AR107" s="3">
        <f t="shared" si="151"/>
        <v>0</v>
      </c>
      <c r="AS107" s="3">
        <f t="shared" si="152"/>
        <v>0</v>
      </c>
      <c r="AU107" s="3">
        <f t="shared" si="153"/>
        <v>0</v>
      </c>
      <c r="AV107" s="3">
        <f t="shared" si="154"/>
        <v>0</v>
      </c>
      <c r="AW107" s="3">
        <f t="shared" si="155"/>
        <v>0</v>
      </c>
      <c r="AX107" s="3">
        <f t="shared" si="156"/>
        <v>0</v>
      </c>
      <c r="AZ107" s="3">
        <f t="shared" si="112"/>
        <v>0</v>
      </c>
      <c r="BA107" s="3">
        <f t="shared" si="113"/>
        <v>0</v>
      </c>
      <c r="BB107" s="3">
        <f t="shared" si="114"/>
        <v>0</v>
      </c>
      <c r="BC107" s="3">
        <f t="shared" si="115"/>
        <v>1</v>
      </c>
      <c r="BD107" s="3">
        <f t="shared" si="116"/>
        <v>1</v>
      </c>
      <c r="BE107" s="3">
        <f t="shared" si="117"/>
        <v>1</v>
      </c>
      <c r="BF107" s="3">
        <f t="shared" si="118"/>
        <v>0</v>
      </c>
      <c r="BG107" s="3">
        <f t="shared" si="119"/>
        <v>0</v>
      </c>
      <c r="BH107" s="3">
        <f t="shared" si="120"/>
        <v>0</v>
      </c>
      <c r="BI107" s="3">
        <f t="shared" si="121"/>
        <v>0</v>
      </c>
      <c r="BJ107" s="3">
        <f t="shared" si="122"/>
        <v>0</v>
      </c>
      <c r="BK107" s="3">
        <f t="shared" si="123"/>
        <v>0</v>
      </c>
      <c r="BM107" s="15" t="s">
        <v>5</v>
      </c>
      <c r="BN107" s="3">
        <f t="shared" si="124"/>
        <v>0</v>
      </c>
      <c r="BO107" s="3">
        <f t="shared" si="125"/>
        <v>1</v>
      </c>
      <c r="BP107" s="3">
        <f t="shared" si="126"/>
        <v>0</v>
      </c>
      <c r="BQ107" s="3">
        <f t="shared" si="127"/>
        <v>0</v>
      </c>
      <c r="BS107" s="3">
        <f t="shared" si="157"/>
        <v>0</v>
      </c>
      <c r="BT107" s="3">
        <f t="shared" si="158"/>
        <v>0</v>
      </c>
      <c r="BU107" s="3">
        <f t="shared" si="159"/>
        <v>0</v>
      </c>
      <c r="BV107" s="3">
        <f t="shared" si="160"/>
        <v>0</v>
      </c>
      <c r="BX107" s="3">
        <f t="shared" si="161"/>
        <v>1</v>
      </c>
      <c r="BY107" s="3">
        <f t="shared" si="162"/>
        <v>4</v>
      </c>
      <c r="BZ107" s="3">
        <f t="shared" si="163"/>
        <v>3</v>
      </c>
      <c r="CA107" s="3">
        <f t="shared" si="164"/>
        <v>4</v>
      </c>
      <c r="CB107" s="3">
        <f t="shared" si="165"/>
        <v>4</v>
      </c>
      <c r="CD107" s="3">
        <f t="shared" si="166"/>
        <v>0</v>
      </c>
      <c r="CE107" s="3" t="str">
        <f t="shared" si="167"/>
        <v>N/A</v>
      </c>
      <c r="CF107" s="3" t="str">
        <f t="shared" si="168"/>
        <v>N/A</v>
      </c>
      <c r="CG107" s="3" t="str">
        <f t="shared" si="169"/>
        <v>N/A</v>
      </c>
      <c r="CH107" s="3" t="str">
        <f t="shared" si="170"/>
        <v>N/A</v>
      </c>
      <c r="CJ107" s="3">
        <f t="shared" si="128"/>
        <v>0</v>
      </c>
      <c r="CK107" s="3" t="str">
        <f t="shared" si="171"/>
        <v>N/A</v>
      </c>
      <c r="CL107" s="3" t="str">
        <f t="shared" si="172"/>
        <v>N/A</v>
      </c>
      <c r="CM107" s="3" t="str">
        <f t="shared" si="173"/>
        <v>N/A</v>
      </c>
      <c r="CN107" s="3" t="str">
        <f t="shared" si="174"/>
        <v>N/A</v>
      </c>
      <c r="CP107" s="3">
        <v>3</v>
      </c>
      <c r="CQ107" s="3">
        <v>2</v>
      </c>
      <c r="CR107" s="3">
        <v>2</v>
      </c>
      <c r="CS107" s="3">
        <v>3</v>
      </c>
    </row>
    <row r="108" spans="1:97" ht="12.75">
      <c r="A108" s="3" t="s">
        <v>420</v>
      </c>
      <c r="B108" s="3">
        <v>17</v>
      </c>
      <c r="C108" s="3">
        <v>328</v>
      </c>
      <c r="D108" s="3">
        <v>4</v>
      </c>
      <c r="E108" s="3">
        <v>10</v>
      </c>
      <c r="F108" s="3">
        <v>5</v>
      </c>
      <c r="G108" s="3">
        <v>4</v>
      </c>
      <c r="H108" s="3">
        <v>4</v>
      </c>
      <c r="I108" s="3">
        <v>5</v>
      </c>
      <c r="J108" s="3">
        <v>1</v>
      </c>
      <c r="L108" s="3">
        <f t="shared" si="108"/>
        <v>0</v>
      </c>
      <c r="M108" s="3">
        <f t="shared" si="109"/>
        <v>1</v>
      </c>
      <c r="N108" s="3">
        <f t="shared" si="110"/>
        <v>1</v>
      </c>
      <c r="O108" s="3">
        <f t="shared" si="111"/>
        <v>0</v>
      </c>
      <c r="Q108" s="3">
        <f t="shared" si="129"/>
        <v>0</v>
      </c>
      <c r="R108" s="3">
        <f t="shared" si="130"/>
        <v>0</v>
      </c>
      <c r="S108" s="3">
        <f t="shared" si="131"/>
        <v>0</v>
      </c>
      <c r="T108" s="3">
        <f t="shared" si="132"/>
        <v>0</v>
      </c>
      <c r="V108" s="3">
        <f t="shared" si="133"/>
        <v>1</v>
      </c>
      <c r="W108" s="3">
        <f t="shared" si="134"/>
        <v>0</v>
      </c>
      <c r="X108" s="3">
        <f t="shared" si="135"/>
        <v>0</v>
      </c>
      <c r="Y108" s="3">
        <f t="shared" si="136"/>
        <v>1</v>
      </c>
      <c r="AA108" s="3">
        <f t="shared" si="137"/>
        <v>0</v>
      </c>
      <c r="AB108" s="3">
        <f t="shared" si="138"/>
        <v>0</v>
      </c>
      <c r="AC108" s="3">
        <f t="shared" si="139"/>
        <v>0</v>
      </c>
      <c r="AD108" s="3">
        <f t="shared" si="140"/>
        <v>0</v>
      </c>
      <c r="AF108" s="3">
        <f t="shared" si="141"/>
        <v>0</v>
      </c>
      <c r="AG108" s="3">
        <f t="shared" si="142"/>
        <v>0</v>
      </c>
      <c r="AH108" s="3">
        <f t="shared" si="143"/>
        <v>0</v>
      </c>
      <c r="AI108" s="3">
        <f t="shared" si="144"/>
        <v>0</v>
      </c>
      <c r="AK108" s="3">
        <f t="shared" si="145"/>
        <v>0</v>
      </c>
      <c r="AL108" s="3">
        <f t="shared" si="146"/>
        <v>0</v>
      </c>
      <c r="AM108" s="3">
        <f t="shared" si="147"/>
        <v>0</v>
      </c>
      <c r="AN108" s="3">
        <f t="shared" si="148"/>
        <v>0</v>
      </c>
      <c r="AP108" s="3">
        <f t="shared" si="149"/>
        <v>0</v>
      </c>
      <c r="AQ108" s="3">
        <f t="shared" si="150"/>
        <v>0</v>
      </c>
      <c r="AR108" s="3">
        <f t="shared" si="151"/>
        <v>0</v>
      </c>
      <c r="AS108" s="3">
        <f t="shared" si="152"/>
        <v>0</v>
      </c>
      <c r="AU108" s="3">
        <f t="shared" si="153"/>
        <v>0</v>
      </c>
      <c r="AV108" s="3">
        <f t="shared" si="154"/>
        <v>0</v>
      </c>
      <c r="AW108" s="3">
        <f t="shared" si="155"/>
        <v>0</v>
      </c>
      <c r="AX108" s="3">
        <f t="shared" si="156"/>
        <v>0</v>
      </c>
      <c r="AZ108" s="3">
        <f t="shared" si="112"/>
        <v>0</v>
      </c>
      <c r="BA108" s="3">
        <f t="shared" si="113"/>
        <v>0</v>
      </c>
      <c r="BB108" s="3">
        <f t="shared" si="114"/>
        <v>0</v>
      </c>
      <c r="BC108" s="3">
        <f t="shared" si="115"/>
        <v>1</v>
      </c>
      <c r="BD108" s="3">
        <f t="shared" si="116"/>
        <v>0</v>
      </c>
      <c r="BE108" s="3">
        <f t="shared" si="117"/>
        <v>1</v>
      </c>
      <c r="BF108" s="3">
        <f t="shared" si="118"/>
        <v>1</v>
      </c>
      <c r="BG108" s="3">
        <f t="shared" si="119"/>
        <v>0</v>
      </c>
      <c r="BH108" s="3">
        <f t="shared" si="120"/>
        <v>1</v>
      </c>
      <c r="BI108" s="3">
        <f t="shared" si="121"/>
        <v>0</v>
      </c>
      <c r="BJ108" s="3">
        <f t="shared" si="122"/>
        <v>0</v>
      </c>
      <c r="BK108" s="3">
        <f t="shared" si="123"/>
        <v>0</v>
      </c>
      <c r="BM108" s="15">
        <v>0</v>
      </c>
      <c r="BN108" s="3">
        <f t="shared" si="124"/>
        <v>0</v>
      </c>
      <c r="BO108" s="3">
        <f t="shared" si="125"/>
        <v>0</v>
      </c>
      <c r="BP108" s="3">
        <f t="shared" si="126"/>
        <v>0</v>
      </c>
      <c r="BQ108" s="3">
        <f t="shared" si="127"/>
        <v>0</v>
      </c>
      <c r="BS108" s="3">
        <f t="shared" si="157"/>
        <v>0</v>
      </c>
      <c r="BT108" s="3">
        <f t="shared" si="158"/>
        <v>0</v>
      </c>
      <c r="BU108" s="3">
        <f t="shared" si="159"/>
        <v>0</v>
      </c>
      <c r="BV108" s="3">
        <f t="shared" si="160"/>
        <v>0</v>
      </c>
      <c r="BX108" s="3">
        <f t="shared" si="161"/>
        <v>0</v>
      </c>
      <c r="BY108" s="3" t="str">
        <f t="shared" si="162"/>
        <v>N/A</v>
      </c>
      <c r="BZ108" s="3" t="str">
        <f t="shared" si="163"/>
        <v>N/A</v>
      </c>
      <c r="CA108" s="3" t="str">
        <f t="shared" si="164"/>
        <v>N/A</v>
      </c>
      <c r="CB108" s="3" t="str">
        <f t="shared" si="165"/>
        <v>N/A</v>
      </c>
      <c r="CD108" s="3">
        <f t="shared" si="166"/>
        <v>1</v>
      </c>
      <c r="CE108" s="3">
        <f t="shared" si="167"/>
        <v>5</v>
      </c>
      <c r="CF108" s="3">
        <f t="shared" si="168"/>
        <v>4</v>
      </c>
      <c r="CG108" s="3">
        <f t="shared" si="169"/>
        <v>4</v>
      </c>
      <c r="CH108" s="3">
        <f t="shared" si="170"/>
        <v>5</v>
      </c>
      <c r="CJ108" s="3">
        <f t="shared" si="128"/>
        <v>0</v>
      </c>
      <c r="CK108" s="3" t="str">
        <f t="shared" si="171"/>
        <v>N/A</v>
      </c>
      <c r="CL108" s="3" t="str">
        <f t="shared" si="172"/>
        <v>N/A</v>
      </c>
      <c r="CM108" s="3" t="str">
        <f t="shared" si="173"/>
        <v>N/A</v>
      </c>
      <c r="CN108" s="3" t="str">
        <f t="shared" si="174"/>
        <v>N/A</v>
      </c>
      <c r="CP108" s="3">
        <v>2</v>
      </c>
      <c r="CQ108" s="3">
        <v>1</v>
      </c>
      <c r="CR108" s="3">
        <v>1</v>
      </c>
      <c r="CS108" s="3">
        <v>2</v>
      </c>
    </row>
    <row r="109" spans="1:97" ht="12.75">
      <c r="A109" s="3" t="s">
        <v>420</v>
      </c>
      <c r="B109" s="3">
        <v>18</v>
      </c>
      <c r="C109" s="3">
        <v>305</v>
      </c>
      <c r="D109" s="3">
        <v>4</v>
      </c>
      <c r="E109" s="3">
        <v>4</v>
      </c>
      <c r="F109" s="3">
        <v>5</v>
      </c>
      <c r="G109" s="3">
        <v>6</v>
      </c>
      <c r="H109" s="3">
        <v>5</v>
      </c>
      <c r="I109" s="3">
        <v>5</v>
      </c>
      <c r="J109" s="3">
        <v>1</v>
      </c>
      <c r="L109" s="3">
        <f t="shared" si="108"/>
        <v>0</v>
      </c>
      <c r="M109" s="3">
        <f t="shared" si="109"/>
        <v>0</v>
      </c>
      <c r="N109" s="3">
        <f t="shared" si="110"/>
        <v>0</v>
      </c>
      <c r="O109" s="3">
        <f t="shared" si="111"/>
        <v>0</v>
      </c>
      <c r="Q109" s="3">
        <f t="shared" si="129"/>
        <v>0</v>
      </c>
      <c r="R109" s="3">
        <f t="shared" si="130"/>
        <v>0</v>
      </c>
      <c r="S109" s="3">
        <f t="shared" si="131"/>
        <v>0</v>
      </c>
      <c r="T109" s="3">
        <f t="shared" si="132"/>
        <v>0</v>
      </c>
      <c r="V109" s="3">
        <f t="shared" si="133"/>
        <v>1</v>
      </c>
      <c r="W109" s="3">
        <f t="shared" si="134"/>
        <v>0</v>
      </c>
      <c r="X109" s="3">
        <f t="shared" si="135"/>
        <v>1</v>
      </c>
      <c r="Y109" s="3">
        <f t="shared" si="136"/>
        <v>1</v>
      </c>
      <c r="AA109" s="3">
        <f t="shared" si="137"/>
        <v>0</v>
      </c>
      <c r="AB109" s="3">
        <f t="shared" si="138"/>
        <v>1</v>
      </c>
      <c r="AC109" s="3">
        <f t="shared" si="139"/>
        <v>0</v>
      </c>
      <c r="AD109" s="3">
        <f t="shared" si="140"/>
        <v>0</v>
      </c>
      <c r="AF109" s="3">
        <f t="shared" si="141"/>
        <v>0</v>
      </c>
      <c r="AG109" s="3">
        <f t="shared" si="142"/>
        <v>0</v>
      </c>
      <c r="AH109" s="3">
        <f t="shared" si="143"/>
        <v>0</v>
      </c>
      <c r="AI109" s="3">
        <f t="shared" si="144"/>
        <v>0</v>
      </c>
      <c r="AK109" s="3">
        <f t="shared" si="145"/>
        <v>0</v>
      </c>
      <c r="AL109" s="3">
        <f t="shared" si="146"/>
        <v>0</v>
      </c>
      <c r="AM109" s="3">
        <f t="shared" si="147"/>
        <v>0</v>
      </c>
      <c r="AN109" s="3">
        <f t="shared" si="148"/>
        <v>0</v>
      </c>
      <c r="AP109" s="3">
        <f t="shared" si="149"/>
        <v>0</v>
      </c>
      <c r="AQ109" s="3">
        <f t="shared" si="150"/>
        <v>0</v>
      </c>
      <c r="AR109" s="3">
        <f t="shared" si="151"/>
        <v>0</v>
      </c>
      <c r="AS109" s="3">
        <f t="shared" si="152"/>
        <v>0</v>
      </c>
      <c r="AU109" s="3">
        <f t="shared" si="153"/>
        <v>0</v>
      </c>
      <c r="AV109" s="3">
        <f t="shared" si="154"/>
        <v>0</v>
      </c>
      <c r="AW109" s="3">
        <f t="shared" si="155"/>
        <v>0</v>
      </c>
      <c r="AX109" s="3">
        <f t="shared" si="156"/>
        <v>0</v>
      </c>
      <c r="AZ109" s="3">
        <f t="shared" si="112"/>
        <v>1</v>
      </c>
      <c r="BA109" s="3">
        <f t="shared" si="113"/>
        <v>0</v>
      </c>
      <c r="BB109" s="3">
        <f t="shared" si="114"/>
        <v>0</v>
      </c>
      <c r="BC109" s="3">
        <f t="shared" si="115"/>
        <v>0</v>
      </c>
      <c r="BD109" s="3">
        <f t="shared" si="116"/>
        <v>0</v>
      </c>
      <c r="BE109" s="3">
        <f t="shared" si="117"/>
        <v>0</v>
      </c>
      <c r="BF109" s="3">
        <f t="shared" si="118"/>
        <v>0</v>
      </c>
      <c r="BG109" s="3">
        <f t="shared" si="119"/>
        <v>1</v>
      </c>
      <c r="BH109" s="3">
        <f t="shared" si="120"/>
        <v>0</v>
      </c>
      <c r="BI109" s="3">
        <f t="shared" si="121"/>
        <v>0</v>
      </c>
      <c r="BJ109" s="3">
        <f t="shared" si="122"/>
        <v>1</v>
      </c>
      <c r="BK109" s="3">
        <f t="shared" si="123"/>
        <v>0</v>
      </c>
      <c r="BM109" s="15">
        <v>0</v>
      </c>
      <c r="BN109" s="3">
        <f t="shared" si="124"/>
        <v>0</v>
      </c>
      <c r="BO109" s="3">
        <f t="shared" si="125"/>
        <v>0</v>
      </c>
      <c r="BP109" s="3">
        <f t="shared" si="126"/>
        <v>0</v>
      </c>
      <c r="BQ109" s="3">
        <f t="shared" si="127"/>
        <v>0</v>
      </c>
      <c r="BS109" s="3">
        <f t="shared" si="157"/>
        <v>0</v>
      </c>
      <c r="BT109" s="3">
        <f t="shared" si="158"/>
        <v>0</v>
      </c>
      <c r="BU109" s="3">
        <f t="shared" si="159"/>
        <v>0</v>
      </c>
      <c r="BV109" s="3">
        <f t="shared" si="160"/>
        <v>0</v>
      </c>
      <c r="BX109" s="3">
        <f t="shared" si="161"/>
        <v>0</v>
      </c>
      <c r="BY109" s="3" t="str">
        <f t="shared" si="162"/>
        <v>N/A</v>
      </c>
      <c r="BZ109" s="3" t="str">
        <f t="shared" si="163"/>
        <v>N/A</v>
      </c>
      <c r="CA109" s="3" t="str">
        <f t="shared" si="164"/>
        <v>N/A</v>
      </c>
      <c r="CB109" s="3" t="str">
        <f t="shared" si="165"/>
        <v>N/A</v>
      </c>
      <c r="CD109" s="3">
        <f t="shared" si="166"/>
        <v>1</v>
      </c>
      <c r="CE109" s="3">
        <f t="shared" si="167"/>
        <v>5</v>
      </c>
      <c r="CF109" s="3">
        <f t="shared" si="168"/>
        <v>6</v>
      </c>
      <c r="CG109" s="3">
        <f t="shared" si="169"/>
        <v>5</v>
      </c>
      <c r="CH109" s="3">
        <f t="shared" si="170"/>
        <v>5</v>
      </c>
      <c r="CJ109" s="3">
        <f t="shared" si="128"/>
        <v>0</v>
      </c>
      <c r="CK109" s="3" t="str">
        <f t="shared" si="171"/>
        <v>N/A</v>
      </c>
      <c r="CL109" s="3" t="str">
        <f t="shared" si="172"/>
        <v>N/A</v>
      </c>
      <c r="CM109" s="3" t="str">
        <f t="shared" si="173"/>
        <v>N/A</v>
      </c>
      <c r="CN109" s="3" t="str">
        <f t="shared" si="174"/>
        <v>N/A</v>
      </c>
      <c r="CP109" s="3">
        <v>2</v>
      </c>
      <c r="CQ109" s="3">
        <v>2</v>
      </c>
      <c r="CR109" s="3">
        <v>2</v>
      </c>
      <c r="CS109" s="3">
        <v>2</v>
      </c>
    </row>
    <row r="110" spans="1:97" ht="12.75">
      <c r="A110" s="3" t="s">
        <v>256</v>
      </c>
      <c r="B110" s="3">
        <v>1</v>
      </c>
      <c r="C110" s="3">
        <v>321</v>
      </c>
      <c r="D110" s="3">
        <v>4</v>
      </c>
      <c r="E110" s="3">
        <v>13</v>
      </c>
      <c r="F110" s="3">
        <v>6</v>
      </c>
      <c r="G110" s="3">
        <v>5</v>
      </c>
      <c r="H110" s="3">
        <v>6</v>
      </c>
      <c r="I110" s="3">
        <v>5</v>
      </c>
      <c r="J110" s="3">
        <v>1</v>
      </c>
      <c r="L110" s="3">
        <f t="shared" si="108"/>
        <v>0</v>
      </c>
      <c r="M110" s="3">
        <f t="shared" si="109"/>
        <v>0</v>
      </c>
      <c r="N110" s="3">
        <f t="shared" si="110"/>
        <v>0</v>
      </c>
      <c r="O110" s="3">
        <f t="shared" si="111"/>
        <v>0</v>
      </c>
      <c r="Q110" s="3">
        <f t="shared" si="129"/>
        <v>0</v>
      </c>
      <c r="R110" s="3">
        <f t="shared" si="130"/>
        <v>0</v>
      </c>
      <c r="S110" s="3">
        <f t="shared" si="131"/>
        <v>0</v>
      </c>
      <c r="T110" s="3">
        <f t="shared" si="132"/>
        <v>0</v>
      </c>
      <c r="V110" s="3">
        <f t="shared" si="133"/>
        <v>0</v>
      </c>
      <c r="W110" s="3">
        <f t="shared" si="134"/>
        <v>1</v>
      </c>
      <c r="X110" s="3">
        <f t="shared" si="135"/>
        <v>0</v>
      </c>
      <c r="Y110" s="3">
        <f t="shared" si="136"/>
        <v>1</v>
      </c>
      <c r="AA110" s="3">
        <f t="shared" si="137"/>
        <v>1</v>
      </c>
      <c r="AB110" s="3">
        <f t="shared" si="138"/>
        <v>0</v>
      </c>
      <c r="AC110" s="3">
        <f t="shared" si="139"/>
        <v>1</v>
      </c>
      <c r="AD110" s="3">
        <f t="shared" si="140"/>
        <v>0</v>
      </c>
      <c r="AF110" s="3">
        <f t="shared" si="141"/>
        <v>0</v>
      </c>
      <c r="AG110" s="3">
        <f t="shared" si="142"/>
        <v>0</v>
      </c>
      <c r="AH110" s="3">
        <f t="shared" si="143"/>
        <v>0</v>
      </c>
      <c r="AI110" s="3">
        <f t="shared" si="144"/>
        <v>0</v>
      </c>
      <c r="AK110" s="3">
        <f t="shared" si="145"/>
        <v>0</v>
      </c>
      <c r="AL110" s="3">
        <f t="shared" si="146"/>
        <v>0</v>
      </c>
      <c r="AM110" s="3">
        <f t="shared" si="147"/>
        <v>0</v>
      </c>
      <c r="AN110" s="3">
        <f t="shared" si="148"/>
        <v>0</v>
      </c>
      <c r="AP110" s="3">
        <f t="shared" si="149"/>
        <v>0</v>
      </c>
      <c r="AQ110" s="3">
        <f t="shared" si="150"/>
        <v>0</v>
      </c>
      <c r="AR110" s="3">
        <f t="shared" si="151"/>
        <v>0</v>
      </c>
      <c r="AS110" s="3">
        <f t="shared" si="152"/>
        <v>0</v>
      </c>
      <c r="AU110" s="3">
        <f t="shared" si="153"/>
        <v>0</v>
      </c>
      <c r="AV110" s="3">
        <f t="shared" si="154"/>
        <v>0</v>
      </c>
      <c r="AW110" s="3">
        <f t="shared" si="155"/>
        <v>0</v>
      </c>
      <c r="AX110" s="3">
        <f t="shared" si="156"/>
        <v>0</v>
      </c>
      <c r="AZ110" s="3">
        <f t="shared" si="112"/>
        <v>0</v>
      </c>
      <c r="BA110" s="3">
        <f t="shared" si="113"/>
        <v>0</v>
      </c>
      <c r="BB110" s="3">
        <f t="shared" si="114"/>
        <v>0</v>
      </c>
      <c r="BC110" s="3">
        <f t="shared" si="115"/>
        <v>1</v>
      </c>
      <c r="BD110" s="3">
        <f t="shared" si="116"/>
        <v>1</v>
      </c>
      <c r="BE110" s="3">
        <f t="shared" si="117"/>
        <v>0</v>
      </c>
      <c r="BF110" s="3">
        <f t="shared" si="118"/>
        <v>0</v>
      </c>
      <c r="BG110" s="3">
        <f t="shared" si="119"/>
        <v>0</v>
      </c>
      <c r="BH110" s="3">
        <f t="shared" si="120"/>
        <v>0</v>
      </c>
      <c r="BI110" s="3">
        <f t="shared" si="121"/>
        <v>1</v>
      </c>
      <c r="BJ110" s="3">
        <f t="shared" si="122"/>
        <v>0</v>
      </c>
      <c r="BK110" s="3">
        <f t="shared" si="123"/>
        <v>1</v>
      </c>
      <c r="BM110" s="15">
        <v>0</v>
      </c>
      <c r="BN110" s="3">
        <f t="shared" si="124"/>
        <v>0</v>
      </c>
      <c r="BO110" s="3">
        <f t="shared" si="125"/>
        <v>0</v>
      </c>
      <c r="BP110" s="3">
        <f t="shared" si="126"/>
        <v>0</v>
      </c>
      <c r="BQ110" s="3">
        <f t="shared" si="127"/>
        <v>0</v>
      </c>
      <c r="BS110" s="3">
        <f t="shared" si="157"/>
        <v>0</v>
      </c>
      <c r="BT110" s="3">
        <f t="shared" si="158"/>
        <v>0</v>
      </c>
      <c r="BU110" s="3">
        <f t="shared" si="159"/>
        <v>0</v>
      </c>
      <c r="BV110" s="3">
        <f t="shared" si="160"/>
        <v>0</v>
      </c>
      <c r="BX110" s="3">
        <f t="shared" si="161"/>
        <v>0</v>
      </c>
      <c r="BY110" s="3" t="str">
        <f t="shared" si="162"/>
        <v>N/A</v>
      </c>
      <c r="BZ110" s="3" t="str">
        <f t="shared" si="163"/>
        <v>N/A</v>
      </c>
      <c r="CA110" s="3" t="str">
        <f t="shared" si="164"/>
        <v>N/A</v>
      </c>
      <c r="CB110" s="3" t="str">
        <f t="shared" si="165"/>
        <v>N/A</v>
      </c>
      <c r="CD110" s="3">
        <f t="shared" si="166"/>
        <v>1</v>
      </c>
      <c r="CE110" s="3">
        <f t="shared" si="167"/>
        <v>6</v>
      </c>
      <c r="CF110" s="3">
        <f t="shared" si="168"/>
        <v>5</v>
      </c>
      <c r="CG110" s="3">
        <f t="shared" si="169"/>
        <v>6</v>
      </c>
      <c r="CH110" s="3">
        <f t="shared" si="170"/>
        <v>5</v>
      </c>
      <c r="CJ110" s="3">
        <f t="shared" si="128"/>
        <v>0</v>
      </c>
      <c r="CK110" s="3" t="str">
        <f t="shared" si="171"/>
        <v>N/A</v>
      </c>
      <c r="CL110" s="3" t="str">
        <f t="shared" si="172"/>
        <v>N/A</v>
      </c>
      <c r="CM110" s="3" t="str">
        <f t="shared" si="173"/>
        <v>N/A</v>
      </c>
      <c r="CN110" s="3" t="str">
        <f t="shared" si="174"/>
        <v>N/A</v>
      </c>
      <c r="CP110" s="3">
        <v>1</v>
      </c>
      <c r="CQ110" s="3">
        <v>2</v>
      </c>
      <c r="CR110" s="3">
        <v>2</v>
      </c>
      <c r="CS110" s="3">
        <v>1</v>
      </c>
    </row>
    <row r="111" spans="1:97" ht="12.75">
      <c r="A111" s="3" t="s">
        <v>256</v>
      </c>
      <c r="B111" s="3">
        <v>2</v>
      </c>
      <c r="C111" s="3">
        <v>455</v>
      </c>
      <c r="D111" s="3">
        <v>5</v>
      </c>
      <c r="E111" s="3">
        <v>7</v>
      </c>
      <c r="F111" s="3">
        <v>5</v>
      </c>
      <c r="G111" s="3">
        <v>6</v>
      </c>
      <c r="H111" s="3">
        <v>5</v>
      </c>
      <c r="I111" s="3">
        <v>7</v>
      </c>
      <c r="J111" s="3">
        <v>1</v>
      </c>
      <c r="L111" s="3">
        <f t="shared" si="108"/>
        <v>1</v>
      </c>
      <c r="M111" s="3">
        <f t="shared" si="109"/>
        <v>0</v>
      </c>
      <c r="N111" s="3">
        <f t="shared" si="110"/>
        <v>1</v>
      </c>
      <c r="O111" s="3">
        <f t="shared" si="111"/>
        <v>0</v>
      </c>
      <c r="Q111" s="3">
        <f t="shared" si="129"/>
        <v>0</v>
      </c>
      <c r="R111" s="3">
        <f t="shared" si="130"/>
        <v>0</v>
      </c>
      <c r="S111" s="3">
        <f t="shared" si="131"/>
        <v>0</v>
      </c>
      <c r="T111" s="3">
        <f t="shared" si="132"/>
        <v>0</v>
      </c>
      <c r="V111" s="3">
        <f t="shared" si="133"/>
        <v>0</v>
      </c>
      <c r="W111" s="3">
        <f t="shared" si="134"/>
        <v>1</v>
      </c>
      <c r="X111" s="3">
        <f t="shared" si="135"/>
        <v>0</v>
      </c>
      <c r="Y111" s="3">
        <f t="shared" si="136"/>
        <v>0</v>
      </c>
      <c r="AA111" s="3">
        <f t="shared" si="137"/>
        <v>0</v>
      </c>
      <c r="AB111" s="3">
        <f t="shared" si="138"/>
        <v>0</v>
      </c>
      <c r="AC111" s="3">
        <f t="shared" si="139"/>
        <v>0</v>
      </c>
      <c r="AD111" s="3">
        <f t="shared" si="140"/>
        <v>1</v>
      </c>
      <c r="AF111" s="3">
        <f t="shared" si="141"/>
        <v>0</v>
      </c>
      <c r="AG111" s="3">
        <f t="shared" si="142"/>
        <v>0</v>
      </c>
      <c r="AH111" s="3">
        <f t="shared" si="143"/>
        <v>0</v>
      </c>
      <c r="AI111" s="3">
        <f t="shared" si="144"/>
        <v>0</v>
      </c>
      <c r="AK111" s="3">
        <f t="shared" si="145"/>
        <v>0</v>
      </c>
      <c r="AL111" s="3">
        <f t="shared" si="146"/>
        <v>0</v>
      </c>
      <c r="AM111" s="3">
        <f t="shared" si="147"/>
        <v>0</v>
      </c>
      <c r="AN111" s="3">
        <f t="shared" si="148"/>
        <v>0</v>
      </c>
      <c r="AP111" s="3">
        <f t="shared" si="149"/>
        <v>0</v>
      </c>
      <c r="AQ111" s="3">
        <f t="shared" si="150"/>
        <v>0</v>
      </c>
      <c r="AR111" s="3">
        <f t="shared" si="151"/>
        <v>0</v>
      </c>
      <c r="AS111" s="3">
        <f t="shared" si="152"/>
        <v>0</v>
      </c>
      <c r="AU111" s="3">
        <f t="shared" si="153"/>
        <v>0</v>
      </c>
      <c r="AV111" s="3">
        <f t="shared" si="154"/>
        <v>0</v>
      </c>
      <c r="AW111" s="3">
        <f t="shared" si="155"/>
        <v>0</v>
      </c>
      <c r="AX111" s="3">
        <f t="shared" si="156"/>
        <v>0</v>
      </c>
      <c r="AZ111" s="3">
        <f t="shared" si="112"/>
        <v>1</v>
      </c>
      <c r="BA111" s="3">
        <f t="shared" si="113"/>
        <v>0</v>
      </c>
      <c r="BB111" s="3">
        <f t="shared" si="114"/>
        <v>1</v>
      </c>
      <c r="BC111" s="3">
        <f t="shared" si="115"/>
        <v>0</v>
      </c>
      <c r="BD111" s="3">
        <f t="shared" si="116"/>
        <v>0</v>
      </c>
      <c r="BE111" s="3">
        <f t="shared" si="117"/>
        <v>1</v>
      </c>
      <c r="BF111" s="3">
        <f t="shared" si="118"/>
        <v>0</v>
      </c>
      <c r="BG111" s="3">
        <f t="shared" si="119"/>
        <v>1</v>
      </c>
      <c r="BH111" s="3">
        <f t="shared" si="120"/>
        <v>1</v>
      </c>
      <c r="BI111" s="3">
        <f t="shared" si="121"/>
        <v>0</v>
      </c>
      <c r="BJ111" s="3">
        <f t="shared" si="122"/>
        <v>0</v>
      </c>
      <c r="BK111" s="3">
        <f t="shared" si="123"/>
        <v>0</v>
      </c>
      <c r="BM111" s="15">
        <v>0</v>
      </c>
      <c r="BN111" s="3">
        <f t="shared" si="124"/>
        <v>0</v>
      </c>
      <c r="BO111" s="3">
        <f t="shared" si="125"/>
        <v>0</v>
      </c>
      <c r="BP111" s="3">
        <f t="shared" si="126"/>
        <v>0</v>
      </c>
      <c r="BQ111" s="3">
        <f t="shared" si="127"/>
        <v>0</v>
      </c>
      <c r="BS111" s="3">
        <f t="shared" si="157"/>
        <v>0</v>
      </c>
      <c r="BT111" s="3">
        <f t="shared" si="158"/>
        <v>0</v>
      </c>
      <c r="BU111" s="3">
        <f t="shared" si="159"/>
        <v>0</v>
      </c>
      <c r="BV111" s="3">
        <f t="shared" si="160"/>
        <v>0</v>
      </c>
      <c r="BX111" s="3">
        <f t="shared" si="161"/>
        <v>0</v>
      </c>
      <c r="BY111" s="3" t="str">
        <f t="shared" si="162"/>
        <v>N/A</v>
      </c>
      <c r="BZ111" s="3" t="str">
        <f t="shared" si="163"/>
        <v>N/A</v>
      </c>
      <c r="CA111" s="3" t="str">
        <f t="shared" si="164"/>
        <v>N/A</v>
      </c>
      <c r="CB111" s="3" t="str">
        <f t="shared" si="165"/>
        <v>N/A</v>
      </c>
      <c r="CD111" s="3">
        <f t="shared" si="166"/>
        <v>0</v>
      </c>
      <c r="CE111" s="3" t="str">
        <f t="shared" si="167"/>
        <v>N/A</v>
      </c>
      <c r="CF111" s="3" t="str">
        <f t="shared" si="168"/>
        <v>N/A</v>
      </c>
      <c r="CG111" s="3" t="str">
        <f t="shared" si="169"/>
        <v>N/A</v>
      </c>
      <c r="CH111" s="3" t="str">
        <f t="shared" si="170"/>
        <v>N/A</v>
      </c>
      <c r="CJ111" s="3">
        <f t="shared" si="128"/>
        <v>1</v>
      </c>
      <c r="CK111" s="3">
        <f t="shared" si="171"/>
        <v>5</v>
      </c>
      <c r="CL111" s="3">
        <f t="shared" si="172"/>
        <v>6</v>
      </c>
      <c r="CM111" s="3">
        <f t="shared" si="173"/>
        <v>5</v>
      </c>
      <c r="CN111" s="3">
        <f t="shared" si="174"/>
        <v>7</v>
      </c>
      <c r="CP111" s="3">
        <v>2</v>
      </c>
      <c r="CQ111" s="3">
        <v>1</v>
      </c>
      <c r="CR111" s="3">
        <v>2</v>
      </c>
      <c r="CS111" s="3">
        <v>2</v>
      </c>
    </row>
    <row r="112" spans="1:97" ht="12.75">
      <c r="A112" s="3" t="s">
        <v>256</v>
      </c>
      <c r="B112" s="3">
        <v>3</v>
      </c>
      <c r="C112" s="3">
        <v>144</v>
      </c>
      <c r="D112" s="3">
        <v>3</v>
      </c>
      <c r="E112" s="3">
        <v>15</v>
      </c>
      <c r="F112" s="3">
        <v>4</v>
      </c>
      <c r="G112" s="3">
        <v>3</v>
      </c>
      <c r="H112" s="3">
        <v>4</v>
      </c>
      <c r="I112" s="3">
        <v>3</v>
      </c>
      <c r="J112" s="3">
        <v>1</v>
      </c>
      <c r="L112" s="3">
        <f t="shared" si="108"/>
        <v>0</v>
      </c>
      <c r="M112" s="3">
        <f t="shared" si="109"/>
        <v>1</v>
      </c>
      <c r="N112" s="3">
        <f t="shared" si="110"/>
        <v>0</v>
      </c>
      <c r="O112" s="3">
        <f t="shared" si="111"/>
        <v>1</v>
      </c>
      <c r="Q112" s="3">
        <f t="shared" si="129"/>
        <v>0</v>
      </c>
      <c r="R112" s="3">
        <f t="shared" si="130"/>
        <v>0</v>
      </c>
      <c r="S112" s="3">
        <f t="shared" si="131"/>
        <v>0</v>
      </c>
      <c r="T112" s="3">
        <f t="shared" si="132"/>
        <v>0</v>
      </c>
      <c r="V112" s="3">
        <f t="shared" si="133"/>
        <v>1</v>
      </c>
      <c r="W112" s="3">
        <f t="shared" si="134"/>
        <v>0</v>
      </c>
      <c r="X112" s="3">
        <f t="shared" si="135"/>
        <v>1</v>
      </c>
      <c r="Y112" s="3">
        <f t="shared" si="136"/>
        <v>0</v>
      </c>
      <c r="AA112" s="3">
        <f t="shared" si="137"/>
        <v>0</v>
      </c>
      <c r="AB112" s="3">
        <f t="shared" si="138"/>
        <v>0</v>
      </c>
      <c r="AC112" s="3">
        <f t="shared" si="139"/>
        <v>0</v>
      </c>
      <c r="AD112" s="3">
        <f t="shared" si="140"/>
        <v>0</v>
      </c>
      <c r="AF112" s="3">
        <f t="shared" si="141"/>
        <v>0</v>
      </c>
      <c r="AG112" s="3">
        <f t="shared" si="142"/>
        <v>0</v>
      </c>
      <c r="AH112" s="3">
        <f t="shared" si="143"/>
        <v>0</v>
      </c>
      <c r="AI112" s="3">
        <f t="shared" si="144"/>
        <v>0</v>
      </c>
      <c r="AK112" s="3">
        <f t="shared" si="145"/>
        <v>0</v>
      </c>
      <c r="AL112" s="3">
        <f t="shared" si="146"/>
        <v>0</v>
      </c>
      <c r="AM112" s="3">
        <f t="shared" si="147"/>
        <v>0</v>
      </c>
      <c r="AN112" s="3">
        <f t="shared" si="148"/>
        <v>0</v>
      </c>
      <c r="AP112" s="3">
        <f t="shared" si="149"/>
        <v>0</v>
      </c>
      <c r="AQ112" s="3">
        <f t="shared" si="150"/>
        <v>0</v>
      </c>
      <c r="AR112" s="3">
        <f t="shared" si="151"/>
        <v>0</v>
      </c>
      <c r="AS112" s="3">
        <f t="shared" si="152"/>
        <v>0</v>
      </c>
      <c r="AU112" s="3">
        <f t="shared" si="153"/>
        <v>0</v>
      </c>
      <c r="AV112" s="3">
        <f t="shared" si="154"/>
        <v>0</v>
      </c>
      <c r="AW112" s="3">
        <f t="shared" si="155"/>
        <v>0</v>
      </c>
      <c r="AX112" s="3">
        <f t="shared" si="156"/>
        <v>0</v>
      </c>
      <c r="AZ112" s="3">
        <f t="shared" si="112"/>
        <v>0</v>
      </c>
      <c r="BA112" s="3">
        <f t="shared" si="113"/>
        <v>0</v>
      </c>
      <c r="BB112" s="3">
        <f t="shared" si="114"/>
        <v>0</v>
      </c>
      <c r="BC112" s="3">
        <f t="shared" si="115"/>
        <v>1</v>
      </c>
      <c r="BD112" s="3">
        <f t="shared" si="116"/>
        <v>1</v>
      </c>
      <c r="BE112" s="3">
        <f t="shared" si="117"/>
        <v>0</v>
      </c>
      <c r="BF112" s="3">
        <f t="shared" si="118"/>
        <v>0</v>
      </c>
      <c r="BG112" s="3">
        <f t="shared" si="119"/>
        <v>0</v>
      </c>
      <c r="BH112" s="3">
        <f t="shared" si="120"/>
        <v>0</v>
      </c>
      <c r="BI112" s="3">
        <f t="shared" si="121"/>
        <v>1</v>
      </c>
      <c r="BJ112" s="3">
        <f t="shared" si="122"/>
        <v>0</v>
      </c>
      <c r="BK112" s="3">
        <f t="shared" si="123"/>
        <v>1</v>
      </c>
      <c r="BM112" s="15">
        <v>0</v>
      </c>
      <c r="BN112" s="3">
        <f t="shared" si="124"/>
        <v>0</v>
      </c>
      <c r="BO112" s="3">
        <f t="shared" si="125"/>
        <v>0</v>
      </c>
      <c r="BP112" s="3">
        <f t="shared" si="126"/>
        <v>0</v>
      </c>
      <c r="BQ112" s="3">
        <f t="shared" si="127"/>
        <v>0</v>
      </c>
      <c r="BS112" s="3">
        <f t="shared" si="157"/>
        <v>0</v>
      </c>
      <c r="BT112" s="3">
        <f t="shared" si="158"/>
        <v>0</v>
      </c>
      <c r="BU112" s="3">
        <f t="shared" si="159"/>
        <v>0</v>
      </c>
      <c r="BV112" s="3">
        <f t="shared" si="160"/>
        <v>0</v>
      </c>
      <c r="BX112" s="3">
        <f t="shared" si="161"/>
        <v>1</v>
      </c>
      <c r="BY112" s="3">
        <f t="shared" si="162"/>
        <v>4</v>
      </c>
      <c r="BZ112" s="3">
        <f t="shared" si="163"/>
        <v>3</v>
      </c>
      <c r="CA112" s="3">
        <f t="shared" si="164"/>
        <v>4</v>
      </c>
      <c r="CB112" s="3">
        <f t="shared" si="165"/>
        <v>3</v>
      </c>
      <c r="CD112" s="3">
        <f t="shared" si="166"/>
        <v>0</v>
      </c>
      <c r="CE112" s="3" t="str">
        <f t="shared" si="167"/>
        <v>N/A</v>
      </c>
      <c r="CF112" s="3" t="str">
        <f t="shared" si="168"/>
        <v>N/A</v>
      </c>
      <c r="CG112" s="3" t="str">
        <f t="shared" si="169"/>
        <v>N/A</v>
      </c>
      <c r="CH112" s="3" t="str">
        <f t="shared" si="170"/>
        <v>N/A</v>
      </c>
      <c r="CJ112" s="3">
        <f t="shared" si="128"/>
        <v>0</v>
      </c>
      <c r="CK112" s="3" t="str">
        <f t="shared" si="171"/>
        <v>N/A</v>
      </c>
      <c r="CL112" s="3" t="str">
        <f t="shared" si="172"/>
        <v>N/A</v>
      </c>
      <c r="CM112" s="3" t="str">
        <f t="shared" si="173"/>
        <v>N/A</v>
      </c>
      <c r="CN112" s="3" t="str">
        <f t="shared" si="174"/>
        <v>N/A</v>
      </c>
      <c r="CP112" s="3">
        <v>3</v>
      </c>
      <c r="CQ112" s="3">
        <v>2</v>
      </c>
      <c r="CR112" s="3">
        <v>1</v>
      </c>
      <c r="CS112" s="3">
        <v>2</v>
      </c>
    </row>
    <row r="113" spans="1:97" ht="12.75">
      <c r="A113" s="3" t="s">
        <v>256</v>
      </c>
      <c r="B113" s="3">
        <v>4</v>
      </c>
      <c r="C113" s="3">
        <v>265</v>
      </c>
      <c r="D113" s="3">
        <v>4</v>
      </c>
      <c r="E113" s="3">
        <v>17</v>
      </c>
      <c r="F113" s="3">
        <v>4</v>
      </c>
      <c r="G113" s="3">
        <v>4</v>
      </c>
      <c r="H113" s="3">
        <v>4</v>
      </c>
      <c r="I113" s="3">
        <v>5</v>
      </c>
      <c r="J113" s="3">
        <v>1</v>
      </c>
      <c r="L113" s="3">
        <f t="shared" si="108"/>
        <v>1</v>
      </c>
      <c r="M113" s="3">
        <f t="shared" si="109"/>
        <v>1</v>
      </c>
      <c r="N113" s="3">
        <f t="shared" si="110"/>
        <v>1</v>
      </c>
      <c r="O113" s="3">
        <f t="shared" si="111"/>
        <v>0</v>
      </c>
      <c r="Q113" s="3">
        <f t="shared" si="129"/>
        <v>0</v>
      </c>
      <c r="R113" s="3">
        <f t="shared" si="130"/>
        <v>0</v>
      </c>
      <c r="S113" s="3">
        <f t="shared" si="131"/>
        <v>0</v>
      </c>
      <c r="T113" s="3">
        <f t="shared" si="132"/>
        <v>0</v>
      </c>
      <c r="V113" s="3">
        <f t="shared" si="133"/>
        <v>0</v>
      </c>
      <c r="W113" s="3">
        <f t="shared" si="134"/>
        <v>0</v>
      </c>
      <c r="X113" s="3">
        <f t="shared" si="135"/>
        <v>0</v>
      </c>
      <c r="Y113" s="3">
        <f t="shared" si="136"/>
        <v>1</v>
      </c>
      <c r="AA113" s="3">
        <f t="shared" si="137"/>
        <v>0</v>
      </c>
      <c r="AB113" s="3">
        <f t="shared" si="138"/>
        <v>0</v>
      </c>
      <c r="AC113" s="3">
        <f t="shared" si="139"/>
        <v>0</v>
      </c>
      <c r="AD113" s="3">
        <f t="shared" si="140"/>
        <v>0</v>
      </c>
      <c r="AF113" s="3">
        <f t="shared" si="141"/>
        <v>0</v>
      </c>
      <c r="AG113" s="3">
        <f t="shared" si="142"/>
        <v>0</v>
      </c>
      <c r="AH113" s="3">
        <f t="shared" si="143"/>
        <v>0</v>
      </c>
      <c r="AI113" s="3">
        <f t="shared" si="144"/>
        <v>0</v>
      </c>
      <c r="AK113" s="3">
        <f t="shared" si="145"/>
        <v>0</v>
      </c>
      <c r="AL113" s="3">
        <f t="shared" si="146"/>
        <v>0</v>
      </c>
      <c r="AM113" s="3">
        <f t="shared" si="147"/>
        <v>0</v>
      </c>
      <c r="AN113" s="3">
        <f t="shared" si="148"/>
        <v>0</v>
      </c>
      <c r="AP113" s="3">
        <f t="shared" si="149"/>
        <v>0</v>
      </c>
      <c r="AQ113" s="3">
        <f t="shared" si="150"/>
        <v>0</v>
      </c>
      <c r="AR113" s="3">
        <f t="shared" si="151"/>
        <v>0</v>
      </c>
      <c r="AS113" s="3">
        <f t="shared" si="152"/>
        <v>0</v>
      </c>
      <c r="AU113" s="3">
        <f t="shared" si="153"/>
        <v>0</v>
      </c>
      <c r="AV113" s="3">
        <f t="shared" si="154"/>
        <v>0</v>
      </c>
      <c r="AW113" s="3">
        <f t="shared" si="155"/>
        <v>0</v>
      </c>
      <c r="AX113" s="3">
        <f t="shared" si="156"/>
        <v>0</v>
      </c>
      <c r="AZ113" s="3">
        <f t="shared" si="112"/>
        <v>0</v>
      </c>
      <c r="BA113" s="3">
        <f t="shared" si="113"/>
        <v>0</v>
      </c>
      <c r="BB113" s="3">
        <f t="shared" si="114"/>
        <v>1</v>
      </c>
      <c r="BC113" s="3">
        <f t="shared" si="115"/>
        <v>0</v>
      </c>
      <c r="BD113" s="3">
        <f t="shared" si="116"/>
        <v>0</v>
      </c>
      <c r="BE113" s="3">
        <f t="shared" si="117"/>
        <v>1</v>
      </c>
      <c r="BF113" s="3">
        <f t="shared" si="118"/>
        <v>0</v>
      </c>
      <c r="BG113" s="3">
        <f t="shared" si="119"/>
        <v>0</v>
      </c>
      <c r="BH113" s="3">
        <f t="shared" si="120"/>
        <v>1</v>
      </c>
      <c r="BI113" s="3">
        <f t="shared" si="121"/>
        <v>0</v>
      </c>
      <c r="BJ113" s="3">
        <f t="shared" si="122"/>
        <v>0</v>
      </c>
      <c r="BK113" s="3">
        <f t="shared" si="123"/>
        <v>0</v>
      </c>
      <c r="BM113" s="15">
        <v>0</v>
      </c>
      <c r="BN113" s="3">
        <f t="shared" si="124"/>
        <v>0</v>
      </c>
      <c r="BO113" s="3">
        <f t="shared" si="125"/>
        <v>0</v>
      </c>
      <c r="BP113" s="3">
        <f t="shared" si="126"/>
        <v>0</v>
      </c>
      <c r="BQ113" s="3">
        <f t="shared" si="127"/>
        <v>0</v>
      </c>
      <c r="BS113" s="3">
        <f aca="true" t="shared" si="175" ref="BS113:BS145">IF(F113&gt;=($D113*2),1,0)</f>
        <v>0</v>
      </c>
      <c r="BT113" s="3">
        <f aca="true" t="shared" si="176" ref="BT113:BT145">IF(G113&gt;=($D113*2),1,0)</f>
        <v>0</v>
      </c>
      <c r="BU113" s="3">
        <f aca="true" t="shared" si="177" ref="BU113:BU145">IF(H113&gt;=($D113*2),1,0)</f>
        <v>0</v>
      </c>
      <c r="BV113" s="3">
        <f aca="true" t="shared" si="178" ref="BV113:BV145">IF(I113&gt;=($D113*2),1,0)</f>
        <v>0</v>
      </c>
      <c r="BX113" s="3">
        <f t="shared" si="161"/>
        <v>0</v>
      </c>
      <c r="BY113" s="3" t="str">
        <f aca="true" t="shared" si="179" ref="BY113:BY145">IF($D113=3,F113,"N/A")</f>
        <v>N/A</v>
      </c>
      <c r="BZ113" s="3" t="str">
        <f aca="true" t="shared" si="180" ref="BZ113:BZ145">IF($D113=3,G113,"N/A")</f>
        <v>N/A</v>
      </c>
      <c r="CA113" s="3" t="str">
        <f aca="true" t="shared" si="181" ref="CA113:CA145">IF($D113=3,H113,"N/A")</f>
        <v>N/A</v>
      </c>
      <c r="CB113" s="3" t="str">
        <f aca="true" t="shared" si="182" ref="CB113:CB145">IF($D113=3,I113,"N/A")</f>
        <v>N/A</v>
      </c>
      <c r="CD113" s="3">
        <f t="shared" si="166"/>
        <v>1</v>
      </c>
      <c r="CE113" s="3">
        <f aca="true" t="shared" si="183" ref="CE113:CE145">IF($D113=4,F113,"N/A")</f>
        <v>4</v>
      </c>
      <c r="CF113" s="3">
        <f aca="true" t="shared" si="184" ref="CF113:CF145">IF($D113=4,G113,"N/A")</f>
        <v>4</v>
      </c>
      <c r="CG113" s="3">
        <f aca="true" t="shared" si="185" ref="CG113:CG145">IF($D113=4,H113,"N/A")</f>
        <v>4</v>
      </c>
      <c r="CH113" s="3">
        <f aca="true" t="shared" si="186" ref="CH113:CH145">IF($D113=4,I113,"N/A")</f>
        <v>5</v>
      </c>
      <c r="CJ113" s="3">
        <f t="shared" si="128"/>
        <v>0</v>
      </c>
      <c r="CK113" s="3" t="str">
        <f aca="true" t="shared" si="187" ref="CK113:CK145">IF($D113=5,F113,"N/A")</f>
        <v>N/A</v>
      </c>
      <c r="CL113" s="3" t="str">
        <f aca="true" t="shared" si="188" ref="CL113:CL145">IF($D113=5,G113,"N/A")</f>
        <v>N/A</v>
      </c>
      <c r="CM113" s="3" t="str">
        <f aca="true" t="shared" si="189" ref="CM113:CM145">IF($D113=5,H113,"N/A")</f>
        <v>N/A</v>
      </c>
      <c r="CN113" s="3" t="str">
        <f aca="true" t="shared" si="190" ref="CN113:CN145">IF($D113=5,I113,"N/A")</f>
        <v>N/A</v>
      </c>
      <c r="CP113" s="3">
        <v>2</v>
      </c>
      <c r="CQ113" s="3">
        <v>2</v>
      </c>
      <c r="CR113" s="3">
        <v>2</v>
      </c>
      <c r="CS113" s="3">
        <v>1</v>
      </c>
    </row>
    <row r="114" spans="1:97" ht="12.75">
      <c r="A114" s="3" t="s">
        <v>256</v>
      </c>
      <c r="B114" s="3">
        <v>5</v>
      </c>
      <c r="C114" s="3">
        <v>420</v>
      </c>
      <c r="D114" s="3">
        <v>4</v>
      </c>
      <c r="E114" s="3">
        <v>1</v>
      </c>
      <c r="F114" s="3">
        <v>6</v>
      </c>
      <c r="G114" s="3">
        <v>8</v>
      </c>
      <c r="H114" s="3">
        <v>5</v>
      </c>
      <c r="I114" s="3">
        <v>4</v>
      </c>
      <c r="J114" s="3">
        <v>1</v>
      </c>
      <c r="L114" s="3">
        <f t="shared" si="108"/>
        <v>0</v>
      </c>
      <c r="M114" s="3">
        <f t="shared" si="109"/>
        <v>0</v>
      </c>
      <c r="N114" s="3">
        <f t="shared" si="110"/>
        <v>0</v>
      </c>
      <c r="O114" s="3">
        <f t="shared" si="111"/>
        <v>1</v>
      </c>
      <c r="Q114" s="3">
        <f t="shared" si="129"/>
        <v>0</v>
      </c>
      <c r="R114" s="3">
        <f t="shared" si="130"/>
        <v>0</v>
      </c>
      <c r="S114" s="3">
        <f t="shared" si="131"/>
        <v>0</v>
      </c>
      <c r="T114" s="3">
        <f t="shared" si="132"/>
        <v>0</v>
      </c>
      <c r="V114" s="3">
        <f t="shared" si="133"/>
        <v>0</v>
      </c>
      <c r="W114" s="3">
        <f t="shared" si="134"/>
        <v>0</v>
      </c>
      <c r="X114" s="3">
        <f t="shared" si="135"/>
        <v>1</v>
      </c>
      <c r="Y114" s="3">
        <f t="shared" si="136"/>
        <v>0</v>
      </c>
      <c r="AA114" s="3">
        <f t="shared" si="137"/>
        <v>1</v>
      </c>
      <c r="AB114" s="3">
        <f t="shared" si="138"/>
        <v>0</v>
      </c>
      <c r="AC114" s="3">
        <f t="shared" si="139"/>
        <v>0</v>
      </c>
      <c r="AD114" s="3">
        <f t="shared" si="140"/>
        <v>0</v>
      </c>
      <c r="AF114" s="3">
        <f t="shared" si="141"/>
        <v>0</v>
      </c>
      <c r="AG114" s="3">
        <f t="shared" si="142"/>
        <v>0</v>
      </c>
      <c r="AH114" s="3">
        <f t="shared" si="143"/>
        <v>0</v>
      </c>
      <c r="AI114" s="3">
        <f t="shared" si="144"/>
        <v>0</v>
      </c>
      <c r="AK114" s="3">
        <f t="shared" si="145"/>
        <v>0</v>
      </c>
      <c r="AL114" s="3">
        <f t="shared" si="146"/>
        <v>1</v>
      </c>
      <c r="AM114" s="3">
        <f t="shared" si="147"/>
        <v>0</v>
      </c>
      <c r="AN114" s="3">
        <f t="shared" si="148"/>
        <v>0</v>
      </c>
      <c r="AP114" s="3">
        <f t="shared" si="149"/>
        <v>0</v>
      </c>
      <c r="AQ114" s="3">
        <f t="shared" si="150"/>
        <v>0</v>
      </c>
      <c r="AR114" s="3">
        <f t="shared" si="151"/>
        <v>0</v>
      </c>
      <c r="AS114" s="3">
        <f t="shared" si="152"/>
        <v>0</v>
      </c>
      <c r="AU114" s="3">
        <f t="shared" si="153"/>
        <v>0</v>
      </c>
      <c r="AV114" s="3">
        <f t="shared" si="154"/>
        <v>0</v>
      </c>
      <c r="AW114" s="3">
        <f t="shared" si="155"/>
        <v>0</v>
      </c>
      <c r="AX114" s="3">
        <f t="shared" si="156"/>
        <v>0</v>
      </c>
      <c r="AZ114" s="3">
        <f t="shared" si="112"/>
        <v>1</v>
      </c>
      <c r="BA114" s="3">
        <f t="shared" si="113"/>
        <v>0</v>
      </c>
      <c r="BB114" s="3">
        <f t="shared" si="114"/>
        <v>0</v>
      </c>
      <c r="BC114" s="3">
        <f t="shared" si="115"/>
        <v>0</v>
      </c>
      <c r="BD114" s="3">
        <f t="shared" si="116"/>
        <v>0</v>
      </c>
      <c r="BE114" s="3">
        <f t="shared" si="117"/>
        <v>0</v>
      </c>
      <c r="BF114" s="3">
        <f t="shared" si="118"/>
        <v>1</v>
      </c>
      <c r="BG114" s="3">
        <f t="shared" si="119"/>
        <v>1</v>
      </c>
      <c r="BH114" s="3">
        <f t="shared" si="120"/>
        <v>0</v>
      </c>
      <c r="BI114" s="3">
        <f t="shared" si="121"/>
        <v>1</v>
      </c>
      <c r="BJ114" s="3">
        <f t="shared" si="122"/>
        <v>1</v>
      </c>
      <c r="BK114" s="3">
        <f t="shared" si="123"/>
        <v>1</v>
      </c>
      <c r="BM114" s="15" t="s">
        <v>7</v>
      </c>
      <c r="BN114" s="3">
        <f t="shared" si="124"/>
        <v>0</v>
      </c>
      <c r="BO114" s="3">
        <f t="shared" si="125"/>
        <v>0</v>
      </c>
      <c r="BP114" s="3">
        <f t="shared" si="126"/>
        <v>0</v>
      </c>
      <c r="BQ114" s="3">
        <f t="shared" si="127"/>
        <v>1</v>
      </c>
      <c r="BS114" s="3">
        <f t="shared" si="175"/>
        <v>0</v>
      </c>
      <c r="BT114" s="3">
        <f t="shared" si="176"/>
        <v>1</v>
      </c>
      <c r="BU114" s="3">
        <f t="shared" si="177"/>
        <v>0</v>
      </c>
      <c r="BV114" s="3">
        <f t="shared" si="178"/>
        <v>0</v>
      </c>
      <c r="BX114" s="3">
        <f t="shared" si="161"/>
        <v>0</v>
      </c>
      <c r="BY114" s="3" t="str">
        <f t="shared" si="179"/>
        <v>N/A</v>
      </c>
      <c r="BZ114" s="3" t="str">
        <f t="shared" si="180"/>
        <v>N/A</v>
      </c>
      <c r="CA114" s="3" t="str">
        <f t="shared" si="181"/>
        <v>N/A</v>
      </c>
      <c r="CB114" s="3" t="str">
        <f t="shared" si="182"/>
        <v>N/A</v>
      </c>
      <c r="CD114" s="3">
        <f t="shared" si="166"/>
        <v>1</v>
      </c>
      <c r="CE114" s="3">
        <f t="shared" si="183"/>
        <v>6</v>
      </c>
      <c r="CF114" s="3">
        <f t="shared" si="184"/>
        <v>8</v>
      </c>
      <c r="CG114" s="3">
        <f t="shared" si="185"/>
        <v>5</v>
      </c>
      <c r="CH114" s="3">
        <f t="shared" si="186"/>
        <v>4</v>
      </c>
      <c r="CJ114" s="3">
        <f t="shared" si="128"/>
        <v>0</v>
      </c>
      <c r="CK114" s="3" t="str">
        <f t="shared" si="187"/>
        <v>N/A</v>
      </c>
      <c r="CL114" s="3" t="str">
        <f t="shared" si="188"/>
        <v>N/A</v>
      </c>
      <c r="CM114" s="3" t="str">
        <f t="shared" si="189"/>
        <v>N/A</v>
      </c>
      <c r="CN114" s="3" t="str">
        <f t="shared" si="190"/>
        <v>N/A</v>
      </c>
      <c r="CP114" s="3">
        <v>3</v>
      </c>
      <c r="CQ114" s="3">
        <v>2</v>
      </c>
      <c r="CR114" s="3">
        <v>2</v>
      </c>
      <c r="CS114" s="3">
        <v>2</v>
      </c>
    </row>
    <row r="115" spans="1:97" ht="12.75">
      <c r="A115" s="3" t="s">
        <v>256</v>
      </c>
      <c r="B115" s="3">
        <v>6</v>
      </c>
      <c r="C115" s="3">
        <v>340</v>
      </c>
      <c r="D115" s="3">
        <v>4</v>
      </c>
      <c r="E115" s="3">
        <v>9</v>
      </c>
      <c r="F115" s="3">
        <v>5</v>
      </c>
      <c r="G115" s="3">
        <v>5</v>
      </c>
      <c r="H115" s="3">
        <v>4</v>
      </c>
      <c r="I115" s="3">
        <v>4</v>
      </c>
      <c r="J115" s="3">
        <v>1</v>
      </c>
      <c r="L115" s="3">
        <f t="shared" si="108"/>
        <v>0</v>
      </c>
      <c r="M115" s="3">
        <f t="shared" si="109"/>
        <v>0</v>
      </c>
      <c r="N115" s="3">
        <f t="shared" si="110"/>
        <v>1</v>
      </c>
      <c r="O115" s="3">
        <f t="shared" si="111"/>
        <v>1</v>
      </c>
      <c r="Q115" s="3">
        <f t="shared" si="129"/>
        <v>0</v>
      </c>
      <c r="R115" s="3">
        <f t="shared" si="130"/>
        <v>0</v>
      </c>
      <c r="S115" s="3">
        <f t="shared" si="131"/>
        <v>0</v>
      </c>
      <c r="T115" s="3">
        <f t="shared" si="132"/>
        <v>0</v>
      </c>
      <c r="V115" s="3">
        <f t="shared" si="133"/>
        <v>1</v>
      </c>
      <c r="W115" s="3">
        <f t="shared" si="134"/>
        <v>1</v>
      </c>
      <c r="X115" s="3">
        <f t="shared" si="135"/>
        <v>0</v>
      </c>
      <c r="Y115" s="3">
        <f t="shared" si="136"/>
        <v>0</v>
      </c>
      <c r="AA115" s="3">
        <f t="shared" si="137"/>
        <v>0</v>
      </c>
      <c r="AB115" s="3">
        <f t="shared" si="138"/>
        <v>0</v>
      </c>
      <c r="AC115" s="3">
        <f t="shared" si="139"/>
        <v>0</v>
      </c>
      <c r="AD115" s="3">
        <f t="shared" si="140"/>
        <v>0</v>
      </c>
      <c r="AF115" s="3">
        <f t="shared" si="141"/>
        <v>0</v>
      </c>
      <c r="AG115" s="3">
        <f t="shared" si="142"/>
        <v>0</v>
      </c>
      <c r="AH115" s="3">
        <f t="shared" si="143"/>
        <v>0</v>
      </c>
      <c r="AI115" s="3">
        <f t="shared" si="144"/>
        <v>0</v>
      </c>
      <c r="AK115" s="3">
        <f t="shared" si="145"/>
        <v>0</v>
      </c>
      <c r="AL115" s="3">
        <f t="shared" si="146"/>
        <v>0</v>
      </c>
      <c r="AM115" s="3">
        <f t="shared" si="147"/>
        <v>0</v>
      </c>
      <c r="AN115" s="3">
        <f t="shared" si="148"/>
        <v>0</v>
      </c>
      <c r="AP115" s="3">
        <f t="shared" si="149"/>
        <v>0</v>
      </c>
      <c r="AQ115" s="3">
        <f t="shared" si="150"/>
        <v>0</v>
      </c>
      <c r="AR115" s="3">
        <f t="shared" si="151"/>
        <v>0</v>
      </c>
      <c r="AS115" s="3">
        <f t="shared" si="152"/>
        <v>0</v>
      </c>
      <c r="AU115" s="3">
        <f t="shared" si="153"/>
        <v>0</v>
      </c>
      <c r="AV115" s="3">
        <f t="shared" si="154"/>
        <v>0</v>
      </c>
      <c r="AW115" s="3">
        <f t="shared" si="155"/>
        <v>0</v>
      </c>
      <c r="AX115" s="3">
        <f t="shared" si="156"/>
        <v>0</v>
      </c>
      <c r="AZ115" s="3">
        <f t="shared" si="112"/>
        <v>0</v>
      </c>
      <c r="BA115" s="3">
        <f t="shared" si="113"/>
        <v>0</v>
      </c>
      <c r="BB115" s="3">
        <f t="shared" si="114"/>
        <v>0</v>
      </c>
      <c r="BC115" s="3">
        <f t="shared" si="115"/>
        <v>0</v>
      </c>
      <c r="BD115" s="3">
        <f t="shared" si="116"/>
        <v>0</v>
      </c>
      <c r="BE115" s="3">
        <f t="shared" si="117"/>
        <v>0</v>
      </c>
      <c r="BF115" s="3">
        <f t="shared" si="118"/>
        <v>1</v>
      </c>
      <c r="BG115" s="3">
        <f t="shared" si="119"/>
        <v>1</v>
      </c>
      <c r="BH115" s="3">
        <f t="shared" si="120"/>
        <v>0</v>
      </c>
      <c r="BI115" s="3">
        <f t="shared" si="121"/>
        <v>1</v>
      </c>
      <c r="BJ115" s="3">
        <f t="shared" si="122"/>
        <v>1</v>
      </c>
      <c r="BK115" s="3">
        <f t="shared" si="123"/>
        <v>0</v>
      </c>
      <c r="BM115" s="15">
        <v>0</v>
      </c>
      <c r="BN115" s="3">
        <f t="shared" si="124"/>
        <v>0</v>
      </c>
      <c r="BO115" s="3">
        <f t="shared" si="125"/>
        <v>0</v>
      </c>
      <c r="BP115" s="3">
        <f t="shared" si="126"/>
        <v>0</v>
      </c>
      <c r="BQ115" s="3">
        <f t="shared" si="127"/>
        <v>0</v>
      </c>
      <c r="BS115" s="3">
        <f t="shared" si="175"/>
        <v>0</v>
      </c>
      <c r="BT115" s="3">
        <f t="shared" si="176"/>
        <v>0</v>
      </c>
      <c r="BU115" s="3">
        <f t="shared" si="177"/>
        <v>0</v>
      </c>
      <c r="BV115" s="3">
        <f t="shared" si="178"/>
        <v>0</v>
      </c>
      <c r="BX115" s="3">
        <f t="shared" si="161"/>
        <v>0</v>
      </c>
      <c r="BY115" s="3" t="str">
        <f t="shared" si="179"/>
        <v>N/A</v>
      </c>
      <c r="BZ115" s="3" t="str">
        <f t="shared" si="180"/>
        <v>N/A</v>
      </c>
      <c r="CA115" s="3" t="str">
        <f t="shared" si="181"/>
        <v>N/A</v>
      </c>
      <c r="CB115" s="3" t="str">
        <f t="shared" si="182"/>
        <v>N/A</v>
      </c>
      <c r="CD115" s="3">
        <f t="shared" si="166"/>
        <v>1</v>
      </c>
      <c r="CE115" s="3">
        <f t="shared" si="183"/>
        <v>5</v>
      </c>
      <c r="CF115" s="3">
        <f t="shared" si="184"/>
        <v>5</v>
      </c>
      <c r="CG115" s="3">
        <f t="shared" si="185"/>
        <v>4</v>
      </c>
      <c r="CH115" s="3">
        <f t="shared" si="186"/>
        <v>4</v>
      </c>
      <c r="CJ115" s="3">
        <f t="shared" si="128"/>
        <v>0</v>
      </c>
      <c r="CK115" s="3" t="str">
        <f t="shared" si="187"/>
        <v>N/A</v>
      </c>
      <c r="CL115" s="3" t="str">
        <f t="shared" si="188"/>
        <v>N/A</v>
      </c>
      <c r="CM115" s="3" t="str">
        <f t="shared" si="189"/>
        <v>N/A</v>
      </c>
      <c r="CN115" s="3" t="str">
        <f t="shared" si="190"/>
        <v>N/A</v>
      </c>
      <c r="CP115" s="3">
        <v>2</v>
      </c>
      <c r="CQ115" s="3">
        <v>1</v>
      </c>
      <c r="CR115" s="3">
        <v>2</v>
      </c>
      <c r="CS115" s="3">
        <v>1</v>
      </c>
    </row>
    <row r="116" spans="1:97" ht="12.75">
      <c r="A116" s="3" t="s">
        <v>256</v>
      </c>
      <c r="B116" s="3">
        <v>7</v>
      </c>
      <c r="C116" s="3">
        <v>398</v>
      </c>
      <c r="D116" s="3">
        <v>4</v>
      </c>
      <c r="E116" s="3">
        <v>5</v>
      </c>
      <c r="F116" s="3">
        <v>5</v>
      </c>
      <c r="G116" s="3">
        <v>6</v>
      </c>
      <c r="H116" s="3">
        <v>5</v>
      </c>
      <c r="I116" s="3">
        <v>4</v>
      </c>
      <c r="J116" s="3">
        <v>1</v>
      </c>
      <c r="L116" s="3">
        <f t="shared" si="108"/>
        <v>0</v>
      </c>
      <c r="M116" s="3">
        <f t="shared" si="109"/>
        <v>0</v>
      </c>
      <c r="N116" s="3">
        <f t="shared" si="110"/>
        <v>0</v>
      </c>
      <c r="O116" s="3">
        <f t="shared" si="111"/>
        <v>1</v>
      </c>
      <c r="Q116" s="3">
        <f t="shared" si="129"/>
        <v>0</v>
      </c>
      <c r="R116" s="3">
        <f t="shared" si="130"/>
        <v>0</v>
      </c>
      <c r="S116" s="3">
        <f t="shared" si="131"/>
        <v>0</v>
      </c>
      <c r="T116" s="3">
        <f t="shared" si="132"/>
        <v>0</v>
      </c>
      <c r="V116" s="3">
        <f t="shared" si="133"/>
        <v>1</v>
      </c>
      <c r="W116" s="3">
        <f t="shared" si="134"/>
        <v>0</v>
      </c>
      <c r="X116" s="3">
        <f t="shared" si="135"/>
        <v>1</v>
      </c>
      <c r="Y116" s="3">
        <f t="shared" si="136"/>
        <v>0</v>
      </c>
      <c r="AA116" s="3">
        <f t="shared" si="137"/>
        <v>0</v>
      </c>
      <c r="AB116" s="3">
        <f t="shared" si="138"/>
        <v>1</v>
      </c>
      <c r="AC116" s="3">
        <f t="shared" si="139"/>
        <v>0</v>
      </c>
      <c r="AD116" s="3">
        <f t="shared" si="140"/>
        <v>0</v>
      </c>
      <c r="AF116" s="3">
        <f t="shared" si="141"/>
        <v>0</v>
      </c>
      <c r="AG116" s="3">
        <f t="shared" si="142"/>
        <v>0</v>
      </c>
      <c r="AH116" s="3">
        <f t="shared" si="143"/>
        <v>0</v>
      </c>
      <c r="AI116" s="3">
        <f t="shared" si="144"/>
        <v>0</v>
      </c>
      <c r="AK116" s="3">
        <f t="shared" si="145"/>
        <v>0</v>
      </c>
      <c r="AL116" s="3">
        <f t="shared" si="146"/>
        <v>0</v>
      </c>
      <c r="AM116" s="3">
        <f t="shared" si="147"/>
        <v>0</v>
      </c>
      <c r="AN116" s="3">
        <f t="shared" si="148"/>
        <v>0</v>
      </c>
      <c r="AP116" s="3">
        <f t="shared" si="149"/>
        <v>0</v>
      </c>
      <c r="AQ116" s="3">
        <f t="shared" si="150"/>
        <v>0</v>
      </c>
      <c r="AR116" s="3">
        <f t="shared" si="151"/>
        <v>0</v>
      </c>
      <c r="AS116" s="3">
        <f t="shared" si="152"/>
        <v>0</v>
      </c>
      <c r="AU116" s="3">
        <f t="shared" si="153"/>
        <v>0</v>
      </c>
      <c r="AV116" s="3">
        <f t="shared" si="154"/>
        <v>0</v>
      </c>
      <c r="AW116" s="3">
        <f t="shared" si="155"/>
        <v>0</v>
      </c>
      <c r="AX116" s="3">
        <f t="shared" si="156"/>
        <v>0</v>
      </c>
      <c r="AZ116" s="3">
        <f t="shared" si="112"/>
        <v>1</v>
      </c>
      <c r="BA116" s="3">
        <f t="shared" si="113"/>
        <v>0</v>
      </c>
      <c r="BB116" s="3">
        <f t="shared" si="114"/>
        <v>0</v>
      </c>
      <c r="BC116" s="3">
        <f t="shared" si="115"/>
        <v>0</v>
      </c>
      <c r="BD116" s="3">
        <f t="shared" si="116"/>
        <v>0</v>
      </c>
      <c r="BE116" s="3">
        <f t="shared" si="117"/>
        <v>0</v>
      </c>
      <c r="BF116" s="3">
        <f t="shared" si="118"/>
        <v>0</v>
      </c>
      <c r="BG116" s="3">
        <f t="shared" si="119"/>
        <v>1</v>
      </c>
      <c r="BH116" s="3">
        <f t="shared" si="120"/>
        <v>0</v>
      </c>
      <c r="BI116" s="3">
        <f t="shared" si="121"/>
        <v>1</v>
      </c>
      <c r="BJ116" s="3">
        <f t="shared" si="122"/>
        <v>1</v>
      </c>
      <c r="BK116" s="3">
        <f t="shared" si="123"/>
        <v>1</v>
      </c>
      <c r="BM116" s="15" t="s">
        <v>7</v>
      </c>
      <c r="BN116" s="3">
        <f t="shared" si="124"/>
        <v>0</v>
      </c>
      <c r="BO116" s="3">
        <f t="shared" si="125"/>
        <v>0</v>
      </c>
      <c r="BP116" s="3">
        <f t="shared" si="126"/>
        <v>0</v>
      </c>
      <c r="BQ116" s="3">
        <f t="shared" si="127"/>
        <v>1</v>
      </c>
      <c r="BS116" s="3">
        <f t="shared" si="175"/>
        <v>0</v>
      </c>
      <c r="BT116" s="3">
        <f t="shared" si="176"/>
        <v>0</v>
      </c>
      <c r="BU116" s="3">
        <f t="shared" si="177"/>
        <v>0</v>
      </c>
      <c r="BV116" s="3">
        <f t="shared" si="178"/>
        <v>0</v>
      </c>
      <c r="BX116" s="3">
        <f t="shared" si="161"/>
        <v>0</v>
      </c>
      <c r="BY116" s="3" t="str">
        <f t="shared" si="179"/>
        <v>N/A</v>
      </c>
      <c r="BZ116" s="3" t="str">
        <f t="shared" si="180"/>
        <v>N/A</v>
      </c>
      <c r="CA116" s="3" t="str">
        <f t="shared" si="181"/>
        <v>N/A</v>
      </c>
      <c r="CB116" s="3" t="str">
        <f t="shared" si="182"/>
        <v>N/A</v>
      </c>
      <c r="CD116" s="3">
        <f t="shared" si="166"/>
        <v>1</v>
      </c>
      <c r="CE116" s="3">
        <f t="shared" si="183"/>
        <v>5</v>
      </c>
      <c r="CF116" s="3">
        <f t="shared" si="184"/>
        <v>6</v>
      </c>
      <c r="CG116" s="3">
        <f t="shared" si="185"/>
        <v>5</v>
      </c>
      <c r="CH116" s="3">
        <f t="shared" si="186"/>
        <v>4</v>
      </c>
      <c r="CJ116" s="3">
        <f t="shared" si="128"/>
        <v>0</v>
      </c>
      <c r="CK116" s="3" t="str">
        <f t="shared" si="187"/>
        <v>N/A</v>
      </c>
      <c r="CL116" s="3" t="str">
        <f t="shared" si="188"/>
        <v>N/A</v>
      </c>
      <c r="CM116" s="3" t="str">
        <f t="shared" si="189"/>
        <v>N/A</v>
      </c>
      <c r="CN116" s="3" t="str">
        <f t="shared" si="190"/>
        <v>N/A</v>
      </c>
      <c r="CP116" s="3">
        <v>2</v>
      </c>
      <c r="CQ116" s="3">
        <v>1</v>
      </c>
      <c r="CR116" s="3">
        <v>2</v>
      </c>
      <c r="CS116" s="3">
        <v>1</v>
      </c>
    </row>
    <row r="117" spans="1:97" ht="12.75">
      <c r="A117" s="3" t="s">
        <v>256</v>
      </c>
      <c r="B117" s="3">
        <v>8</v>
      </c>
      <c r="C117" s="3">
        <v>485</v>
      </c>
      <c r="D117" s="3">
        <v>5</v>
      </c>
      <c r="E117" s="3">
        <v>3</v>
      </c>
      <c r="F117" s="3">
        <v>6</v>
      </c>
      <c r="G117" s="3">
        <v>7</v>
      </c>
      <c r="H117" s="3">
        <v>4</v>
      </c>
      <c r="I117" s="3">
        <v>5</v>
      </c>
      <c r="J117" s="3">
        <v>1</v>
      </c>
      <c r="L117" s="3">
        <f t="shared" si="108"/>
        <v>0</v>
      </c>
      <c r="M117" s="3">
        <f t="shared" si="109"/>
        <v>0</v>
      </c>
      <c r="N117" s="3">
        <f t="shared" si="110"/>
        <v>0</v>
      </c>
      <c r="O117" s="3">
        <f t="shared" si="111"/>
        <v>1</v>
      </c>
      <c r="Q117" s="3">
        <f t="shared" si="129"/>
        <v>0</v>
      </c>
      <c r="R117" s="3">
        <f t="shared" si="130"/>
        <v>0</v>
      </c>
      <c r="S117" s="3">
        <f t="shared" si="131"/>
        <v>1</v>
      </c>
      <c r="T117" s="3">
        <f t="shared" si="132"/>
        <v>0</v>
      </c>
      <c r="V117" s="3">
        <f t="shared" si="133"/>
        <v>1</v>
      </c>
      <c r="W117" s="3">
        <f t="shared" si="134"/>
        <v>0</v>
      </c>
      <c r="X117" s="3">
        <f t="shared" si="135"/>
        <v>0</v>
      </c>
      <c r="Y117" s="3">
        <f t="shared" si="136"/>
        <v>0</v>
      </c>
      <c r="AA117" s="3">
        <f t="shared" si="137"/>
        <v>0</v>
      </c>
      <c r="AB117" s="3">
        <f t="shared" si="138"/>
        <v>1</v>
      </c>
      <c r="AC117" s="3">
        <f t="shared" si="139"/>
        <v>0</v>
      </c>
      <c r="AD117" s="3">
        <f t="shared" si="140"/>
        <v>0</v>
      </c>
      <c r="AF117" s="3">
        <f t="shared" si="141"/>
        <v>0</v>
      </c>
      <c r="AG117" s="3">
        <f t="shared" si="142"/>
        <v>0</v>
      </c>
      <c r="AH117" s="3">
        <f t="shared" si="143"/>
        <v>0</v>
      </c>
      <c r="AI117" s="3">
        <f t="shared" si="144"/>
        <v>0</v>
      </c>
      <c r="AK117" s="3">
        <f t="shared" si="145"/>
        <v>0</v>
      </c>
      <c r="AL117" s="3">
        <f t="shared" si="146"/>
        <v>0</v>
      </c>
      <c r="AM117" s="3">
        <f t="shared" si="147"/>
        <v>0</v>
      </c>
      <c r="AN117" s="3">
        <f t="shared" si="148"/>
        <v>0</v>
      </c>
      <c r="AP117" s="3">
        <f t="shared" si="149"/>
        <v>0</v>
      </c>
      <c r="AQ117" s="3">
        <f t="shared" si="150"/>
        <v>0</v>
      </c>
      <c r="AR117" s="3">
        <f t="shared" si="151"/>
        <v>0</v>
      </c>
      <c r="AS117" s="3">
        <f t="shared" si="152"/>
        <v>0</v>
      </c>
      <c r="AU117" s="3">
        <f t="shared" si="153"/>
        <v>0</v>
      </c>
      <c r="AV117" s="3">
        <f t="shared" si="154"/>
        <v>0</v>
      </c>
      <c r="AW117" s="3">
        <f t="shared" si="155"/>
        <v>0</v>
      </c>
      <c r="AX117" s="3">
        <f t="shared" si="156"/>
        <v>0</v>
      </c>
      <c r="AZ117" s="3">
        <f t="shared" si="112"/>
        <v>1</v>
      </c>
      <c r="BA117" s="3">
        <f t="shared" si="113"/>
        <v>0</v>
      </c>
      <c r="BB117" s="3">
        <f t="shared" si="114"/>
        <v>0</v>
      </c>
      <c r="BC117" s="3">
        <f t="shared" si="115"/>
        <v>0</v>
      </c>
      <c r="BD117" s="3">
        <f t="shared" si="116"/>
        <v>0</v>
      </c>
      <c r="BE117" s="3">
        <f t="shared" si="117"/>
        <v>0</v>
      </c>
      <c r="BF117" s="3">
        <f t="shared" si="118"/>
        <v>1</v>
      </c>
      <c r="BG117" s="3">
        <f t="shared" si="119"/>
        <v>1</v>
      </c>
      <c r="BH117" s="3">
        <f t="shared" si="120"/>
        <v>1</v>
      </c>
      <c r="BI117" s="3">
        <f t="shared" si="121"/>
        <v>1</v>
      </c>
      <c r="BJ117" s="3">
        <f t="shared" si="122"/>
        <v>1</v>
      </c>
      <c r="BK117" s="3">
        <f t="shared" si="123"/>
        <v>0</v>
      </c>
      <c r="BM117" s="15" t="s">
        <v>6</v>
      </c>
      <c r="BN117" s="3">
        <f t="shared" si="124"/>
        <v>0</v>
      </c>
      <c r="BO117" s="3">
        <f t="shared" si="125"/>
        <v>0</v>
      </c>
      <c r="BP117" s="3">
        <f t="shared" si="126"/>
        <v>1</v>
      </c>
      <c r="BQ117" s="3">
        <f t="shared" si="127"/>
        <v>0</v>
      </c>
      <c r="BS117" s="3">
        <f t="shared" si="175"/>
        <v>0</v>
      </c>
      <c r="BT117" s="3">
        <f t="shared" si="176"/>
        <v>0</v>
      </c>
      <c r="BU117" s="3">
        <f t="shared" si="177"/>
        <v>0</v>
      </c>
      <c r="BV117" s="3">
        <f t="shared" si="178"/>
        <v>0</v>
      </c>
      <c r="BX117" s="3">
        <f t="shared" si="161"/>
        <v>0</v>
      </c>
      <c r="BY117" s="3" t="str">
        <f t="shared" si="179"/>
        <v>N/A</v>
      </c>
      <c r="BZ117" s="3" t="str">
        <f t="shared" si="180"/>
        <v>N/A</v>
      </c>
      <c r="CA117" s="3" t="str">
        <f t="shared" si="181"/>
        <v>N/A</v>
      </c>
      <c r="CB117" s="3" t="str">
        <f t="shared" si="182"/>
        <v>N/A</v>
      </c>
      <c r="CD117" s="3">
        <f t="shared" si="166"/>
        <v>0</v>
      </c>
      <c r="CE117" s="3" t="str">
        <f t="shared" si="183"/>
        <v>N/A</v>
      </c>
      <c r="CF117" s="3" t="str">
        <f t="shared" si="184"/>
        <v>N/A</v>
      </c>
      <c r="CG117" s="3" t="str">
        <f t="shared" si="185"/>
        <v>N/A</v>
      </c>
      <c r="CH117" s="3" t="str">
        <f t="shared" si="186"/>
        <v>N/A</v>
      </c>
      <c r="CJ117" s="3">
        <f t="shared" si="128"/>
        <v>1</v>
      </c>
      <c r="CK117" s="3">
        <f t="shared" si="187"/>
        <v>6</v>
      </c>
      <c r="CL117" s="3">
        <f t="shared" si="188"/>
        <v>7</v>
      </c>
      <c r="CM117" s="3">
        <f t="shared" si="189"/>
        <v>4</v>
      </c>
      <c r="CN117" s="3">
        <f t="shared" si="190"/>
        <v>5</v>
      </c>
      <c r="CP117" s="3">
        <v>2</v>
      </c>
      <c r="CQ117" s="3">
        <v>2</v>
      </c>
      <c r="CR117" s="3">
        <v>1</v>
      </c>
      <c r="CS117" s="3">
        <v>2</v>
      </c>
    </row>
    <row r="118" spans="1:97" ht="12.75">
      <c r="A118" s="3" t="s">
        <v>256</v>
      </c>
      <c r="B118" s="3">
        <v>9</v>
      </c>
      <c r="C118" s="3">
        <v>187</v>
      </c>
      <c r="D118" s="3">
        <v>3</v>
      </c>
      <c r="E118" s="3">
        <v>11</v>
      </c>
      <c r="F118" s="3">
        <v>4</v>
      </c>
      <c r="G118" s="3">
        <v>3</v>
      </c>
      <c r="H118" s="3">
        <v>4</v>
      </c>
      <c r="I118" s="3">
        <v>3</v>
      </c>
      <c r="J118" s="3">
        <v>1</v>
      </c>
      <c r="L118" s="3">
        <f t="shared" si="108"/>
        <v>0</v>
      </c>
      <c r="M118" s="3">
        <f t="shared" si="109"/>
        <v>1</v>
      </c>
      <c r="N118" s="3">
        <f t="shared" si="110"/>
        <v>0</v>
      </c>
      <c r="O118" s="3">
        <f t="shared" si="111"/>
        <v>1</v>
      </c>
      <c r="Q118" s="3">
        <f t="shared" si="129"/>
        <v>0</v>
      </c>
      <c r="R118" s="3">
        <f t="shared" si="130"/>
        <v>0</v>
      </c>
      <c r="S118" s="3">
        <f t="shared" si="131"/>
        <v>0</v>
      </c>
      <c r="T118" s="3">
        <f t="shared" si="132"/>
        <v>0</v>
      </c>
      <c r="V118" s="3">
        <f t="shared" si="133"/>
        <v>1</v>
      </c>
      <c r="W118" s="3">
        <f t="shared" si="134"/>
        <v>0</v>
      </c>
      <c r="X118" s="3">
        <f t="shared" si="135"/>
        <v>1</v>
      </c>
      <c r="Y118" s="3">
        <f t="shared" si="136"/>
        <v>0</v>
      </c>
      <c r="AA118" s="3">
        <f t="shared" si="137"/>
        <v>0</v>
      </c>
      <c r="AB118" s="3">
        <f t="shared" si="138"/>
        <v>0</v>
      </c>
      <c r="AC118" s="3">
        <f t="shared" si="139"/>
        <v>0</v>
      </c>
      <c r="AD118" s="3">
        <f t="shared" si="140"/>
        <v>0</v>
      </c>
      <c r="AF118" s="3">
        <f t="shared" si="141"/>
        <v>0</v>
      </c>
      <c r="AG118" s="3">
        <f t="shared" si="142"/>
        <v>0</v>
      </c>
      <c r="AH118" s="3">
        <f t="shared" si="143"/>
        <v>0</v>
      </c>
      <c r="AI118" s="3">
        <f t="shared" si="144"/>
        <v>0</v>
      </c>
      <c r="AK118" s="3">
        <f t="shared" si="145"/>
        <v>0</v>
      </c>
      <c r="AL118" s="3">
        <f t="shared" si="146"/>
        <v>0</v>
      </c>
      <c r="AM118" s="3">
        <f t="shared" si="147"/>
        <v>0</v>
      </c>
      <c r="AN118" s="3">
        <f t="shared" si="148"/>
        <v>0</v>
      </c>
      <c r="AP118" s="3">
        <f t="shared" si="149"/>
        <v>0</v>
      </c>
      <c r="AQ118" s="3">
        <f t="shared" si="150"/>
        <v>0</v>
      </c>
      <c r="AR118" s="3">
        <f t="shared" si="151"/>
        <v>0</v>
      </c>
      <c r="AS118" s="3">
        <f t="shared" si="152"/>
        <v>0</v>
      </c>
      <c r="AU118" s="3">
        <f t="shared" si="153"/>
        <v>0</v>
      </c>
      <c r="AV118" s="3">
        <f t="shared" si="154"/>
        <v>0</v>
      </c>
      <c r="AW118" s="3">
        <f t="shared" si="155"/>
        <v>0</v>
      </c>
      <c r="AX118" s="3">
        <f t="shared" si="156"/>
        <v>0</v>
      </c>
      <c r="AZ118" s="3">
        <f t="shared" si="112"/>
        <v>0</v>
      </c>
      <c r="BA118" s="3">
        <f t="shared" si="113"/>
        <v>0</v>
      </c>
      <c r="BB118" s="3">
        <f t="shared" si="114"/>
        <v>0</v>
      </c>
      <c r="BC118" s="3">
        <f t="shared" si="115"/>
        <v>1</v>
      </c>
      <c r="BD118" s="3">
        <f t="shared" si="116"/>
        <v>1</v>
      </c>
      <c r="BE118" s="3">
        <f t="shared" si="117"/>
        <v>0</v>
      </c>
      <c r="BF118" s="3">
        <f t="shared" si="118"/>
        <v>0</v>
      </c>
      <c r="BG118" s="3">
        <f t="shared" si="119"/>
        <v>0</v>
      </c>
      <c r="BH118" s="3">
        <f t="shared" si="120"/>
        <v>0</v>
      </c>
      <c r="BI118" s="3">
        <f t="shared" si="121"/>
        <v>1</v>
      </c>
      <c r="BJ118" s="3">
        <f t="shared" si="122"/>
        <v>0</v>
      </c>
      <c r="BK118" s="3">
        <f t="shared" si="123"/>
        <v>1</v>
      </c>
      <c r="BM118" s="15">
        <v>0</v>
      </c>
      <c r="BN118" s="3">
        <f t="shared" si="124"/>
        <v>0</v>
      </c>
      <c r="BO118" s="3">
        <f t="shared" si="125"/>
        <v>0</v>
      </c>
      <c r="BP118" s="3">
        <f t="shared" si="126"/>
        <v>0</v>
      </c>
      <c r="BQ118" s="3">
        <f t="shared" si="127"/>
        <v>0</v>
      </c>
      <c r="BS118" s="3">
        <f t="shared" si="175"/>
        <v>0</v>
      </c>
      <c r="BT118" s="3">
        <f t="shared" si="176"/>
        <v>0</v>
      </c>
      <c r="BU118" s="3">
        <f t="shared" si="177"/>
        <v>0</v>
      </c>
      <c r="BV118" s="3">
        <f t="shared" si="178"/>
        <v>0</v>
      </c>
      <c r="BX118" s="3">
        <f t="shared" si="161"/>
        <v>1</v>
      </c>
      <c r="BY118" s="3">
        <f t="shared" si="179"/>
        <v>4</v>
      </c>
      <c r="BZ118" s="3">
        <f t="shared" si="180"/>
        <v>3</v>
      </c>
      <c r="CA118" s="3">
        <f t="shared" si="181"/>
        <v>4</v>
      </c>
      <c r="CB118" s="3">
        <f t="shared" si="182"/>
        <v>3</v>
      </c>
      <c r="CD118" s="3">
        <f t="shared" si="166"/>
        <v>0</v>
      </c>
      <c r="CE118" s="3" t="str">
        <f t="shared" si="183"/>
        <v>N/A</v>
      </c>
      <c r="CF118" s="3" t="str">
        <f t="shared" si="184"/>
        <v>N/A</v>
      </c>
      <c r="CG118" s="3" t="str">
        <f t="shared" si="185"/>
        <v>N/A</v>
      </c>
      <c r="CH118" s="3" t="str">
        <f t="shared" si="186"/>
        <v>N/A</v>
      </c>
      <c r="CJ118" s="3">
        <f t="shared" si="128"/>
        <v>0</v>
      </c>
      <c r="CK118" s="3" t="str">
        <f t="shared" si="187"/>
        <v>N/A</v>
      </c>
      <c r="CL118" s="3" t="str">
        <f t="shared" si="188"/>
        <v>N/A</v>
      </c>
      <c r="CM118" s="3" t="str">
        <f t="shared" si="189"/>
        <v>N/A</v>
      </c>
      <c r="CN118" s="3" t="str">
        <f t="shared" si="190"/>
        <v>N/A</v>
      </c>
      <c r="CP118" s="3">
        <v>2</v>
      </c>
      <c r="CQ118" s="3">
        <v>2</v>
      </c>
      <c r="CR118" s="3">
        <v>2</v>
      </c>
      <c r="CS118" s="3">
        <v>1</v>
      </c>
    </row>
    <row r="119" spans="1:97" ht="12.75">
      <c r="A119" s="3" t="s">
        <v>256</v>
      </c>
      <c r="B119" s="3">
        <v>10</v>
      </c>
      <c r="C119" s="3">
        <v>321</v>
      </c>
      <c r="D119" s="3">
        <v>4</v>
      </c>
      <c r="E119" s="3">
        <v>16</v>
      </c>
      <c r="F119" s="3">
        <v>6</v>
      </c>
      <c r="G119" s="3">
        <v>7</v>
      </c>
      <c r="H119" s="3">
        <v>5</v>
      </c>
      <c r="I119" s="3">
        <v>4</v>
      </c>
      <c r="J119" s="3">
        <v>1</v>
      </c>
      <c r="L119" s="3">
        <f t="shared" si="108"/>
        <v>0</v>
      </c>
      <c r="M119" s="3">
        <f t="shared" si="109"/>
        <v>0</v>
      </c>
      <c r="N119" s="3">
        <f t="shared" si="110"/>
        <v>0</v>
      </c>
      <c r="O119" s="3">
        <f t="shared" si="111"/>
        <v>1</v>
      </c>
      <c r="Q119" s="3">
        <f t="shared" si="129"/>
        <v>0</v>
      </c>
      <c r="R119" s="3">
        <f t="shared" si="130"/>
        <v>0</v>
      </c>
      <c r="S119" s="3">
        <f t="shared" si="131"/>
        <v>0</v>
      </c>
      <c r="T119" s="3">
        <f t="shared" si="132"/>
        <v>0</v>
      </c>
      <c r="V119" s="3">
        <f t="shared" si="133"/>
        <v>0</v>
      </c>
      <c r="W119" s="3">
        <f t="shared" si="134"/>
        <v>0</v>
      </c>
      <c r="X119" s="3">
        <f t="shared" si="135"/>
        <v>1</v>
      </c>
      <c r="Y119" s="3">
        <f t="shared" si="136"/>
        <v>0</v>
      </c>
      <c r="AA119" s="3">
        <f t="shared" si="137"/>
        <v>1</v>
      </c>
      <c r="AB119" s="3">
        <f t="shared" si="138"/>
        <v>0</v>
      </c>
      <c r="AC119" s="3">
        <f t="shared" si="139"/>
        <v>0</v>
      </c>
      <c r="AD119" s="3">
        <f t="shared" si="140"/>
        <v>0</v>
      </c>
      <c r="AF119" s="3">
        <f t="shared" si="141"/>
        <v>0</v>
      </c>
      <c r="AG119" s="3">
        <f t="shared" si="142"/>
        <v>1</v>
      </c>
      <c r="AH119" s="3">
        <f t="shared" si="143"/>
        <v>0</v>
      </c>
      <c r="AI119" s="3">
        <f t="shared" si="144"/>
        <v>0</v>
      </c>
      <c r="AK119" s="3">
        <f t="shared" si="145"/>
        <v>0</v>
      </c>
      <c r="AL119" s="3">
        <f t="shared" si="146"/>
        <v>0</v>
      </c>
      <c r="AM119" s="3">
        <f t="shared" si="147"/>
        <v>0</v>
      </c>
      <c r="AN119" s="3">
        <f t="shared" si="148"/>
        <v>0</v>
      </c>
      <c r="AP119" s="3">
        <f t="shared" si="149"/>
        <v>0</v>
      </c>
      <c r="AQ119" s="3">
        <f t="shared" si="150"/>
        <v>0</v>
      </c>
      <c r="AR119" s="3">
        <f t="shared" si="151"/>
        <v>0</v>
      </c>
      <c r="AS119" s="3">
        <f t="shared" si="152"/>
        <v>0</v>
      </c>
      <c r="AU119" s="3">
        <f t="shared" si="153"/>
        <v>0</v>
      </c>
      <c r="AV119" s="3">
        <f t="shared" si="154"/>
        <v>0</v>
      </c>
      <c r="AW119" s="3">
        <f t="shared" si="155"/>
        <v>0</v>
      </c>
      <c r="AX119" s="3">
        <f t="shared" si="156"/>
        <v>0</v>
      </c>
      <c r="AZ119" s="3">
        <f t="shared" si="112"/>
        <v>1</v>
      </c>
      <c r="BA119" s="3">
        <f t="shared" si="113"/>
        <v>0</v>
      </c>
      <c r="BB119" s="3">
        <f t="shared" si="114"/>
        <v>0</v>
      </c>
      <c r="BC119" s="3">
        <f t="shared" si="115"/>
        <v>0</v>
      </c>
      <c r="BD119" s="3">
        <f t="shared" si="116"/>
        <v>0</v>
      </c>
      <c r="BE119" s="3">
        <f t="shared" si="117"/>
        <v>0</v>
      </c>
      <c r="BF119" s="3">
        <f t="shared" si="118"/>
        <v>1</v>
      </c>
      <c r="BG119" s="3">
        <f t="shared" si="119"/>
        <v>1</v>
      </c>
      <c r="BH119" s="3">
        <f t="shared" si="120"/>
        <v>0</v>
      </c>
      <c r="BI119" s="3">
        <f t="shared" si="121"/>
        <v>1</v>
      </c>
      <c r="BJ119" s="3">
        <f t="shared" si="122"/>
        <v>1</v>
      </c>
      <c r="BK119" s="3">
        <f t="shared" si="123"/>
        <v>1</v>
      </c>
      <c r="BM119" s="15" t="s">
        <v>7</v>
      </c>
      <c r="BN119" s="3">
        <f t="shared" si="124"/>
        <v>0</v>
      </c>
      <c r="BO119" s="3">
        <f t="shared" si="125"/>
        <v>0</v>
      </c>
      <c r="BP119" s="3">
        <f t="shared" si="126"/>
        <v>0</v>
      </c>
      <c r="BQ119" s="3">
        <f t="shared" si="127"/>
        <v>1</v>
      </c>
      <c r="BS119" s="3">
        <f t="shared" si="175"/>
        <v>0</v>
      </c>
      <c r="BT119" s="3">
        <f t="shared" si="176"/>
        <v>0</v>
      </c>
      <c r="BU119" s="3">
        <f t="shared" si="177"/>
        <v>0</v>
      </c>
      <c r="BV119" s="3">
        <f t="shared" si="178"/>
        <v>0</v>
      </c>
      <c r="BX119" s="3">
        <f t="shared" si="161"/>
        <v>0</v>
      </c>
      <c r="BY119" s="3" t="str">
        <f t="shared" si="179"/>
        <v>N/A</v>
      </c>
      <c r="BZ119" s="3" t="str">
        <f t="shared" si="180"/>
        <v>N/A</v>
      </c>
      <c r="CA119" s="3" t="str">
        <f t="shared" si="181"/>
        <v>N/A</v>
      </c>
      <c r="CB119" s="3" t="str">
        <f t="shared" si="182"/>
        <v>N/A</v>
      </c>
      <c r="CD119" s="3">
        <f t="shared" si="166"/>
        <v>1</v>
      </c>
      <c r="CE119" s="3">
        <f t="shared" si="183"/>
        <v>6</v>
      </c>
      <c r="CF119" s="3">
        <f t="shared" si="184"/>
        <v>7</v>
      </c>
      <c r="CG119" s="3">
        <f t="shared" si="185"/>
        <v>5</v>
      </c>
      <c r="CH119" s="3">
        <f t="shared" si="186"/>
        <v>4</v>
      </c>
      <c r="CJ119" s="3">
        <f t="shared" si="128"/>
        <v>0</v>
      </c>
      <c r="CK119" s="3" t="str">
        <f t="shared" si="187"/>
        <v>N/A</v>
      </c>
      <c r="CL119" s="3" t="str">
        <f t="shared" si="188"/>
        <v>N/A</v>
      </c>
      <c r="CM119" s="3" t="str">
        <f t="shared" si="189"/>
        <v>N/A</v>
      </c>
      <c r="CN119" s="3" t="str">
        <f t="shared" si="190"/>
        <v>N/A</v>
      </c>
      <c r="CP119" s="3">
        <v>2</v>
      </c>
      <c r="CQ119" s="3">
        <v>2</v>
      </c>
      <c r="CR119" s="3">
        <v>2</v>
      </c>
      <c r="CS119" s="3">
        <v>1</v>
      </c>
    </row>
    <row r="120" spans="1:97" ht="12.75">
      <c r="A120" s="3" t="s">
        <v>256</v>
      </c>
      <c r="B120" s="3">
        <v>11</v>
      </c>
      <c r="C120" s="3">
        <v>109</v>
      </c>
      <c r="D120" s="3">
        <v>3</v>
      </c>
      <c r="E120" s="3">
        <v>18</v>
      </c>
      <c r="F120" s="3">
        <v>3</v>
      </c>
      <c r="G120" s="3">
        <v>5</v>
      </c>
      <c r="H120" s="3">
        <v>3</v>
      </c>
      <c r="I120" s="3">
        <v>3</v>
      </c>
      <c r="J120" s="3">
        <v>1</v>
      </c>
      <c r="L120" s="3">
        <f t="shared" si="108"/>
        <v>1</v>
      </c>
      <c r="M120" s="3">
        <f t="shared" si="109"/>
        <v>0</v>
      </c>
      <c r="N120" s="3">
        <f t="shared" si="110"/>
        <v>1</v>
      </c>
      <c r="O120" s="3">
        <f t="shared" si="111"/>
        <v>1</v>
      </c>
      <c r="Q120" s="3">
        <f t="shared" si="129"/>
        <v>0</v>
      </c>
      <c r="R120" s="3">
        <f t="shared" si="130"/>
        <v>0</v>
      </c>
      <c r="S120" s="3">
        <f t="shared" si="131"/>
        <v>0</v>
      </c>
      <c r="T120" s="3">
        <f t="shared" si="132"/>
        <v>0</v>
      </c>
      <c r="V120" s="3">
        <f t="shared" si="133"/>
        <v>0</v>
      </c>
      <c r="W120" s="3">
        <f t="shared" si="134"/>
        <v>0</v>
      </c>
      <c r="X120" s="3">
        <f t="shared" si="135"/>
        <v>0</v>
      </c>
      <c r="Y120" s="3">
        <f t="shared" si="136"/>
        <v>0</v>
      </c>
      <c r="AA120" s="3">
        <f t="shared" si="137"/>
        <v>0</v>
      </c>
      <c r="AB120" s="3">
        <f t="shared" si="138"/>
        <v>1</v>
      </c>
      <c r="AC120" s="3">
        <f t="shared" si="139"/>
        <v>0</v>
      </c>
      <c r="AD120" s="3">
        <f t="shared" si="140"/>
        <v>0</v>
      </c>
      <c r="AF120" s="3">
        <f t="shared" si="141"/>
        <v>0</v>
      </c>
      <c r="AG120" s="3">
        <f t="shared" si="142"/>
        <v>0</v>
      </c>
      <c r="AH120" s="3">
        <f t="shared" si="143"/>
        <v>0</v>
      </c>
      <c r="AI120" s="3">
        <f t="shared" si="144"/>
        <v>0</v>
      </c>
      <c r="AK120" s="3">
        <f t="shared" si="145"/>
        <v>0</v>
      </c>
      <c r="AL120" s="3">
        <f t="shared" si="146"/>
        <v>0</v>
      </c>
      <c r="AM120" s="3">
        <f t="shared" si="147"/>
        <v>0</v>
      </c>
      <c r="AN120" s="3">
        <f t="shared" si="148"/>
        <v>0</v>
      </c>
      <c r="AP120" s="3">
        <f t="shared" si="149"/>
        <v>0</v>
      </c>
      <c r="AQ120" s="3">
        <f t="shared" si="150"/>
        <v>0</v>
      </c>
      <c r="AR120" s="3">
        <f t="shared" si="151"/>
        <v>0</v>
      </c>
      <c r="AS120" s="3">
        <f t="shared" si="152"/>
        <v>0</v>
      </c>
      <c r="AU120" s="3">
        <f t="shared" si="153"/>
        <v>0</v>
      </c>
      <c r="AV120" s="3">
        <f t="shared" si="154"/>
        <v>0</v>
      </c>
      <c r="AW120" s="3">
        <f t="shared" si="155"/>
        <v>0</v>
      </c>
      <c r="AX120" s="3">
        <f t="shared" si="156"/>
        <v>0</v>
      </c>
      <c r="AZ120" s="3">
        <f t="shared" si="112"/>
        <v>1</v>
      </c>
      <c r="BA120" s="3">
        <f t="shared" si="113"/>
        <v>0</v>
      </c>
      <c r="BB120" s="3">
        <f t="shared" si="114"/>
        <v>0</v>
      </c>
      <c r="BC120" s="3">
        <f t="shared" si="115"/>
        <v>0</v>
      </c>
      <c r="BD120" s="3">
        <f t="shared" si="116"/>
        <v>0</v>
      </c>
      <c r="BE120" s="3">
        <f t="shared" si="117"/>
        <v>0</v>
      </c>
      <c r="BF120" s="3">
        <f t="shared" si="118"/>
        <v>0</v>
      </c>
      <c r="BG120" s="3">
        <f t="shared" si="119"/>
        <v>1</v>
      </c>
      <c r="BH120" s="3">
        <f t="shared" si="120"/>
        <v>0</v>
      </c>
      <c r="BI120" s="3">
        <f t="shared" si="121"/>
        <v>0</v>
      </c>
      <c r="BJ120" s="3">
        <f t="shared" si="122"/>
        <v>1</v>
      </c>
      <c r="BK120" s="3">
        <f t="shared" si="123"/>
        <v>0</v>
      </c>
      <c r="BM120" s="15">
        <v>0</v>
      </c>
      <c r="BN120" s="3">
        <f t="shared" si="124"/>
        <v>0</v>
      </c>
      <c r="BO120" s="3">
        <f t="shared" si="125"/>
        <v>0</v>
      </c>
      <c r="BP120" s="3">
        <f t="shared" si="126"/>
        <v>0</v>
      </c>
      <c r="BQ120" s="3">
        <f t="shared" si="127"/>
        <v>0</v>
      </c>
      <c r="BS120" s="3">
        <f t="shared" si="175"/>
        <v>0</v>
      </c>
      <c r="BT120" s="3">
        <f t="shared" si="176"/>
        <v>0</v>
      </c>
      <c r="BU120" s="3">
        <f t="shared" si="177"/>
        <v>0</v>
      </c>
      <c r="BV120" s="3">
        <f t="shared" si="178"/>
        <v>0</v>
      </c>
      <c r="BX120" s="3">
        <f t="shared" si="161"/>
        <v>1</v>
      </c>
      <c r="BY120" s="3">
        <f t="shared" si="179"/>
        <v>3</v>
      </c>
      <c r="BZ120" s="3">
        <f t="shared" si="180"/>
        <v>5</v>
      </c>
      <c r="CA120" s="3">
        <f t="shared" si="181"/>
        <v>3</v>
      </c>
      <c r="CB120" s="3">
        <f t="shared" si="182"/>
        <v>3</v>
      </c>
      <c r="CD120" s="3">
        <f t="shared" si="166"/>
        <v>0</v>
      </c>
      <c r="CE120" s="3" t="str">
        <f t="shared" si="183"/>
        <v>N/A</v>
      </c>
      <c r="CF120" s="3" t="str">
        <f t="shared" si="184"/>
        <v>N/A</v>
      </c>
      <c r="CG120" s="3" t="str">
        <f t="shared" si="185"/>
        <v>N/A</v>
      </c>
      <c r="CH120" s="3" t="str">
        <f t="shared" si="186"/>
        <v>N/A</v>
      </c>
      <c r="CJ120" s="3">
        <f t="shared" si="128"/>
        <v>0</v>
      </c>
      <c r="CK120" s="3" t="str">
        <f t="shared" si="187"/>
        <v>N/A</v>
      </c>
      <c r="CL120" s="3" t="str">
        <f t="shared" si="188"/>
        <v>N/A</v>
      </c>
      <c r="CM120" s="3" t="str">
        <f t="shared" si="189"/>
        <v>N/A</v>
      </c>
      <c r="CN120" s="3" t="str">
        <f t="shared" si="190"/>
        <v>N/A</v>
      </c>
      <c r="CP120" s="3">
        <v>2</v>
      </c>
      <c r="CQ120" s="3">
        <v>2</v>
      </c>
      <c r="CR120" s="3">
        <v>2</v>
      </c>
      <c r="CS120" s="3">
        <v>1</v>
      </c>
    </row>
    <row r="121" spans="1:97" ht="12.75">
      <c r="A121" s="3" t="s">
        <v>256</v>
      </c>
      <c r="B121" s="3">
        <v>12</v>
      </c>
      <c r="C121" s="3">
        <v>393</v>
      </c>
      <c r="D121" s="3">
        <v>4</v>
      </c>
      <c r="E121" s="3">
        <v>2</v>
      </c>
      <c r="F121" s="3">
        <v>6</v>
      </c>
      <c r="G121" s="3">
        <v>5</v>
      </c>
      <c r="H121" s="3">
        <v>6</v>
      </c>
      <c r="I121" s="3">
        <v>7</v>
      </c>
      <c r="J121" s="3">
        <v>1</v>
      </c>
      <c r="L121" s="3">
        <f t="shared" si="108"/>
        <v>0</v>
      </c>
      <c r="M121" s="3">
        <f t="shared" si="109"/>
        <v>0</v>
      </c>
      <c r="N121" s="3">
        <f t="shared" si="110"/>
        <v>0</v>
      </c>
      <c r="O121" s="3">
        <f t="shared" si="111"/>
        <v>0</v>
      </c>
      <c r="Q121" s="3">
        <f t="shared" si="129"/>
        <v>0</v>
      </c>
      <c r="R121" s="3">
        <f t="shared" si="130"/>
        <v>0</v>
      </c>
      <c r="S121" s="3">
        <f t="shared" si="131"/>
        <v>0</v>
      </c>
      <c r="T121" s="3">
        <f t="shared" si="132"/>
        <v>0</v>
      </c>
      <c r="V121" s="3">
        <f t="shared" si="133"/>
        <v>0</v>
      </c>
      <c r="W121" s="3">
        <f t="shared" si="134"/>
        <v>1</v>
      </c>
      <c r="X121" s="3">
        <f t="shared" si="135"/>
        <v>0</v>
      </c>
      <c r="Y121" s="3">
        <f t="shared" si="136"/>
        <v>0</v>
      </c>
      <c r="AA121" s="3">
        <f t="shared" si="137"/>
        <v>1</v>
      </c>
      <c r="AB121" s="3">
        <f t="shared" si="138"/>
        <v>0</v>
      </c>
      <c r="AC121" s="3">
        <f t="shared" si="139"/>
        <v>1</v>
      </c>
      <c r="AD121" s="3">
        <f t="shared" si="140"/>
        <v>0</v>
      </c>
      <c r="AF121" s="3">
        <f t="shared" si="141"/>
        <v>0</v>
      </c>
      <c r="AG121" s="3">
        <f t="shared" si="142"/>
        <v>0</v>
      </c>
      <c r="AH121" s="3">
        <f t="shared" si="143"/>
        <v>0</v>
      </c>
      <c r="AI121" s="3">
        <f t="shared" si="144"/>
        <v>1</v>
      </c>
      <c r="AK121" s="3">
        <f t="shared" si="145"/>
        <v>0</v>
      </c>
      <c r="AL121" s="3">
        <f t="shared" si="146"/>
        <v>0</v>
      </c>
      <c r="AM121" s="3">
        <f t="shared" si="147"/>
        <v>0</v>
      </c>
      <c r="AN121" s="3">
        <f t="shared" si="148"/>
        <v>0</v>
      </c>
      <c r="AP121" s="3">
        <f t="shared" si="149"/>
        <v>0</v>
      </c>
      <c r="AQ121" s="3">
        <f t="shared" si="150"/>
        <v>0</v>
      </c>
      <c r="AR121" s="3">
        <f t="shared" si="151"/>
        <v>0</v>
      </c>
      <c r="AS121" s="3">
        <f t="shared" si="152"/>
        <v>0</v>
      </c>
      <c r="AU121" s="3">
        <f t="shared" si="153"/>
        <v>0</v>
      </c>
      <c r="AV121" s="3">
        <f t="shared" si="154"/>
        <v>0</v>
      </c>
      <c r="AW121" s="3">
        <f t="shared" si="155"/>
        <v>0</v>
      </c>
      <c r="AX121" s="3">
        <f t="shared" si="156"/>
        <v>0</v>
      </c>
      <c r="AZ121" s="3">
        <f t="shared" si="112"/>
        <v>0</v>
      </c>
      <c r="BA121" s="3">
        <f t="shared" si="113"/>
        <v>0</v>
      </c>
      <c r="BB121" s="3">
        <f t="shared" si="114"/>
        <v>1</v>
      </c>
      <c r="BC121" s="3">
        <f t="shared" si="115"/>
        <v>1</v>
      </c>
      <c r="BD121" s="3">
        <f t="shared" si="116"/>
        <v>1</v>
      </c>
      <c r="BE121" s="3">
        <f t="shared" si="117"/>
        <v>1</v>
      </c>
      <c r="BF121" s="3">
        <f t="shared" si="118"/>
        <v>0</v>
      </c>
      <c r="BG121" s="3">
        <f t="shared" si="119"/>
        <v>0</v>
      </c>
      <c r="BH121" s="3">
        <f t="shared" si="120"/>
        <v>1</v>
      </c>
      <c r="BI121" s="3">
        <f t="shared" si="121"/>
        <v>0</v>
      </c>
      <c r="BJ121" s="3">
        <f t="shared" si="122"/>
        <v>0</v>
      </c>
      <c r="BK121" s="3">
        <f t="shared" si="123"/>
        <v>0</v>
      </c>
      <c r="BM121" s="15" t="s">
        <v>5</v>
      </c>
      <c r="BN121" s="3">
        <f t="shared" si="124"/>
        <v>0</v>
      </c>
      <c r="BO121" s="3">
        <f t="shared" si="125"/>
        <v>1</v>
      </c>
      <c r="BP121" s="3">
        <f t="shared" si="126"/>
        <v>0</v>
      </c>
      <c r="BQ121" s="3">
        <f t="shared" si="127"/>
        <v>0</v>
      </c>
      <c r="BS121" s="3">
        <f t="shared" si="175"/>
        <v>0</v>
      </c>
      <c r="BT121" s="3">
        <f t="shared" si="176"/>
        <v>0</v>
      </c>
      <c r="BU121" s="3">
        <f t="shared" si="177"/>
        <v>0</v>
      </c>
      <c r="BV121" s="3">
        <f t="shared" si="178"/>
        <v>0</v>
      </c>
      <c r="BX121" s="3">
        <f t="shared" si="161"/>
        <v>0</v>
      </c>
      <c r="BY121" s="3" t="str">
        <f t="shared" si="179"/>
        <v>N/A</v>
      </c>
      <c r="BZ121" s="3" t="str">
        <f t="shared" si="180"/>
        <v>N/A</v>
      </c>
      <c r="CA121" s="3" t="str">
        <f t="shared" si="181"/>
        <v>N/A</v>
      </c>
      <c r="CB121" s="3" t="str">
        <f t="shared" si="182"/>
        <v>N/A</v>
      </c>
      <c r="CD121" s="3">
        <f t="shared" si="166"/>
        <v>1</v>
      </c>
      <c r="CE121" s="3">
        <f t="shared" si="183"/>
        <v>6</v>
      </c>
      <c r="CF121" s="3">
        <f t="shared" si="184"/>
        <v>5</v>
      </c>
      <c r="CG121" s="3">
        <f t="shared" si="185"/>
        <v>6</v>
      </c>
      <c r="CH121" s="3">
        <f t="shared" si="186"/>
        <v>7</v>
      </c>
      <c r="CJ121" s="3">
        <f t="shared" si="128"/>
        <v>0</v>
      </c>
      <c r="CK121" s="3" t="str">
        <f t="shared" si="187"/>
        <v>N/A</v>
      </c>
      <c r="CL121" s="3" t="str">
        <f t="shared" si="188"/>
        <v>N/A</v>
      </c>
      <c r="CM121" s="3" t="str">
        <f t="shared" si="189"/>
        <v>N/A</v>
      </c>
      <c r="CN121" s="3" t="str">
        <f t="shared" si="190"/>
        <v>N/A</v>
      </c>
      <c r="CP121" s="3">
        <v>1</v>
      </c>
      <c r="CQ121" s="3">
        <v>1</v>
      </c>
      <c r="CR121" s="3">
        <v>2</v>
      </c>
      <c r="CS121" s="3">
        <v>2</v>
      </c>
    </row>
    <row r="122" spans="1:97" ht="12.75">
      <c r="A122" s="3" t="s">
        <v>256</v>
      </c>
      <c r="B122" s="3">
        <v>13</v>
      </c>
      <c r="C122" s="3">
        <v>447</v>
      </c>
      <c r="D122" s="3">
        <v>5</v>
      </c>
      <c r="E122" s="3">
        <v>8</v>
      </c>
      <c r="F122" s="3">
        <v>6</v>
      </c>
      <c r="G122" s="3">
        <v>5</v>
      </c>
      <c r="H122" s="3">
        <v>7</v>
      </c>
      <c r="I122" s="3">
        <v>5</v>
      </c>
      <c r="J122" s="3">
        <v>1</v>
      </c>
      <c r="L122" s="3">
        <f t="shared" si="108"/>
        <v>0</v>
      </c>
      <c r="M122" s="3">
        <f t="shared" si="109"/>
        <v>1</v>
      </c>
      <c r="N122" s="3">
        <f t="shared" si="110"/>
        <v>0</v>
      </c>
      <c r="O122" s="3">
        <f t="shared" si="111"/>
        <v>1</v>
      </c>
      <c r="Q122" s="3">
        <f t="shared" si="129"/>
        <v>0</v>
      </c>
      <c r="R122" s="3">
        <f t="shared" si="130"/>
        <v>0</v>
      </c>
      <c r="S122" s="3">
        <f t="shared" si="131"/>
        <v>0</v>
      </c>
      <c r="T122" s="3">
        <f t="shared" si="132"/>
        <v>0</v>
      </c>
      <c r="V122" s="3">
        <f t="shared" si="133"/>
        <v>1</v>
      </c>
      <c r="W122" s="3">
        <f t="shared" si="134"/>
        <v>0</v>
      </c>
      <c r="X122" s="3">
        <f t="shared" si="135"/>
        <v>0</v>
      </c>
      <c r="Y122" s="3">
        <f t="shared" si="136"/>
        <v>0</v>
      </c>
      <c r="AA122" s="3">
        <f t="shared" si="137"/>
        <v>0</v>
      </c>
      <c r="AB122" s="3">
        <f t="shared" si="138"/>
        <v>0</v>
      </c>
      <c r="AC122" s="3">
        <f t="shared" si="139"/>
        <v>1</v>
      </c>
      <c r="AD122" s="3">
        <f t="shared" si="140"/>
        <v>0</v>
      </c>
      <c r="AF122" s="3">
        <f t="shared" si="141"/>
        <v>0</v>
      </c>
      <c r="AG122" s="3">
        <f t="shared" si="142"/>
        <v>0</v>
      </c>
      <c r="AH122" s="3">
        <f t="shared" si="143"/>
        <v>0</v>
      </c>
      <c r="AI122" s="3">
        <f t="shared" si="144"/>
        <v>0</v>
      </c>
      <c r="AK122" s="3">
        <f t="shared" si="145"/>
        <v>0</v>
      </c>
      <c r="AL122" s="3">
        <f t="shared" si="146"/>
        <v>0</v>
      </c>
      <c r="AM122" s="3">
        <f t="shared" si="147"/>
        <v>0</v>
      </c>
      <c r="AN122" s="3">
        <f t="shared" si="148"/>
        <v>0</v>
      </c>
      <c r="AP122" s="3">
        <f t="shared" si="149"/>
        <v>0</v>
      </c>
      <c r="AQ122" s="3">
        <f t="shared" si="150"/>
        <v>0</v>
      </c>
      <c r="AR122" s="3">
        <f t="shared" si="151"/>
        <v>0</v>
      </c>
      <c r="AS122" s="3">
        <f t="shared" si="152"/>
        <v>0</v>
      </c>
      <c r="AU122" s="3">
        <f t="shared" si="153"/>
        <v>0</v>
      </c>
      <c r="AV122" s="3">
        <f t="shared" si="154"/>
        <v>0</v>
      </c>
      <c r="AW122" s="3">
        <f t="shared" si="155"/>
        <v>0</v>
      </c>
      <c r="AX122" s="3">
        <f t="shared" si="156"/>
        <v>0</v>
      </c>
      <c r="AZ122" s="3">
        <f t="shared" si="112"/>
        <v>0</v>
      </c>
      <c r="BA122" s="3">
        <f t="shared" si="113"/>
        <v>1</v>
      </c>
      <c r="BB122" s="3">
        <f t="shared" si="114"/>
        <v>0</v>
      </c>
      <c r="BC122" s="3">
        <f t="shared" si="115"/>
        <v>1</v>
      </c>
      <c r="BD122" s="3">
        <f t="shared" si="116"/>
        <v>1</v>
      </c>
      <c r="BE122" s="3">
        <f t="shared" si="117"/>
        <v>0</v>
      </c>
      <c r="BF122" s="3">
        <f t="shared" si="118"/>
        <v>0</v>
      </c>
      <c r="BG122" s="3">
        <f t="shared" si="119"/>
        <v>0</v>
      </c>
      <c r="BH122" s="3">
        <f t="shared" si="120"/>
        <v>0</v>
      </c>
      <c r="BI122" s="3">
        <f t="shared" si="121"/>
        <v>1</v>
      </c>
      <c r="BJ122" s="3">
        <f t="shared" si="122"/>
        <v>0</v>
      </c>
      <c r="BK122" s="3">
        <f t="shared" si="123"/>
        <v>1</v>
      </c>
      <c r="BM122" s="15">
        <v>0</v>
      </c>
      <c r="BN122" s="3">
        <f t="shared" si="124"/>
        <v>0</v>
      </c>
      <c r="BO122" s="3">
        <f t="shared" si="125"/>
        <v>0</v>
      </c>
      <c r="BP122" s="3">
        <f t="shared" si="126"/>
        <v>0</v>
      </c>
      <c r="BQ122" s="3">
        <f t="shared" si="127"/>
        <v>0</v>
      </c>
      <c r="BS122" s="3">
        <f t="shared" si="175"/>
        <v>0</v>
      </c>
      <c r="BT122" s="3">
        <f t="shared" si="176"/>
        <v>0</v>
      </c>
      <c r="BU122" s="3">
        <f t="shared" si="177"/>
        <v>0</v>
      </c>
      <c r="BV122" s="3">
        <f t="shared" si="178"/>
        <v>0</v>
      </c>
      <c r="BX122" s="3">
        <f t="shared" si="161"/>
        <v>0</v>
      </c>
      <c r="BY122" s="3" t="str">
        <f t="shared" si="179"/>
        <v>N/A</v>
      </c>
      <c r="BZ122" s="3" t="str">
        <f t="shared" si="180"/>
        <v>N/A</v>
      </c>
      <c r="CA122" s="3" t="str">
        <f t="shared" si="181"/>
        <v>N/A</v>
      </c>
      <c r="CB122" s="3" t="str">
        <f t="shared" si="182"/>
        <v>N/A</v>
      </c>
      <c r="CD122" s="3">
        <f t="shared" si="166"/>
        <v>0</v>
      </c>
      <c r="CE122" s="3" t="str">
        <f t="shared" si="183"/>
        <v>N/A</v>
      </c>
      <c r="CF122" s="3" t="str">
        <f t="shared" si="184"/>
        <v>N/A</v>
      </c>
      <c r="CG122" s="3" t="str">
        <f t="shared" si="185"/>
        <v>N/A</v>
      </c>
      <c r="CH122" s="3" t="str">
        <f t="shared" si="186"/>
        <v>N/A</v>
      </c>
      <c r="CJ122" s="3">
        <f t="shared" si="128"/>
        <v>1</v>
      </c>
      <c r="CK122" s="3">
        <f t="shared" si="187"/>
        <v>6</v>
      </c>
      <c r="CL122" s="3">
        <f t="shared" si="188"/>
        <v>5</v>
      </c>
      <c r="CM122" s="3">
        <f t="shared" si="189"/>
        <v>7</v>
      </c>
      <c r="CN122" s="3">
        <f t="shared" si="190"/>
        <v>5</v>
      </c>
      <c r="CP122" s="3">
        <v>2</v>
      </c>
      <c r="CQ122" s="3">
        <v>1</v>
      </c>
      <c r="CR122" s="3">
        <v>2</v>
      </c>
      <c r="CS122" s="3">
        <v>2</v>
      </c>
    </row>
    <row r="123" spans="1:97" ht="12.75">
      <c r="A123" s="3" t="s">
        <v>256</v>
      </c>
      <c r="B123" s="3">
        <v>14</v>
      </c>
      <c r="C123" s="3">
        <v>361</v>
      </c>
      <c r="D123" s="3">
        <v>4</v>
      </c>
      <c r="E123" s="3">
        <v>10</v>
      </c>
      <c r="F123" s="3">
        <v>5</v>
      </c>
      <c r="G123" s="3">
        <v>6</v>
      </c>
      <c r="H123" s="3">
        <v>6</v>
      </c>
      <c r="I123" s="3">
        <v>4</v>
      </c>
      <c r="J123" s="3">
        <v>1</v>
      </c>
      <c r="L123" s="3">
        <f t="shared" si="108"/>
        <v>0</v>
      </c>
      <c r="M123" s="3">
        <f t="shared" si="109"/>
        <v>0</v>
      </c>
      <c r="N123" s="3">
        <f t="shared" si="110"/>
        <v>0</v>
      </c>
      <c r="O123" s="3">
        <f t="shared" si="111"/>
        <v>1</v>
      </c>
      <c r="Q123" s="3">
        <f t="shared" si="129"/>
        <v>0</v>
      </c>
      <c r="R123" s="3">
        <f t="shared" si="130"/>
        <v>0</v>
      </c>
      <c r="S123" s="3">
        <f t="shared" si="131"/>
        <v>0</v>
      </c>
      <c r="T123" s="3">
        <f t="shared" si="132"/>
        <v>0</v>
      </c>
      <c r="V123" s="3">
        <f t="shared" si="133"/>
        <v>1</v>
      </c>
      <c r="W123" s="3">
        <f t="shared" si="134"/>
        <v>0</v>
      </c>
      <c r="X123" s="3">
        <f t="shared" si="135"/>
        <v>0</v>
      </c>
      <c r="Y123" s="3">
        <f t="shared" si="136"/>
        <v>0</v>
      </c>
      <c r="AA123" s="3">
        <f t="shared" si="137"/>
        <v>0</v>
      </c>
      <c r="AB123" s="3">
        <f t="shared" si="138"/>
        <v>1</v>
      </c>
      <c r="AC123" s="3">
        <f t="shared" si="139"/>
        <v>1</v>
      </c>
      <c r="AD123" s="3">
        <f t="shared" si="140"/>
        <v>0</v>
      </c>
      <c r="AF123" s="3">
        <f t="shared" si="141"/>
        <v>0</v>
      </c>
      <c r="AG123" s="3">
        <f t="shared" si="142"/>
        <v>0</v>
      </c>
      <c r="AH123" s="3">
        <f t="shared" si="143"/>
        <v>0</v>
      </c>
      <c r="AI123" s="3">
        <f t="shared" si="144"/>
        <v>0</v>
      </c>
      <c r="AK123" s="3">
        <f t="shared" si="145"/>
        <v>0</v>
      </c>
      <c r="AL123" s="3">
        <f t="shared" si="146"/>
        <v>0</v>
      </c>
      <c r="AM123" s="3">
        <f t="shared" si="147"/>
        <v>0</v>
      </c>
      <c r="AN123" s="3">
        <f t="shared" si="148"/>
        <v>0</v>
      </c>
      <c r="AP123" s="3">
        <f t="shared" si="149"/>
        <v>0</v>
      </c>
      <c r="AQ123" s="3">
        <f t="shared" si="150"/>
        <v>0</v>
      </c>
      <c r="AR123" s="3">
        <f t="shared" si="151"/>
        <v>0</v>
      </c>
      <c r="AS123" s="3">
        <f t="shared" si="152"/>
        <v>0</v>
      </c>
      <c r="AU123" s="3">
        <f t="shared" si="153"/>
        <v>0</v>
      </c>
      <c r="AV123" s="3">
        <f t="shared" si="154"/>
        <v>0</v>
      </c>
      <c r="AW123" s="3">
        <f t="shared" si="155"/>
        <v>0</v>
      </c>
      <c r="AX123" s="3">
        <f t="shared" si="156"/>
        <v>0</v>
      </c>
      <c r="AZ123" s="3">
        <f t="shared" si="112"/>
        <v>1</v>
      </c>
      <c r="BA123" s="3">
        <f t="shared" si="113"/>
        <v>1</v>
      </c>
      <c r="BB123" s="3">
        <f t="shared" si="114"/>
        <v>0</v>
      </c>
      <c r="BC123" s="3">
        <f t="shared" si="115"/>
        <v>0</v>
      </c>
      <c r="BD123" s="3">
        <f t="shared" si="116"/>
        <v>0</v>
      </c>
      <c r="BE123" s="3">
        <f t="shared" si="117"/>
        <v>0</v>
      </c>
      <c r="BF123" s="3">
        <f t="shared" si="118"/>
        <v>0</v>
      </c>
      <c r="BG123" s="3">
        <f t="shared" si="119"/>
        <v>0</v>
      </c>
      <c r="BH123" s="3">
        <f t="shared" si="120"/>
        <v>0</v>
      </c>
      <c r="BI123" s="3">
        <f t="shared" si="121"/>
        <v>1</v>
      </c>
      <c r="BJ123" s="3">
        <f t="shared" si="122"/>
        <v>1</v>
      </c>
      <c r="BK123" s="3">
        <f t="shared" si="123"/>
        <v>1</v>
      </c>
      <c r="BM123" s="15" t="s">
        <v>7</v>
      </c>
      <c r="BN123" s="3">
        <f t="shared" si="124"/>
        <v>0</v>
      </c>
      <c r="BO123" s="3">
        <f t="shared" si="125"/>
        <v>0</v>
      </c>
      <c r="BP123" s="3">
        <f t="shared" si="126"/>
        <v>0</v>
      </c>
      <c r="BQ123" s="3">
        <f t="shared" si="127"/>
        <v>1</v>
      </c>
      <c r="BS123" s="3">
        <f t="shared" si="175"/>
        <v>0</v>
      </c>
      <c r="BT123" s="3">
        <f t="shared" si="176"/>
        <v>0</v>
      </c>
      <c r="BU123" s="3">
        <f t="shared" si="177"/>
        <v>0</v>
      </c>
      <c r="BV123" s="3">
        <f t="shared" si="178"/>
        <v>0</v>
      </c>
      <c r="BX123" s="3">
        <f t="shared" si="161"/>
        <v>0</v>
      </c>
      <c r="BY123" s="3" t="str">
        <f t="shared" si="179"/>
        <v>N/A</v>
      </c>
      <c r="BZ123" s="3" t="str">
        <f t="shared" si="180"/>
        <v>N/A</v>
      </c>
      <c r="CA123" s="3" t="str">
        <f t="shared" si="181"/>
        <v>N/A</v>
      </c>
      <c r="CB123" s="3" t="str">
        <f t="shared" si="182"/>
        <v>N/A</v>
      </c>
      <c r="CD123" s="3">
        <f t="shared" si="166"/>
        <v>1</v>
      </c>
      <c r="CE123" s="3">
        <f t="shared" si="183"/>
        <v>5</v>
      </c>
      <c r="CF123" s="3">
        <f t="shared" si="184"/>
        <v>6</v>
      </c>
      <c r="CG123" s="3">
        <f t="shared" si="185"/>
        <v>6</v>
      </c>
      <c r="CH123" s="3">
        <f t="shared" si="186"/>
        <v>4</v>
      </c>
      <c r="CJ123" s="3">
        <f t="shared" si="128"/>
        <v>0</v>
      </c>
      <c r="CK123" s="3" t="str">
        <f t="shared" si="187"/>
        <v>N/A</v>
      </c>
      <c r="CL123" s="3" t="str">
        <f t="shared" si="188"/>
        <v>N/A</v>
      </c>
      <c r="CM123" s="3" t="str">
        <f t="shared" si="189"/>
        <v>N/A</v>
      </c>
      <c r="CN123" s="3" t="str">
        <f t="shared" si="190"/>
        <v>N/A</v>
      </c>
      <c r="CP123" s="3">
        <v>1</v>
      </c>
      <c r="CQ123" s="3">
        <v>2</v>
      </c>
      <c r="CR123" s="3">
        <v>2</v>
      </c>
      <c r="CS123" s="3">
        <v>2</v>
      </c>
    </row>
    <row r="124" spans="1:97" ht="12.75">
      <c r="A124" s="3" t="s">
        <v>256</v>
      </c>
      <c r="B124" s="3">
        <v>15</v>
      </c>
      <c r="C124" s="3">
        <v>154</v>
      </c>
      <c r="D124" s="3">
        <v>3</v>
      </c>
      <c r="E124" s="3">
        <v>14</v>
      </c>
      <c r="F124" s="3">
        <v>4</v>
      </c>
      <c r="G124" s="3">
        <v>4</v>
      </c>
      <c r="H124" s="3">
        <v>3</v>
      </c>
      <c r="I124" s="3">
        <v>4</v>
      </c>
      <c r="J124" s="3">
        <v>1</v>
      </c>
      <c r="L124" s="3">
        <f t="shared" si="108"/>
        <v>0</v>
      </c>
      <c r="M124" s="3">
        <f t="shared" si="109"/>
        <v>0</v>
      </c>
      <c r="N124" s="3">
        <f t="shared" si="110"/>
        <v>1</v>
      </c>
      <c r="O124" s="3">
        <f t="shared" si="111"/>
        <v>0</v>
      </c>
      <c r="Q124" s="3">
        <f t="shared" si="129"/>
        <v>0</v>
      </c>
      <c r="R124" s="3">
        <f t="shared" si="130"/>
        <v>0</v>
      </c>
      <c r="S124" s="3">
        <f t="shared" si="131"/>
        <v>0</v>
      </c>
      <c r="T124" s="3">
        <f t="shared" si="132"/>
        <v>0</v>
      </c>
      <c r="V124" s="3">
        <f t="shared" si="133"/>
        <v>1</v>
      </c>
      <c r="W124" s="3">
        <f t="shared" si="134"/>
        <v>1</v>
      </c>
      <c r="X124" s="3">
        <f t="shared" si="135"/>
        <v>0</v>
      </c>
      <c r="Y124" s="3">
        <f t="shared" si="136"/>
        <v>1</v>
      </c>
      <c r="AA124" s="3">
        <f t="shared" si="137"/>
        <v>0</v>
      </c>
      <c r="AB124" s="3">
        <f t="shared" si="138"/>
        <v>0</v>
      </c>
      <c r="AC124" s="3">
        <f t="shared" si="139"/>
        <v>0</v>
      </c>
      <c r="AD124" s="3">
        <f t="shared" si="140"/>
        <v>0</v>
      </c>
      <c r="AF124" s="3">
        <f t="shared" si="141"/>
        <v>0</v>
      </c>
      <c r="AG124" s="3">
        <f t="shared" si="142"/>
        <v>0</v>
      </c>
      <c r="AH124" s="3">
        <f t="shared" si="143"/>
        <v>0</v>
      </c>
      <c r="AI124" s="3">
        <f t="shared" si="144"/>
        <v>0</v>
      </c>
      <c r="AK124" s="3">
        <f t="shared" si="145"/>
        <v>0</v>
      </c>
      <c r="AL124" s="3">
        <f t="shared" si="146"/>
        <v>0</v>
      </c>
      <c r="AM124" s="3">
        <f t="shared" si="147"/>
        <v>0</v>
      </c>
      <c r="AN124" s="3">
        <f t="shared" si="148"/>
        <v>0</v>
      </c>
      <c r="AP124" s="3">
        <f t="shared" si="149"/>
        <v>0</v>
      </c>
      <c r="AQ124" s="3">
        <f t="shared" si="150"/>
        <v>0</v>
      </c>
      <c r="AR124" s="3">
        <f t="shared" si="151"/>
        <v>0</v>
      </c>
      <c r="AS124" s="3">
        <f t="shared" si="152"/>
        <v>0</v>
      </c>
      <c r="AU124" s="3">
        <f t="shared" si="153"/>
        <v>0</v>
      </c>
      <c r="AV124" s="3">
        <f t="shared" si="154"/>
        <v>0</v>
      </c>
      <c r="AW124" s="3">
        <f t="shared" si="155"/>
        <v>0</v>
      </c>
      <c r="AX124" s="3">
        <f t="shared" si="156"/>
        <v>0</v>
      </c>
      <c r="AZ124" s="3">
        <f t="shared" si="112"/>
        <v>0</v>
      </c>
      <c r="BA124" s="3">
        <f t="shared" si="113"/>
        <v>0</v>
      </c>
      <c r="BB124" s="3">
        <f t="shared" si="114"/>
        <v>0</v>
      </c>
      <c r="BC124" s="3">
        <f t="shared" si="115"/>
        <v>0</v>
      </c>
      <c r="BD124" s="3">
        <f t="shared" si="116"/>
        <v>0</v>
      </c>
      <c r="BE124" s="3">
        <f t="shared" si="117"/>
        <v>0</v>
      </c>
      <c r="BF124" s="3">
        <f t="shared" si="118"/>
        <v>1</v>
      </c>
      <c r="BG124" s="3">
        <f t="shared" si="119"/>
        <v>1</v>
      </c>
      <c r="BH124" s="3">
        <f t="shared" si="120"/>
        <v>1</v>
      </c>
      <c r="BI124" s="3">
        <f t="shared" si="121"/>
        <v>0</v>
      </c>
      <c r="BJ124" s="3">
        <f t="shared" si="122"/>
        <v>0</v>
      </c>
      <c r="BK124" s="3">
        <f t="shared" si="123"/>
        <v>0</v>
      </c>
      <c r="BM124" s="15" t="s">
        <v>6</v>
      </c>
      <c r="BN124" s="3">
        <f t="shared" si="124"/>
        <v>0</v>
      </c>
      <c r="BO124" s="3">
        <f t="shared" si="125"/>
        <v>0</v>
      </c>
      <c r="BP124" s="3">
        <f t="shared" si="126"/>
        <v>1</v>
      </c>
      <c r="BQ124" s="3">
        <f t="shared" si="127"/>
        <v>0</v>
      </c>
      <c r="BS124" s="3">
        <f t="shared" si="175"/>
        <v>0</v>
      </c>
      <c r="BT124" s="3">
        <f t="shared" si="176"/>
        <v>0</v>
      </c>
      <c r="BU124" s="3">
        <f t="shared" si="177"/>
        <v>0</v>
      </c>
      <c r="BV124" s="3">
        <f t="shared" si="178"/>
        <v>0</v>
      </c>
      <c r="BX124" s="3">
        <f t="shared" si="161"/>
        <v>1</v>
      </c>
      <c r="BY124" s="3">
        <f t="shared" si="179"/>
        <v>4</v>
      </c>
      <c r="BZ124" s="3">
        <f t="shared" si="180"/>
        <v>4</v>
      </c>
      <c r="CA124" s="3">
        <f t="shared" si="181"/>
        <v>3</v>
      </c>
      <c r="CB124" s="3">
        <f t="shared" si="182"/>
        <v>4</v>
      </c>
      <c r="CD124" s="3">
        <f t="shared" si="166"/>
        <v>0</v>
      </c>
      <c r="CE124" s="3" t="str">
        <f t="shared" si="183"/>
        <v>N/A</v>
      </c>
      <c r="CF124" s="3" t="str">
        <f t="shared" si="184"/>
        <v>N/A</v>
      </c>
      <c r="CG124" s="3" t="str">
        <f t="shared" si="185"/>
        <v>N/A</v>
      </c>
      <c r="CH124" s="3" t="str">
        <f t="shared" si="186"/>
        <v>N/A</v>
      </c>
      <c r="CJ124" s="3">
        <f t="shared" si="128"/>
        <v>0</v>
      </c>
      <c r="CK124" s="3" t="str">
        <f t="shared" si="187"/>
        <v>N/A</v>
      </c>
      <c r="CL124" s="3" t="str">
        <f t="shared" si="188"/>
        <v>N/A</v>
      </c>
      <c r="CM124" s="3" t="str">
        <f t="shared" si="189"/>
        <v>N/A</v>
      </c>
      <c r="CN124" s="3" t="str">
        <f t="shared" si="190"/>
        <v>N/A</v>
      </c>
      <c r="CP124" s="3">
        <v>3</v>
      </c>
      <c r="CQ124" s="3">
        <v>2</v>
      </c>
      <c r="CR124" s="3">
        <v>1</v>
      </c>
      <c r="CS124" s="3">
        <v>1</v>
      </c>
    </row>
    <row r="125" spans="1:97" ht="12.75">
      <c r="A125" s="3" t="s">
        <v>256</v>
      </c>
      <c r="B125" s="3">
        <v>16</v>
      </c>
      <c r="C125" s="3">
        <v>332</v>
      </c>
      <c r="D125" s="3">
        <v>4</v>
      </c>
      <c r="E125" s="3">
        <v>12</v>
      </c>
      <c r="F125" s="3">
        <v>4</v>
      </c>
      <c r="G125" s="3">
        <v>5</v>
      </c>
      <c r="H125" s="3">
        <v>6</v>
      </c>
      <c r="I125" s="3">
        <v>5</v>
      </c>
      <c r="J125" s="3">
        <v>1</v>
      </c>
      <c r="L125" s="3">
        <f t="shared" si="108"/>
        <v>1</v>
      </c>
      <c r="M125" s="3">
        <f t="shared" si="109"/>
        <v>0</v>
      </c>
      <c r="N125" s="3">
        <f t="shared" si="110"/>
        <v>0</v>
      </c>
      <c r="O125" s="3">
        <f t="shared" si="111"/>
        <v>0</v>
      </c>
      <c r="Q125" s="3">
        <f t="shared" si="129"/>
        <v>0</v>
      </c>
      <c r="R125" s="3">
        <f t="shared" si="130"/>
        <v>0</v>
      </c>
      <c r="S125" s="3">
        <f t="shared" si="131"/>
        <v>0</v>
      </c>
      <c r="T125" s="3">
        <f t="shared" si="132"/>
        <v>0</v>
      </c>
      <c r="V125" s="3">
        <f t="shared" si="133"/>
        <v>0</v>
      </c>
      <c r="W125" s="3">
        <f t="shared" si="134"/>
        <v>1</v>
      </c>
      <c r="X125" s="3">
        <f t="shared" si="135"/>
        <v>0</v>
      </c>
      <c r="Y125" s="3">
        <f t="shared" si="136"/>
        <v>1</v>
      </c>
      <c r="AA125" s="3">
        <f t="shared" si="137"/>
        <v>0</v>
      </c>
      <c r="AB125" s="3">
        <f t="shared" si="138"/>
        <v>0</v>
      </c>
      <c r="AC125" s="3">
        <f t="shared" si="139"/>
        <v>1</v>
      </c>
      <c r="AD125" s="3">
        <f t="shared" si="140"/>
        <v>0</v>
      </c>
      <c r="AF125" s="3">
        <f t="shared" si="141"/>
        <v>0</v>
      </c>
      <c r="AG125" s="3">
        <f t="shared" si="142"/>
        <v>0</v>
      </c>
      <c r="AH125" s="3">
        <f t="shared" si="143"/>
        <v>0</v>
      </c>
      <c r="AI125" s="3">
        <f t="shared" si="144"/>
        <v>0</v>
      </c>
      <c r="AK125" s="3">
        <f t="shared" si="145"/>
        <v>0</v>
      </c>
      <c r="AL125" s="3">
        <f t="shared" si="146"/>
        <v>0</v>
      </c>
      <c r="AM125" s="3">
        <f t="shared" si="147"/>
        <v>0</v>
      </c>
      <c r="AN125" s="3">
        <f t="shared" si="148"/>
        <v>0</v>
      </c>
      <c r="AP125" s="3">
        <f t="shared" si="149"/>
        <v>0</v>
      </c>
      <c r="AQ125" s="3">
        <f t="shared" si="150"/>
        <v>0</v>
      </c>
      <c r="AR125" s="3">
        <f t="shared" si="151"/>
        <v>0</v>
      </c>
      <c r="AS125" s="3">
        <f t="shared" si="152"/>
        <v>0</v>
      </c>
      <c r="AU125" s="3">
        <f t="shared" si="153"/>
        <v>0</v>
      </c>
      <c r="AV125" s="3">
        <f t="shared" si="154"/>
        <v>0</v>
      </c>
      <c r="AW125" s="3">
        <f t="shared" si="155"/>
        <v>0</v>
      </c>
      <c r="AX125" s="3">
        <f t="shared" si="156"/>
        <v>0</v>
      </c>
      <c r="AZ125" s="3">
        <f t="shared" si="112"/>
        <v>1</v>
      </c>
      <c r="BA125" s="3">
        <f t="shared" si="113"/>
        <v>1</v>
      </c>
      <c r="BB125" s="3">
        <f t="shared" si="114"/>
        <v>1</v>
      </c>
      <c r="BC125" s="3">
        <f t="shared" si="115"/>
        <v>0</v>
      </c>
      <c r="BD125" s="3">
        <f t="shared" si="116"/>
        <v>1</v>
      </c>
      <c r="BE125" s="3">
        <f t="shared" si="117"/>
        <v>0</v>
      </c>
      <c r="BF125" s="3">
        <f t="shared" si="118"/>
        <v>0</v>
      </c>
      <c r="BG125" s="3">
        <f t="shared" si="119"/>
        <v>0</v>
      </c>
      <c r="BH125" s="3">
        <f t="shared" si="120"/>
        <v>0</v>
      </c>
      <c r="BI125" s="3">
        <f t="shared" si="121"/>
        <v>0</v>
      </c>
      <c r="BJ125" s="3">
        <f t="shared" si="122"/>
        <v>0</v>
      </c>
      <c r="BK125" s="3">
        <f t="shared" si="123"/>
        <v>1</v>
      </c>
      <c r="BM125" s="15" t="s">
        <v>4</v>
      </c>
      <c r="BN125" s="3">
        <f t="shared" si="124"/>
        <v>1</v>
      </c>
      <c r="BO125" s="3">
        <f t="shared" si="125"/>
        <v>0</v>
      </c>
      <c r="BP125" s="3">
        <f t="shared" si="126"/>
        <v>0</v>
      </c>
      <c r="BQ125" s="3">
        <f t="shared" si="127"/>
        <v>0</v>
      </c>
      <c r="BS125" s="3">
        <f t="shared" si="175"/>
        <v>0</v>
      </c>
      <c r="BT125" s="3">
        <f t="shared" si="176"/>
        <v>0</v>
      </c>
      <c r="BU125" s="3">
        <f t="shared" si="177"/>
        <v>0</v>
      </c>
      <c r="BV125" s="3">
        <f t="shared" si="178"/>
        <v>0</v>
      </c>
      <c r="BX125" s="3">
        <f t="shared" si="161"/>
        <v>0</v>
      </c>
      <c r="BY125" s="3" t="str">
        <f t="shared" si="179"/>
        <v>N/A</v>
      </c>
      <c r="BZ125" s="3" t="str">
        <f t="shared" si="180"/>
        <v>N/A</v>
      </c>
      <c r="CA125" s="3" t="str">
        <f t="shared" si="181"/>
        <v>N/A</v>
      </c>
      <c r="CB125" s="3" t="str">
        <f t="shared" si="182"/>
        <v>N/A</v>
      </c>
      <c r="CD125" s="3">
        <f t="shared" si="166"/>
        <v>1</v>
      </c>
      <c r="CE125" s="3">
        <f t="shared" si="183"/>
        <v>4</v>
      </c>
      <c r="CF125" s="3">
        <f t="shared" si="184"/>
        <v>5</v>
      </c>
      <c r="CG125" s="3">
        <f t="shared" si="185"/>
        <v>6</v>
      </c>
      <c r="CH125" s="3">
        <f t="shared" si="186"/>
        <v>5</v>
      </c>
      <c r="CJ125" s="3">
        <f t="shared" si="128"/>
        <v>0</v>
      </c>
      <c r="CK125" s="3" t="str">
        <f t="shared" si="187"/>
        <v>N/A</v>
      </c>
      <c r="CL125" s="3" t="str">
        <f t="shared" si="188"/>
        <v>N/A</v>
      </c>
      <c r="CM125" s="3" t="str">
        <f t="shared" si="189"/>
        <v>N/A</v>
      </c>
      <c r="CN125" s="3" t="str">
        <f t="shared" si="190"/>
        <v>N/A</v>
      </c>
      <c r="CP125" s="3">
        <v>1</v>
      </c>
      <c r="CQ125" s="3">
        <v>2</v>
      </c>
      <c r="CR125" s="3">
        <v>2</v>
      </c>
      <c r="CS125" s="3">
        <v>1</v>
      </c>
    </row>
    <row r="126" spans="1:97" ht="12.75">
      <c r="A126" s="3" t="s">
        <v>256</v>
      </c>
      <c r="B126" s="3">
        <v>17</v>
      </c>
      <c r="C126" s="3">
        <v>389</v>
      </c>
      <c r="D126" s="3">
        <v>4</v>
      </c>
      <c r="E126" s="3">
        <v>6</v>
      </c>
      <c r="F126" s="3">
        <v>7</v>
      </c>
      <c r="G126" s="3">
        <v>4</v>
      </c>
      <c r="H126" s="3">
        <v>6</v>
      </c>
      <c r="I126" s="3">
        <v>6</v>
      </c>
      <c r="J126" s="3">
        <v>1</v>
      </c>
      <c r="L126" s="3">
        <f t="shared" si="108"/>
        <v>0</v>
      </c>
      <c r="M126" s="3">
        <f t="shared" si="109"/>
        <v>1</v>
      </c>
      <c r="N126" s="3">
        <f t="shared" si="110"/>
        <v>0</v>
      </c>
      <c r="O126" s="3">
        <f t="shared" si="111"/>
        <v>0</v>
      </c>
      <c r="Q126" s="3">
        <f t="shared" si="129"/>
        <v>0</v>
      </c>
      <c r="R126" s="3">
        <f t="shared" si="130"/>
        <v>0</v>
      </c>
      <c r="S126" s="3">
        <f t="shared" si="131"/>
        <v>0</v>
      </c>
      <c r="T126" s="3">
        <f t="shared" si="132"/>
        <v>0</v>
      </c>
      <c r="V126" s="3">
        <f t="shared" si="133"/>
        <v>0</v>
      </c>
      <c r="W126" s="3">
        <f t="shared" si="134"/>
        <v>0</v>
      </c>
      <c r="X126" s="3">
        <f t="shared" si="135"/>
        <v>0</v>
      </c>
      <c r="Y126" s="3">
        <f t="shared" si="136"/>
        <v>0</v>
      </c>
      <c r="AA126" s="3">
        <f t="shared" si="137"/>
        <v>0</v>
      </c>
      <c r="AB126" s="3">
        <f t="shared" si="138"/>
        <v>0</v>
      </c>
      <c r="AC126" s="3">
        <f t="shared" si="139"/>
        <v>1</v>
      </c>
      <c r="AD126" s="3">
        <f t="shared" si="140"/>
        <v>1</v>
      </c>
      <c r="AF126" s="3">
        <f t="shared" si="141"/>
        <v>1</v>
      </c>
      <c r="AG126" s="3">
        <f t="shared" si="142"/>
        <v>0</v>
      </c>
      <c r="AH126" s="3">
        <f t="shared" si="143"/>
        <v>0</v>
      </c>
      <c r="AI126" s="3">
        <f t="shared" si="144"/>
        <v>0</v>
      </c>
      <c r="AK126" s="3">
        <f t="shared" si="145"/>
        <v>0</v>
      </c>
      <c r="AL126" s="3">
        <f t="shared" si="146"/>
        <v>0</v>
      </c>
      <c r="AM126" s="3">
        <f t="shared" si="147"/>
        <v>0</v>
      </c>
      <c r="AN126" s="3">
        <f t="shared" si="148"/>
        <v>0</v>
      </c>
      <c r="AP126" s="3">
        <f t="shared" si="149"/>
        <v>0</v>
      </c>
      <c r="AQ126" s="3">
        <f t="shared" si="150"/>
        <v>0</v>
      </c>
      <c r="AR126" s="3">
        <f t="shared" si="151"/>
        <v>0</v>
      </c>
      <c r="AS126" s="3">
        <f t="shared" si="152"/>
        <v>0</v>
      </c>
      <c r="AU126" s="3">
        <f t="shared" si="153"/>
        <v>0</v>
      </c>
      <c r="AV126" s="3">
        <f t="shared" si="154"/>
        <v>0</v>
      </c>
      <c r="AW126" s="3">
        <f t="shared" si="155"/>
        <v>0</v>
      </c>
      <c r="AX126" s="3">
        <f t="shared" si="156"/>
        <v>0</v>
      </c>
      <c r="AZ126" s="3">
        <f t="shared" si="112"/>
        <v>0</v>
      </c>
      <c r="BA126" s="3">
        <f t="shared" si="113"/>
        <v>0</v>
      </c>
      <c r="BB126" s="3">
        <f t="shared" si="114"/>
        <v>0</v>
      </c>
      <c r="BC126" s="3">
        <f t="shared" si="115"/>
        <v>1</v>
      </c>
      <c r="BD126" s="3">
        <f t="shared" si="116"/>
        <v>1</v>
      </c>
      <c r="BE126" s="3">
        <f t="shared" si="117"/>
        <v>1</v>
      </c>
      <c r="BF126" s="3">
        <f t="shared" si="118"/>
        <v>1</v>
      </c>
      <c r="BG126" s="3">
        <f t="shared" si="119"/>
        <v>0</v>
      </c>
      <c r="BH126" s="3">
        <f t="shared" si="120"/>
        <v>0</v>
      </c>
      <c r="BI126" s="3">
        <f t="shared" si="121"/>
        <v>1</v>
      </c>
      <c r="BJ126" s="3">
        <f t="shared" si="122"/>
        <v>0</v>
      </c>
      <c r="BK126" s="3">
        <f t="shared" si="123"/>
        <v>0</v>
      </c>
      <c r="BM126" s="15" t="s">
        <v>5</v>
      </c>
      <c r="BN126" s="3">
        <f t="shared" si="124"/>
        <v>0</v>
      </c>
      <c r="BO126" s="3">
        <f t="shared" si="125"/>
        <v>1</v>
      </c>
      <c r="BP126" s="3">
        <f t="shared" si="126"/>
        <v>0</v>
      </c>
      <c r="BQ126" s="3">
        <f t="shared" si="127"/>
        <v>0</v>
      </c>
      <c r="BS126" s="3">
        <f t="shared" si="175"/>
        <v>0</v>
      </c>
      <c r="BT126" s="3">
        <f t="shared" si="176"/>
        <v>0</v>
      </c>
      <c r="BU126" s="3">
        <f t="shared" si="177"/>
        <v>0</v>
      </c>
      <c r="BV126" s="3">
        <f t="shared" si="178"/>
        <v>0</v>
      </c>
      <c r="BX126" s="3">
        <f t="shared" si="161"/>
        <v>0</v>
      </c>
      <c r="BY126" s="3" t="str">
        <f t="shared" si="179"/>
        <v>N/A</v>
      </c>
      <c r="BZ126" s="3" t="str">
        <f t="shared" si="180"/>
        <v>N/A</v>
      </c>
      <c r="CA126" s="3" t="str">
        <f t="shared" si="181"/>
        <v>N/A</v>
      </c>
      <c r="CB126" s="3" t="str">
        <f t="shared" si="182"/>
        <v>N/A</v>
      </c>
      <c r="CD126" s="3">
        <f t="shared" si="166"/>
        <v>1</v>
      </c>
      <c r="CE126" s="3">
        <f t="shared" si="183"/>
        <v>7</v>
      </c>
      <c r="CF126" s="3">
        <f t="shared" si="184"/>
        <v>4</v>
      </c>
      <c r="CG126" s="3">
        <f t="shared" si="185"/>
        <v>6</v>
      </c>
      <c r="CH126" s="3">
        <f t="shared" si="186"/>
        <v>6</v>
      </c>
      <c r="CJ126" s="3">
        <f t="shared" si="128"/>
        <v>0</v>
      </c>
      <c r="CK126" s="3" t="str">
        <f t="shared" si="187"/>
        <v>N/A</v>
      </c>
      <c r="CL126" s="3" t="str">
        <f t="shared" si="188"/>
        <v>N/A</v>
      </c>
      <c r="CM126" s="3" t="str">
        <f t="shared" si="189"/>
        <v>N/A</v>
      </c>
      <c r="CN126" s="3" t="str">
        <f t="shared" si="190"/>
        <v>N/A</v>
      </c>
      <c r="CP126" s="3">
        <v>1</v>
      </c>
      <c r="CQ126" s="3">
        <v>1</v>
      </c>
      <c r="CR126" s="3">
        <v>2</v>
      </c>
      <c r="CS126" s="3">
        <v>2</v>
      </c>
    </row>
    <row r="127" spans="1:97" ht="12.75">
      <c r="A127" s="3" t="s">
        <v>256</v>
      </c>
      <c r="B127" s="3">
        <v>18</v>
      </c>
      <c r="C127" s="3">
        <v>534</v>
      </c>
      <c r="D127" s="3">
        <v>5</v>
      </c>
      <c r="E127" s="3">
        <v>4</v>
      </c>
      <c r="F127" s="3">
        <v>7</v>
      </c>
      <c r="G127" s="3">
        <v>7</v>
      </c>
      <c r="H127" s="3">
        <v>6</v>
      </c>
      <c r="I127" s="3">
        <v>5</v>
      </c>
      <c r="J127" s="3">
        <v>1</v>
      </c>
      <c r="L127" s="3">
        <f t="shared" si="108"/>
        <v>0</v>
      </c>
      <c r="M127" s="3">
        <f t="shared" si="109"/>
        <v>0</v>
      </c>
      <c r="N127" s="3">
        <f t="shared" si="110"/>
        <v>0</v>
      </c>
      <c r="O127" s="3">
        <f t="shared" si="111"/>
        <v>1</v>
      </c>
      <c r="Q127" s="3">
        <f t="shared" si="129"/>
        <v>0</v>
      </c>
      <c r="R127" s="3">
        <f t="shared" si="130"/>
        <v>0</v>
      </c>
      <c r="S127" s="3">
        <f t="shared" si="131"/>
        <v>0</v>
      </c>
      <c r="T127" s="3">
        <f t="shared" si="132"/>
        <v>0</v>
      </c>
      <c r="V127" s="3">
        <f t="shared" si="133"/>
        <v>0</v>
      </c>
      <c r="W127" s="3">
        <f t="shared" si="134"/>
        <v>0</v>
      </c>
      <c r="X127" s="3">
        <f t="shared" si="135"/>
        <v>1</v>
      </c>
      <c r="Y127" s="3">
        <f t="shared" si="136"/>
        <v>0</v>
      </c>
      <c r="AA127" s="3">
        <f t="shared" si="137"/>
        <v>1</v>
      </c>
      <c r="AB127" s="3">
        <f t="shared" si="138"/>
        <v>1</v>
      </c>
      <c r="AC127" s="3">
        <f t="shared" si="139"/>
        <v>0</v>
      </c>
      <c r="AD127" s="3">
        <f t="shared" si="140"/>
        <v>0</v>
      </c>
      <c r="AF127" s="3">
        <f t="shared" si="141"/>
        <v>0</v>
      </c>
      <c r="AG127" s="3">
        <f t="shared" si="142"/>
        <v>0</v>
      </c>
      <c r="AH127" s="3">
        <f t="shared" si="143"/>
        <v>0</v>
      </c>
      <c r="AI127" s="3">
        <f t="shared" si="144"/>
        <v>0</v>
      </c>
      <c r="AK127" s="3">
        <f t="shared" si="145"/>
        <v>0</v>
      </c>
      <c r="AL127" s="3">
        <f t="shared" si="146"/>
        <v>0</v>
      </c>
      <c r="AM127" s="3">
        <f t="shared" si="147"/>
        <v>0</v>
      </c>
      <c r="AN127" s="3">
        <f t="shared" si="148"/>
        <v>0</v>
      </c>
      <c r="AP127" s="3">
        <f t="shared" si="149"/>
        <v>0</v>
      </c>
      <c r="AQ127" s="3">
        <f t="shared" si="150"/>
        <v>0</v>
      </c>
      <c r="AR127" s="3">
        <f t="shared" si="151"/>
        <v>0</v>
      </c>
      <c r="AS127" s="3">
        <f t="shared" si="152"/>
        <v>0</v>
      </c>
      <c r="AU127" s="3">
        <f t="shared" si="153"/>
        <v>0</v>
      </c>
      <c r="AV127" s="3">
        <f t="shared" si="154"/>
        <v>0</v>
      </c>
      <c r="AW127" s="3">
        <f t="shared" si="155"/>
        <v>0</v>
      </c>
      <c r="AX127" s="3">
        <f t="shared" si="156"/>
        <v>0</v>
      </c>
      <c r="AZ127" s="3">
        <f t="shared" si="112"/>
        <v>0</v>
      </c>
      <c r="BA127" s="3">
        <f t="shared" si="113"/>
        <v>0</v>
      </c>
      <c r="BB127" s="3">
        <f t="shared" si="114"/>
        <v>0</v>
      </c>
      <c r="BC127" s="3">
        <f t="shared" si="115"/>
        <v>0</v>
      </c>
      <c r="BD127" s="3">
        <f t="shared" si="116"/>
        <v>0</v>
      </c>
      <c r="BE127" s="3">
        <f t="shared" si="117"/>
        <v>0</v>
      </c>
      <c r="BF127" s="3">
        <f t="shared" si="118"/>
        <v>1</v>
      </c>
      <c r="BG127" s="3">
        <f t="shared" si="119"/>
        <v>1</v>
      </c>
      <c r="BH127" s="3">
        <f t="shared" si="120"/>
        <v>0</v>
      </c>
      <c r="BI127" s="3">
        <f t="shared" si="121"/>
        <v>1</v>
      </c>
      <c r="BJ127" s="3">
        <f t="shared" si="122"/>
        <v>1</v>
      </c>
      <c r="BK127" s="3">
        <f t="shared" si="123"/>
        <v>1</v>
      </c>
      <c r="BM127" s="15" t="s">
        <v>7</v>
      </c>
      <c r="BN127" s="3">
        <f t="shared" si="124"/>
        <v>0</v>
      </c>
      <c r="BO127" s="3">
        <f t="shared" si="125"/>
        <v>0</v>
      </c>
      <c r="BP127" s="3">
        <f t="shared" si="126"/>
        <v>0</v>
      </c>
      <c r="BQ127" s="3">
        <f t="shared" si="127"/>
        <v>1</v>
      </c>
      <c r="BS127" s="3">
        <f t="shared" si="175"/>
        <v>0</v>
      </c>
      <c r="BT127" s="3">
        <f t="shared" si="176"/>
        <v>0</v>
      </c>
      <c r="BU127" s="3">
        <f t="shared" si="177"/>
        <v>0</v>
      </c>
      <c r="BV127" s="3">
        <f t="shared" si="178"/>
        <v>0</v>
      </c>
      <c r="BX127" s="3">
        <f t="shared" si="161"/>
        <v>0</v>
      </c>
      <c r="BY127" s="3" t="str">
        <f t="shared" si="179"/>
        <v>N/A</v>
      </c>
      <c r="BZ127" s="3" t="str">
        <f t="shared" si="180"/>
        <v>N/A</v>
      </c>
      <c r="CA127" s="3" t="str">
        <f t="shared" si="181"/>
        <v>N/A</v>
      </c>
      <c r="CB127" s="3" t="str">
        <f t="shared" si="182"/>
        <v>N/A</v>
      </c>
      <c r="CD127" s="3">
        <f t="shared" si="166"/>
        <v>0</v>
      </c>
      <c r="CE127" s="3" t="str">
        <f t="shared" si="183"/>
        <v>N/A</v>
      </c>
      <c r="CF127" s="3" t="str">
        <f t="shared" si="184"/>
        <v>N/A</v>
      </c>
      <c r="CG127" s="3" t="str">
        <f t="shared" si="185"/>
        <v>N/A</v>
      </c>
      <c r="CH127" s="3" t="str">
        <f t="shared" si="186"/>
        <v>N/A</v>
      </c>
      <c r="CJ127" s="3">
        <f t="shared" si="128"/>
        <v>1</v>
      </c>
      <c r="CK127" s="3">
        <f t="shared" si="187"/>
        <v>7</v>
      </c>
      <c r="CL127" s="3">
        <f t="shared" si="188"/>
        <v>7</v>
      </c>
      <c r="CM127" s="3">
        <f t="shared" si="189"/>
        <v>6</v>
      </c>
      <c r="CN127" s="3">
        <f t="shared" si="190"/>
        <v>5</v>
      </c>
      <c r="CP127" s="3">
        <v>2</v>
      </c>
      <c r="CQ127" s="3">
        <v>2</v>
      </c>
      <c r="CR127" s="3">
        <v>2</v>
      </c>
      <c r="CS127" s="3">
        <v>2</v>
      </c>
    </row>
    <row r="128" spans="1:97" ht="12.75">
      <c r="A128" s="3" t="s">
        <v>421</v>
      </c>
      <c r="B128" s="3">
        <v>1</v>
      </c>
      <c r="C128" s="3">
        <v>385</v>
      </c>
      <c r="D128" s="3">
        <v>4</v>
      </c>
      <c r="E128" s="3">
        <v>4</v>
      </c>
      <c r="F128" s="3">
        <v>5</v>
      </c>
      <c r="G128" s="3">
        <v>5</v>
      </c>
      <c r="H128" s="3">
        <v>5</v>
      </c>
      <c r="I128" s="3">
        <v>4</v>
      </c>
      <c r="J128" s="3">
        <v>1</v>
      </c>
      <c r="L128" s="3">
        <f t="shared" si="108"/>
        <v>0</v>
      </c>
      <c r="M128" s="3">
        <f t="shared" si="109"/>
        <v>0</v>
      </c>
      <c r="N128" s="3">
        <f t="shared" si="110"/>
        <v>0</v>
      </c>
      <c r="O128" s="3">
        <f t="shared" si="111"/>
        <v>1</v>
      </c>
      <c r="Q128" s="3">
        <f t="shared" si="129"/>
        <v>0</v>
      </c>
      <c r="R128" s="3">
        <f t="shared" si="130"/>
        <v>0</v>
      </c>
      <c r="S128" s="3">
        <f t="shared" si="131"/>
        <v>0</v>
      </c>
      <c r="T128" s="3">
        <f t="shared" si="132"/>
        <v>0</v>
      </c>
      <c r="V128" s="3">
        <f t="shared" si="133"/>
        <v>1</v>
      </c>
      <c r="W128" s="3">
        <f t="shared" si="134"/>
        <v>1</v>
      </c>
      <c r="X128" s="3">
        <f t="shared" si="135"/>
        <v>1</v>
      </c>
      <c r="Y128" s="3">
        <f t="shared" si="136"/>
        <v>0</v>
      </c>
      <c r="AA128" s="3">
        <f t="shared" si="137"/>
        <v>0</v>
      </c>
      <c r="AB128" s="3">
        <f t="shared" si="138"/>
        <v>0</v>
      </c>
      <c r="AC128" s="3">
        <f t="shared" si="139"/>
        <v>0</v>
      </c>
      <c r="AD128" s="3">
        <f t="shared" si="140"/>
        <v>0</v>
      </c>
      <c r="AF128" s="3">
        <f t="shared" si="141"/>
        <v>0</v>
      </c>
      <c r="AG128" s="3">
        <f t="shared" si="142"/>
        <v>0</v>
      </c>
      <c r="AH128" s="3">
        <f t="shared" si="143"/>
        <v>0</v>
      </c>
      <c r="AI128" s="3">
        <f t="shared" si="144"/>
        <v>0</v>
      </c>
      <c r="AK128" s="3">
        <f t="shared" si="145"/>
        <v>0</v>
      </c>
      <c r="AL128" s="3">
        <f t="shared" si="146"/>
        <v>0</v>
      </c>
      <c r="AM128" s="3">
        <f t="shared" si="147"/>
        <v>0</v>
      </c>
      <c r="AN128" s="3">
        <f t="shared" si="148"/>
        <v>0</v>
      </c>
      <c r="AP128" s="3">
        <f t="shared" si="149"/>
        <v>0</v>
      </c>
      <c r="AQ128" s="3">
        <f t="shared" si="150"/>
        <v>0</v>
      </c>
      <c r="AR128" s="3">
        <f t="shared" si="151"/>
        <v>0</v>
      </c>
      <c r="AS128" s="3">
        <f t="shared" si="152"/>
        <v>0</v>
      </c>
      <c r="AU128" s="3">
        <f t="shared" si="153"/>
        <v>0</v>
      </c>
      <c r="AV128" s="3">
        <f t="shared" si="154"/>
        <v>0</v>
      </c>
      <c r="AW128" s="3">
        <f t="shared" si="155"/>
        <v>0</v>
      </c>
      <c r="AX128" s="3">
        <f t="shared" si="156"/>
        <v>0</v>
      </c>
      <c r="AZ128" s="3">
        <f t="shared" si="112"/>
        <v>0</v>
      </c>
      <c r="BA128" s="3">
        <f t="shared" si="113"/>
        <v>0</v>
      </c>
      <c r="BB128" s="3">
        <f t="shared" si="114"/>
        <v>0</v>
      </c>
      <c r="BC128" s="3">
        <f t="shared" si="115"/>
        <v>0</v>
      </c>
      <c r="BD128" s="3">
        <f t="shared" si="116"/>
        <v>0</v>
      </c>
      <c r="BE128" s="3">
        <f t="shared" si="117"/>
        <v>0</v>
      </c>
      <c r="BF128" s="3">
        <f t="shared" si="118"/>
        <v>0</v>
      </c>
      <c r="BG128" s="3">
        <f t="shared" si="119"/>
        <v>0</v>
      </c>
      <c r="BH128" s="3">
        <f t="shared" si="120"/>
        <v>0</v>
      </c>
      <c r="BI128" s="3">
        <f t="shared" si="121"/>
        <v>1</v>
      </c>
      <c r="BJ128" s="3">
        <f t="shared" si="122"/>
        <v>1</v>
      </c>
      <c r="BK128" s="3">
        <f t="shared" si="123"/>
        <v>1</v>
      </c>
      <c r="BM128" s="15" t="s">
        <v>7</v>
      </c>
      <c r="BN128" s="3">
        <f t="shared" si="124"/>
        <v>0</v>
      </c>
      <c r="BO128" s="3">
        <f t="shared" si="125"/>
        <v>0</v>
      </c>
      <c r="BP128" s="3">
        <f t="shared" si="126"/>
        <v>0</v>
      </c>
      <c r="BQ128" s="3">
        <f t="shared" si="127"/>
        <v>1</v>
      </c>
      <c r="BS128" s="3">
        <f t="shared" si="175"/>
        <v>0</v>
      </c>
      <c r="BT128" s="3">
        <f t="shared" si="176"/>
        <v>0</v>
      </c>
      <c r="BU128" s="3">
        <f t="shared" si="177"/>
        <v>0</v>
      </c>
      <c r="BV128" s="3">
        <f t="shared" si="178"/>
        <v>0</v>
      </c>
      <c r="BX128" s="3">
        <f t="shared" si="161"/>
        <v>0</v>
      </c>
      <c r="BY128" s="3" t="str">
        <f t="shared" si="179"/>
        <v>N/A</v>
      </c>
      <c r="BZ128" s="3" t="str">
        <f t="shared" si="180"/>
        <v>N/A</v>
      </c>
      <c r="CA128" s="3" t="str">
        <f t="shared" si="181"/>
        <v>N/A</v>
      </c>
      <c r="CB128" s="3" t="str">
        <f t="shared" si="182"/>
        <v>N/A</v>
      </c>
      <c r="CD128" s="3">
        <f t="shared" si="166"/>
        <v>1</v>
      </c>
      <c r="CE128" s="3">
        <f t="shared" si="183"/>
        <v>5</v>
      </c>
      <c r="CF128" s="3">
        <f t="shared" si="184"/>
        <v>5</v>
      </c>
      <c r="CG128" s="3">
        <f t="shared" si="185"/>
        <v>5</v>
      </c>
      <c r="CH128" s="3">
        <f t="shared" si="186"/>
        <v>4</v>
      </c>
      <c r="CJ128" s="3">
        <f t="shared" si="128"/>
        <v>0</v>
      </c>
      <c r="CK128" s="3" t="str">
        <f t="shared" si="187"/>
        <v>N/A</v>
      </c>
      <c r="CL128" s="3" t="str">
        <f t="shared" si="188"/>
        <v>N/A</v>
      </c>
      <c r="CM128" s="3" t="str">
        <f t="shared" si="189"/>
        <v>N/A</v>
      </c>
      <c r="CN128" s="3" t="str">
        <f t="shared" si="190"/>
        <v>N/A</v>
      </c>
      <c r="CP128" s="3">
        <v>2</v>
      </c>
      <c r="CQ128" s="3">
        <v>1</v>
      </c>
      <c r="CR128" s="3">
        <v>1</v>
      </c>
      <c r="CS128" s="3">
        <v>1</v>
      </c>
    </row>
    <row r="129" spans="1:97" ht="12.75">
      <c r="A129" s="3" t="s">
        <v>421</v>
      </c>
      <c r="B129" s="3">
        <v>2</v>
      </c>
      <c r="C129" s="3">
        <v>370</v>
      </c>
      <c r="D129" s="3">
        <v>4</v>
      </c>
      <c r="E129" s="3">
        <v>12</v>
      </c>
      <c r="F129" s="3">
        <v>5</v>
      </c>
      <c r="G129" s="3">
        <v>5</v>
      </c>
      <c r="H129" s="3">
        <v>7</v>
      </c>
      <c r="I129" s="3">
        <v>5</v>
      </c>
      <c r="J129" s="3">
        <v>1</v>
      </c>
      <c r="L129" s="3">
        <f t="shared" si="108"/>
        <v>0</v>
      </c>
      <c r="M129" s="3">
        <f t="shared" si="109"/>
        <v>0</v>
      </c>
      <c r="N129" s="3">
        <f t="shared" si="110"/>
        <v>0</v>
      </c>
      <c r="O129" s="3">
        <f t="shared" si="111"/>
        <v>0</v>
      </c>
      <c r="Q129" s="3">
        <f t="shared" si="129"/>
        <v>0</v>
      </c>
      <c r="R129" s="3">
        <f t="shared" si="130"/>
        <v>0</v>
      </c>
      <c r="S129" s="3">
        <f t="shared" si="131"/>
        <v>0</v>
      </c>
      <c r="T129" s="3">
        <f t="shared" si="132"/>
        <v>0</v>
      </c>
      <c r="V129" s="3">
        <f t="shared" si="133"/>
        <v>1</v>
      </c>
      <c r="W129" s="3">
        <f t="shared" si="134"/>
        <v>1</v>
      </c>
      <c r="X129" s="3">
        <f t="shared" si="135"/>
        <v>0</v>
      </c>
      <c r="Y129" s="3">
        <f t="shared" si="136"/>
        <v>1</v>
      </c>
      <c r="AA129" s="3">
        <f t="shared" si="137"/>
        <v>0</v>
      </c>
      <c r="AB129" s="3">
        <f t="shared" si="138"/>
        <v>0</v>
      </c>
      <c r="AC129" s="3">
        <f t="shared" si="139"/>
        <v>0</v>
      </c>
      <c r="AD129" s="3">
        <f t="shared" si="140"/>
        <v>0</v>
      </c>
      <c r="AF129" s="3">
        <f t="shared" si="141"/>
        <v>0</v>
      </c>
      <c r="AG129" s="3">
        <f t="shared" si="142"/>
        <v>0</v>
      </c>
      <c r="AH129" s="3">
        <f t="shared" si="143"/>
        <v>1</v>
      </c>
      <c r="AI129" s="3">
        <f t="shared" si="144"/>
        <v>0</v>
      </c>
      <c r="AK129" s="3">
        <f t="shared" si="145"/>
        <v>0</v>
      </c>
      <c r="AL129" s="3">
        <f t="shared" si="146"/>
        <v>0</v>
      </c>
      <c r="AM129" s="3">
        <f t="shared" si="147"/>
        <v>0</v>
      </c>
      <c r="AN129" s="3">
        <f t="shared" si="148"/>
        <v>0</v>
      </c>
      <c r="AP129" s="3">
        <f t="shared" si="149"/>
        <v>0</v>
      </c>
      <c r="AQ129" s="3">
        <f t="shared" si="150"/>
        <v>0</v>
      </c>
      <c r="AR129" s="3">
        <f t="shared" si="151"/>
        <v>0</v>
      </c>
      <c r="AS129" s="3">
        <f t="shared" si="152"/>
        <v>0</v>
      </c>
      <c r="AU129" s="3">
        <f t="shared" si="153"/>
        <v>0</v>
      </c>
      <c r="AV129" s="3">
        <f t="shared" si="154"/>
        <v>0</v>
      </c>
      <c r="AW129" s="3">
        <f t="shared" si="155"/>
        <v>0</v>
      </c>
      <c r="AX129" s="3">
        <f t="shared" si="156"/>
        <v>0</v>
      </c>
      <c r="AZ129" s="3">
        <f t="shared" si="112"/>
        <v>0</v>
      </c>
      <c r="BA129" s="3">
        <f t="shared" si="113"/>
        <v>1</v>
      </c>
      <c r="BB129" s="3">
        <f t="shared" si="114"/>
        <v>0</v>
      </c>
      <c r="BC129" s="3">
        <f t="shared" si="115"/>
        <v>0</v>
      </c>
      <c r="BD129" s="3">
        <f t="shared" si="116"/>
        <v>1</v>
      </c>
      <c r="BE129" s="3">
        <f t="shared" si="117"/>
        <v>0</v>
      </c>
      <c r="BF129" s="3">
        <f t="shared" si="118"/>
        <v>0</v>
      </c>
      <c r="BG129" s="3">
        <f t="shared" si="119"/>
        <v>0</v>
      </c>
      <c r="BH129" s="3">
        <f t="shared" si="120"/>
        <v>0</v>
      </c>
      <c r="BI129" s="3">
        <f t="shared" si="121"/>
        <v>0</v>
      </c>
      <c r="BJ129" s="3">
        <f t="shared" si="122"/>
        <v>0</v>
      </c>
      <c r="BK129" s="3">
        <f t="shared" si="123"/>
        <v>1</v>
      </c>
      <c r="BM129" s="15">
        <v>0</v>
      </c>
      <c r="BN129" s="3">
        <f t="shared" si="124"/>
        <v>0</v>
      </c>
      <c r="BO129" s="3">
        <f t="shared" si="125"/>
        <v>0</v>
      </c>
      <c r="BP129" s="3">
        <f t="shared" si="126"/>
        <v>0</v>
      </c>
      <c r="BQ129" s="3">
        <f t="shared" si="127"/>
        <v>0</v>
      </c>
      <c r="BS129" s="3">
        <f t="shared" si="175"/>
        <v>0</v>
      </c>
      <c r="BT129" s="3">
        <f t="shared" si="176"/>
        <v>0</v>
      </c>
      <c r="BU129" s="3">
        <f t="shared" si="177"/>
        <v>0</v>
      </c>
      <c r="BV129" s="3">
        <f t="shared" si="178"/>
        <v>0</v>
      </c>
      <c r="BX129" s="3">
        <f t="shared" si="161"/>
        <v>0</v>
      </c>
      <c r="BY129" s="3" t="str">
        <f t="shared" si="179"/>
        <v>N/A</v>
      </c>
      <c r="BZ129" s="3" t="str">
        <f t="shared" si="180"/>
        <v>N/A</v>
      </c>
      <c r="CA129" s="3" t="str">
        <f t="shared" si="181"/>
        <v>N/A</v>
      </c>
      <c r="CB129" s="3" t="str">
        <f t="shared" si="182"/>
        <v>N/A</v>
      </c>
      <c r="CD129" s="3">
        <f t="shared" si="166"/>
        <v>1</v>
      </c>
      <c r="CE129" s="3">
        <f t="shared" si="183"/>
        <v>5</v>
      </c>
      <c r="CF129" s="3">
        <f t="shared" si="184"/>
        <v>5</v>
      </c>
      <c r="CG129" s="3">
        <f t="shared" si="185"/>
        <v>7</v>
      </c>
      <c r="CH129" s="3">
        <f t="shared" si="186"/>
        <v>5</v>
      </c>
      <c r="CJ129" s="3">
        <f t="shared" si="128"/>
        <v>0</v>
      </c>
      <c r="CK129" s="3" t="str">
        <f t="shared" si="187"/>
        <v>N/A</v>
      </c>
      <c r="CL129" s="3" t="str">
        <f t="shared" si="188"/>
        <v>N/A</v>
      </c>
      <c r="CM129" s="3" t="str">
        <f t="shared" si="189"/>
        <v>N/A</v>
      </c>
      <c r="CN129" s="3" t="str">
        <f t="shared" si="190"/>
        <v>N/A</v>
      </c>
      <c r="CP129" s="3">
        <v>2</v>
      </c>
      <c r="CQ129" s="3">
        <v>2</v>
      </c>
      <c r="CR129" s="3">
        <v>2</v>
      </c>
      <c r="CS129" s="3">
        <v>2</v>
      </c>
    </row>
    <row r="130" spans="1:97" ht="12.75">
      <c r="A130" s="3" t="s">
        <v>421</v>
      </c>
      <c r="B130" s="3">
        <v>3</v>
      </c>
      <c r="C130" s="3">
        <v>390</v>
      </c>
      <c r="D130" s="3">
        <v>4</v>
      </c>
      <c r="E130" s="3">
        <v>8</v>
      </c>
      <c r="F130" s="3">
        <v>4</v>
      </c>
      <c r="G130" s="3">
        <v>7</v>
      </c>
      <c r="H130" s="3">
        <v>5</v>
      </c>
      <c r="I130" s="3">
        <v>4</v>
      </c>
      <c r="J130" s="3">
        <v>1</v>
      </c>
      <c r="L130" s="3">
        <f t="shared" si="108"/>
        <v>1</v>
      </c>
      <c r="M130" s="3">
        <f t="shared" si="109"/>
        <v>0</v>
      </c>
      <c r="N130" s="3">
        <f t="shared" si="110"/>
        <v>0</v>
      </c>
      <c r="O130" s="3">
        <f t="shared" si="111"/>
        <v>1</v>
      </c>
      <c r="Q130" s="3">
        <f t="shared" si="129"/>
        <v>0</v>
      </c>
      <c r="R130" s="3">
        <f t="shared" si="130"/>
        <v>0</v>
      </c>
      <c r="S130" s="3">
        <f t="shared" si="131"/>
        <v>0</v>
      </c>
      <c r="T130" s="3">
        <f t="shared" si="132"/>
        <v>0</v>
      </c>
      <c r="V130" s="3">
        <f t="shared" si="133"/>
        <v>0</v>
      </c>
      <c r="W130" s="3">
        <f t="shared" si="134"/>
        <v>0</v>
      </c>
      <c r="X130" s="3">
        <f t="shared" si="135"/>
        <v>1</v>
      </c>
      <c r="Y130" s="3">
        <f t="shared" si="136"/>
        <v>0</v>
      </c>
      <c r="AA130" s="3">
        <f t="shared" si="137"/>
        <v>0</v>
      </c>
      <c r="AB130" s="3">
        <f t="shared" si="138"/>
        <v>0</v>
      </c>
      <c r="AC130" s="3">
        <f t="shared" si="139"/>
        <v>0</v>
      </c>
      <c r="AD130" s="3">
        <f t="shared" si="140"/>
        <v>0</v>
      </c>
      <c r="AF130" s="3">
        <f t="shared" si="141"/>
        <v>0</v>
      </c>
      <c r="AG130" s="3">
        <f t="shared" si="142"/>
        <v>1</v>
      </c>
      <c r="AH130" s="3">
        <f t="shared" si="143"/>
        <v>0</v>
      </c>
      <c r="AI130" s="3">
        <f t="shared" si="144"/>
        <v>0</v>
      </c>
      <c r="AK130" s="3">
        <f t="shared" si="145"/>
        <v>0</v>
      </c>
      <c r="AL130" s="3">
        <f t="shared" si="146"/>
        <v>0</v>
      </c>
      <c r="AM130" s="3">
        <f t="shared" si="147"/>
        <v>0</v>
      </c>
      <c r="AN130" s="3">
        <f t="shared" si="148"/>
        <v>0</v>
      </c>
      <c r="AP130" s="3">
        <f t="shared" si="149"/>
        <v>0</v>
      </c>
      <c r="AQ130" s="3">
        <f t="shared" si="150"/>
        <v>0</v>
      </c>
      <c r="AR130" s="3">
        <f t="shared" si="151"/>
        <v>0</v>
      </c>
      <c r="AS130" s="3">
        <f t="shared" si="152"/>
        <v>0</v>
      </c>
      <c r="AU130" s="3">
        <f t="shared" si="153"/>
        <v>0</v>
      </c>
      <c r="AV130" s="3">
        <f t="shared" si="154"/>
        <v>0</v>
      </c>
      <c r="AW130" s="3">
        <f t="shared" si="155"/>
        <v>0</v>
      </c>
      <c r="AX130" s="3">
        <f t="shared" si="156"/>
        <v>0</v>
      </c>
      <c r="AZ130" s="3">
        <f t="shared" si="112"/>
        <v>1</v>
      </c>
      <c r="BA130" s="3">
        <f t="shared" si="113"/>
        <v>1</v>
      </c>
      <c r="BB130" s="3">
        <f t="shared" si="114"/>
        <v>0</v>
      </c>
      <c r="BC130" s="3">
        <f t="shared" si="115"/>
        <v>0</v>
      </c>
      <c r="BD130" s="3">
        <f t="shared" si="116"/>
        <v>0</v>
      </c>
      <c r="BE130" s="3">
        <f t="shared" si="117"/>
        <v>0</v>
      </c>
      <c r="BF130" s="3">
        <f t="shared" si="118"/>
        <v>0</v>
      </c>
      <c r="BG130" s="3">
        <f t="shared" si="119"/>
        <v>1</v>
      </c>
      <c r="BH130" s="3">
        <f t="shared" si="120"/>
        <v>0</v>
      </c>
      <c r="BI130" s="3">
        <f t="shared" si="121"/>
        <v>0</v>
      </c>
      <c r="BJ130" s="3">
        <f t="shared" si="122"/>
        <v>1</v>
      </c>
      <c r="BK130" s="3">
        <f t="shared" si="123"/>
        <v>1</v>
      </c>
      <c r="BM130" s="15">
        <v>0</v>
      </c>
      <c r="BN130" s="3">
        <f t="shared" si="124"/>
        <v>0</v>
      </c>
      <c r="BO130" s="3">
        <f t="shared" si="125"/>
        <v>0</v>
      </c>
      <c r="BP130" s="3">
        <f t="shared" si="126"/>
        <v>0</v>
      </c>
      <c r="BQ130" s="3">
        <f t="shared" si="127"/>
        <v>0</v>
      </c>
      <c r="BS130" s="3">
        <f t="shared" si="175"/>
        <v>0</v>
      </c>
      <c r="BT130" s="3">
        <f t="shared" si="176"/>
        <v>0</v>
      </c>
      <c r="BU130" s="3">
        <f t="shared" si="177"/>
        <v>0</v>
      </c>
      <c r="BV130" s="3">
        <f t="shared" si="178"/>
        <v>0</v>
      </c>
      <c r="BX130" s="3">
        <f t="shared" si="161"/>
        <v>0</v>
      </c>
      <c r="BY130" s="3" t="str">
        <f t="shared" si="179"/>
        <v>N/A</v>
      </c>
      <c r="BZ130" s="3" t="str">
        <f t="shared" si="180"/>
        <v>N/A</v>
      </c>
      <c r="CA130" s="3" t="str">
        <f t="shared" si="181"/>
        <v>N/A</v>
      </c>
      <c r="CB130" s="3" t="str">
        <f t="shared" si="182"/>
        <v>N/A</v>
      </c>
      <c r="CD130" s="3">
        <f t="shared" si="166"/>
        <v>1</v>
      </c>
      <c r="CE130" s="3">
        <f t="shared" si="183"/>
        <v>4</v>
      </c>
      <c r="CF130" s="3">
        <f t="shared" si="184"/>
        <v>7</v>
      </c>
      <c r="CG130" s="3">
        <f t="shared" si="185"/>
        <v>5</v>
      </c>
      <c r="CH130" s="3">
        <f t="shared" si="186"/>
        <v>4</v>
      </c>
      <c r="CJ130" s="3">
        <f aca="true" t="shared" si="191" ref="CJ130:CJ145">IF($D130=5,1,0)</f>
        <v>0</v>
      </c>
      <c r="CK130" s="3" t="str">
        <f t="shared" si="187"/>
        <v>N/A</v>
      </c>
      <c r="CL130" s="3" t="str">
        <f t="shared" si="188"/>
        <v>N/A</v>
      </c>
      <c r="CM130" s="3" t="str">
        <f t="shared" si="189"/>
        <v>N/A</v>
      </c>
      <c r="CN130" s="3" t="str">
        <f t="shared" si="190"/>
        <v>N/A</v>
      </c>
      <c r="CP130" s="3">
        <v>1</v>
      </c>
      <c r="CQ130" s="3">
        <v>3</v>
      </c>
      <c r="CR130" s="3">
        <v>2</v>
      </c>
      <c r="CS130" s="3">
        <v>2</v>
      </c>
    </row>
    <row r="131" spans="1:97" ht="12.75">
      <c r="A131" s="3" t="s">
        <v>421</v>
      </c>
      <c r="B131" s="3">
        <v>4</v>
      </c>
      <c r="C131" s="3">
        <v>430</v>
      </c>
      <c r="D131" s="3">
        <v>5</v>
      </c>
      <c r="E131" s="3">
        <v>2</v>
      </c>
      <c r="F131" s="3">
        <v>5</v>
      </c>
      <c r="G131" s="3">
        <v>6</v>
      </c>
      <c r="H131" s="3">
        <v>6</v>
      </c>
      <c r="I131" s="3">
        <v>8</v>
      </c>
      <c r="J131" s="3">
        <v>1</v>
      </c>
      <c r="L131" s="3">
        <f t="shared" si="108"/>
        <v>1</v>
      </c>
      <c r="M131" s="3">
        <f t="shared" si="109"/>
        <v>0</v>
      </c>
      <c r="N131" s="3">
        <f t="shared" si="110"/>
        <v>0</v>
      </c>
      <c r="O131" s="3">
        <f t="shared" si="111"/>
        <v>0</v>
      </c>
      <c r="Q131" s="3">
        <f aca="true" t="shared" si="192" ref="Q131:Q145">IF(F131&lt;$D131,1,0)</f>
        <v>0</v>
      </c>
      <c r="R131" s="3">
        <f aca="true" t="shared" si="193" ref="R131:R145">IF(G131&lt;$D131,1,0)</f>
        <v>0</v>
      </c>
      <c r="S131" s="3">
        <f aca="true" t="shared" si="194" ref="S131:S145">IF(H131&lt;$D131,1,0)</f>
        <v>0</v>
      </c>
      <c r="T131" s="3">
        <f aca="true" t="shared" si="195" ref="T131:T145">IF(I131&lt;$D131,1,0)</f>
        <v>0</v>
      </c>
      <c r="V131" s="3">
        <f aca="true" t="shared" si="196" ref="V131:V145">IF(F131-1=$D131,1,0)</f>
        <v>0</v>
      </c>
      <c r="W131" s="3">
        <f aca="true" t="shared" si="197" ref="W131:W145">IF(G131-1=$D131,1,0)</f>
        <v>1</v>
      </c>
      <c r="X131" s="3">
        <f aca="true" t="shared" si="198" ref="X131:X145">IF(H131-1=$D131,1,0)</f>
        <v>1</v>
      </c>
      <c r="Y131" s="3">
        <f aca="true" t="shared" si="199" ref="Y131:Y145">IF(I131-1=$D131,1,0)</f>
        <v>0</v>
      </c>
      <c r="AA131" s="3">
        <f aca="true" t="shared" si="200" ref="AA131:AA145">IF(F131-2=$D131,1,0)</f>
        <v>0</v>
      </c>
      <c r="AB131" s="3">
        <f aca="true" t="shared" si="201" ref="AB131:AB145">IF(G131-2=$D131,1,0)</f>
        <v>0</v>
      </c>
      <c r="AC131" s="3">
        <f aca="true" t="shared" si="202" ref="AC131:AC145">IF(H131-2=$D131,1,0)</f>
        <v>0</v>
      </c>
      <c r="AD131" s="3">
        <f aca="true" t="shared" si="203" ref="AD131:AD145">IF(I131-2=$D131,1,0)</f>
        <v>0</v>
      </c>
      <c r="AF131" s="3">
        <f aca="true" t="shared" si="204" ref="AF131:AF145">IF(F131-3=$D131,1,0)</f>
        <v>0</v>
      </c>
      <c r="AG131" s="3">
        <f aca="true" t="shared" si="205" ref="AG131:AG145">IF(G131-3=$D131,1,0)</f>
        <v>0</v>
      </c>
      <c r="AH131" s="3">
        <f aca="true" t="shared" si="206" ref="AH131:AH145">IF(H131-3=$D131,1,0)</f>
        <v>0</v>
      </c>
      <c r="AI131" s="3">
        <f aca="true" t="shared" si="207" ref="AI131:AI145">IF(I131-3=$D131,1,0)</f>
        <v>1</v>
      </c>
      <c r="AK131" s="3">
        <f aca="true" t="shared" si="208" ref="AK131:AK145">IF(F131-4=$D131,1,0)</f>
        <v>0</v>
      </c>
      <c r="AL131" s="3">
        <f aca="true" t="shared" si="209" ref="AL131:AL145">IF(G131-4=$D131,1,0)</f>
        <v>0</v>
      </c>
      <c r="AM131" s="3">
        <f aca="true" t="shared" si="210" ref="AM131:AM145">IF(H131-4=$D131,1,0)</f>
        <v>0</v>
      </c>
      <c r="AN131" s="3">
        <f aca="true" t="shared" si="211" ref="AN131:AN145">IF(I131-4=$D131,1,0)</f>
        <v>0</v>
      </c>
      <c r="AP131" s="3">
        <f aca="true" t="shared" si="212" ref="AP131:AP145">IF(F131-5=$D131,1,0)</f>
        <v>0</v>
      </c>
      <c r="AQ131" s="3">
        <f aca="true" t="shared" si="213" ref="AQ131:AQ145">IF(G131-5=$D131,1,0)</f>
        <v>0</v>
      </c>
      <c r="AR131" s="3">
        <f aca="true" t="shared" si="214" ref="AR131:AR145">IF(H131-5=$D131,1,0)</f>
        <v>0</v>
      </c>
      <c r="AS131" s="3">
        <f aca="true" t="shared" si="215" ref="AS131:AS145">IF(I131-5=$D131,1,0)</f>
        <v>0</v>
      </c>
      <c r="AU131" s="3">
        <f aca="true" t="shared" si="216" ref="AU131:AU145">IF(F131-6=$D131,1,0)</f>
        <v>0</v>
      </c>
      <c r="AV131" s="3">
        <f aca="true" t="shared" si="217" ref="AV131:AV145">IF(G131-6=$D131,1,0)</f>
        <v>0</v>
      </c>
      <c r="AW131" s="3">
        <f aca="true" t="shared" si="218" ref="AW131:AW145">IF(H131-6=$D131,1,0)</f>
        <v>0</v>
      </c>
      <c r="AX131" s="3">
        <f aca="true" t="shared" si="219" ref="AX131:AX145">IF(I131-6=$D131,1,0)</f>
        <v>0</v>
      </c>
      <c r="AZ131" s="3">
        <f t="shared" si="112"/>
        <v>1</v>
      </c>
      <c r="BA131" s="3">
        <f t="shared" si="113"/>
        <v>1</v>
      </c>
      <c r="BB131" s="3">
        <f t="shared" si="114"/>
        <v>1</v>
      </c>
      <c r="BC131" s="3">
        <f t="shared" si="115"/>
        <v>0</v>
      </c>
      <c r="BD131" s="3">
        <f t="shared" si="116"/>
        <v>0</v>
      </c>
      <c r="BE131" s="3">
        <f t="shared" si="117"/>
        <v>1</v>
      </c>
      <c r="BF131" s="3">
        <f t="shared" si="118"/>
        <v>0</v>
      </c>
      <c r="BG131" s="3">
        <f t="shared" si="119"/>
        <v>0</v>
      </c>
      <c r="BH131" s="3">
        <f t="shared" si="120"/>
        <v>1</v>
      </c>
      <c r="BI131" s="3">
        <f t="shared" si="121"/>
        <v>0</v>
      </c>
      <c r="BJ131" s="3">
        <f t="shared" si="122"/>
        <v>0</v>
      </c>
      <c r="BK131" s="3">
        <f t="shared" si="123"/>
        <v>0</v>
      </c>
      <c r="BM131" s="15" t="s">
        <v>4</v>
      </c>
      <c r="BN131" s="3">
        <f t="shared" si="124"/>
        <v>1</v>
      </c>
      <c r="BO131" s="3">
        <f t="shared" si="125"/>
        <v>0</v>
      </c>
      <c r="BP131" s="3">
        <f t="shared" si="126"/>
        <v>0</v>
      </c>
      <c r="BQ131" s="3">
        <f t="shared" si="127"/>
        <v>0</v>
      </c>
      <c r="BS131" s="3">
        <f t="shared" si="175"/>
        <v>0</v>
      </c>
      <c r="BT131" s="3">
        <f t="shared" si="176"/>
        <v>0</v>
      </c>
      <c r="BU131" s="3">
        <f t="shared" si="177"/>
        <v>0</v>
      </c>
      <c r="BV131" s="3">
        <f t="shared" si="178"/>
        <v>0</v>
      </c>
      <c r="BX131" s="3">
        <f aca="true" t="shared" si="220" ref="BX131:BX145">IF($D131=3,1,0)</f>
        <v>0</v>
      </c>
      <c r="BY131" s="3" t="str">
        <f t="shared" si="179"/>
        <v>N/A</v>
      </c>
      <c r="BZ131" s="3" t="str">
        <f t="shared" si="180"/>
        <v>N/A</v>
      </c>
      <c r="CA131" s="3" t="str">
        <f t="shared" si="181"/>
        <v>N/A</v>
      </c>
      <c r="CB131" s="3" t="str">
        <f t="shared" si="182"/>
        <v>N/A</v>
      </c>
      <c r="CD131" s="3">
        <f aca="true" t="shared" si="221" ref="CD131:CD145">IF($D131=4,1,0)</f>
        <v>0</v>
      </c>
      <c r="CE131" s="3" t="str">
        <f t="shared" si="183"/>
        <v>N/A</v>
      </c>
      <c r="CF131" s="3" t="str">
        <f t="shared" si="184"/>
        <v>N/A</v>
      </c>
      <c r="CG131" s="3" t="str">
        <f t="shared" si="185"/>
        <v>N/A</v>
      </c>
      <c r="CH131" s="3" t="str">
        <f t="shared" si="186"/>
        <v>N/A</v>
      </c>
      <c r="CJ131" s="3">
        <f t="shared" si="191"/>
        <v>1</v>
      </c>
      <c r="CK131" s="3">
        <f t="shared" si="187"/>
        <v>5</v>
      </c>
      <c r="CL131" s="3">
        <f t="shared" si="188"/>
        <v>6</v>
      </c>
      <c r="CM131" s="3">
        <f t="shared" si="189"/>
        <v>6</v>
      </c>
      <c r="CN131" s="3">
        <f t="shared" si="190"/>
        <v>8</v>
      </c>
      <c r="CP131" s="3">
        <v>1</v>
      </c>
      <c r="CQ131" s="3">
        <v>1</v>
      </c>
      <c r="CR131" s="3">
        <v>2</v>
      </c>
      <c r="CS131" s="3">
        <v>2</v>
      </c>
    </row>
    <row r="132" spans="1:97" ht="12.75">
      <c r="A132" s="3" t="s">
        <v>421</v>
      </c>
      <c r="B132" s="3">
        <v>5</v>
      </c>
      <c r="C132" s="3">
        <v>165</v>
      </c>
      <c r="D132" s="3">
        <v>3</v>
      </c>
      <c r="E132" s="3">
        <v>18</v>
      </c>
      <c r="F132" s="3">
        <v>5</v>
      </c>
      <c r="G132" s="3">
        <v>5</v>
      </c>
      <c r="H132" s="3">
        <v>4</v>
      </c>
      <c r="I132" s="3">
        <v>4</v>
      </c>
      <c r="J132" s="3">
        <v>1</v>
      </c>
      <c r="L132" s="3">
        <f t="shared" si="108"/>
        <v>0</v>
      </c>
      <c r="M132" s="3">
        <f t="shared" si="109"/>
        <v>0</v>
      </c>
      <c r="N132" s="3">
        <f t="shared" si="110"/>
        <v>0</v>
      </c>
      <c r="O132" s="3">
        <f t="shared" si="111"/>
        <v>0</v>
      </c>
      <c r="Q132" s="3">
        <f t="shared" si="192"/>
        <v>0</v>
      </c>
      <c r="R132" s="3">
        <f t="shared" si="193"/>
        <v>0</v>
      </c>
      <c r="S132" s="3">
        <f t="shared" si="194"/>
        <v>0</v>
      </c>
      <c r="T132" s="3">
        <f t="shared" si="195"/>
        <v>0</v>
      </c>
      <c r="V132" s="3">
        <f t="shared" si="196"/>
        <v>0</v>
      </c>
      <c r="W132" s="3">
        <f t="shared" si="197"/>
        <v>0</v>
      </c>
      <c r="X132" s="3">
        <f t="shared" si="198"/>
        <v>1</v>
      </c>
      <c r="Y132" s="3">
        <f t="shared" si="199"/>
        <v>1</v>
      </c>
      <c r="AA132" s="3">
        <f t="shared" si="200"/>
        <v>1</v>
      </c>
      <c r="AB132" s="3">
        <f t="shared" si="201"/>
        <v>1</v>
      </c>
      <c r="AC132" s="3">
        <f t="shared" si="202"/>
        <v>0</v>
      </c>
      <c r="AD132" s="3">
        <f t="shared" si="203"/>
        <v>0</v>
      </c>
      <c r="AF132" s="3">
        <f t="shared" si="204"/>
        <v>0</v>
      </c>
      <c r="AG132" s="3">
        <f t="shared" si="205"/>
        <v>0</v>
      </c>
      <c r="AH132" s="3">
        <f t="shared" si="206"/>
        <v>0</v>
      </c>
      <c r="AI132" s="3">
        <f t="shared" si="207"/>
        <v>0</v>
      </c>
      <c r="AK132" s="3">
        <f t="shared" si="208"/>
        <v>0</v>
      </c>
      <c r="AL132" s="3">
        <f t="shared" si="209"/>
        <v>0</v>
      </c>
      <c r="AM132" s="3">
        <f t="shared" si="210"/>
        <v>0</v>
      </c>
      <c r="AN132" s="3">
        <f t="shared" si="211"/>
        <v>0</v>
      </c>
      <c r="AP132" s="3">
        <f t="shared" si="212"/>
        <v>0</v>
      </c>
      <c r="AQ132" s="3">
        <f t="shared" si="213"/>
        <v>0</v>
      </c>
      <c r="AR132" s="3">
        <f t="shared" si="214"/>
        <v>0</v>
      </c>
      <c r="AS132" s="3">
        <f t="shared" si="215"/>
        <v>0</v>
      </c>
      <c r="AU132" s="3">
        <f t="shared" si="216"/>
        <v>0</v>
      </c>
      <c r="AV132" s="3">
        <f t="shared" si="217"/>
        <v>0</v>
      </c>
      <c r="AW132" s="3">
        <f t="shared" si="218"/>
        <v>0</v>
      </c>
      <c r="AX132" s="3">
        <f t="shared" si="219"/>
        <v>0</v>
      </c>
      <c r="AZ132" s="3">
        <f t="shared" si="112"/>
        <v>0</v>
      </c>
      <c r="BA132" s="3">
        <f t="shared" si="113"/>
        <v>0</v>
      </c>
      <c r="BB132" s="3">
        <f t="shared" si="114"/>
        <v>0</v>
      </c>
      <c r="BC132" s="3">
        <f t="shared" si="115"/>
        <v>0</v>
      </c>
      <c r="BD132" s="3">
        <f t="shared" si="116"/>
        <v>0</v>
      </c>
      <c r="BE132" s="3">
        <f t="shared" si="117"/>
        <v>0</v>
      </c>
      <c r="BF132" s="3">
        <f t="shared" si="118"/>
        <v>1</v>
      </c>
      <c r="BG132" s="3">
        <f t="shared" si="119"/>
        <v>1</v>
      </c>
      <c r="BH132" s="3">
        <f t="shared" si="120"/>
        <v>0</v>
      </c>
      <c r="BI132" s="3">
        <f t="shared" si="121"/>
        <v>1</v>
      </c>
      <c r="BJ132" s="3">
        <f t="shared" si="122"/>
        <v>1</v>
      </c>
      <c r="BK132" s="3">
        <f t="shared" si="123"/>
        <v>0</v>
      </c>
      <c r="BM132" s="15">
        <v>0</v>
      </c>
      <c r="BN132" s="3">
        <f t="shared" si="124"/>
        <v>0</v>
      </c>
      <c r="BO132" s="3">
        <f t="shared" si="125"/>
        <v>0</v>
      </c>
      <c r="BP132" s="3">
        <f t="shared" si="126"/>
        <v>0</v>
      </c>
      <c r="BQ132" s="3">
        <f t="shared" si="127"/>
        <v>0</v>
      </c>
      <c r="BS132" s="3">
        <f t="shared" si="175"/>
        <v>0</v>
      </c>
      <c r="BT132" s="3">
        <f t="shared" si="176"/>
        <v>0</v>
      </c>
      <c r="BU132" s="3">
        <f t="shared" si="177"/>
        <v>0</v>
      </c>
      <c r="BV132" s="3">
        <f t="shared" si="178"/>
        <v>0</v>
      </c>
      <c r="BX132" s="3">
        <f t="shared" si="220"/>
        <v>1</v>
      </c>
      <c r="BY132" s="3">
        <f t="shared" si="179"/>
        <v>5</v>
      </c>
      <c r="BZ132" s="3">
        <f t="shared" si="180"/>
        <v>5</v>
      </c>
      <c r="CA132" s="3">
        <f t="shared" si="181"/>
        <v>4</v>
      </c>
      <c r="CB132" s="3">
        <f t="shared" si="182"/>
        <v>4</v>
      </c>
      <c r="CD132" s="3">
        <f t="shared" si="221"/>
        <v>0</v>
      </c>
      <c r="CE132" s="3" t="str">
        <f t="shared" si="183"/>
        <v>N/A</v>
      </c>
      <c r="CF132" s="3" t="str">
        <f t="shared" si="184"/>
        <v>N/A</v>
      </c>
      <c r="CG132" s="3" t="str">
        <f t="shared" si="185"/>
        <v>N/A</v>
      </c>
      <c r="CH132" s="3" t="str">
        <f t="shared" si="186"/>
        <v>N/A</v>
      </c>
      <c r="CJ132" s="3">
        <f t="shared" si="191"/>
        <v>0</v>
      </c>
      <c r="CK132" s="3" t="str">
        <f t="shared" si="187"/>
        <v>N/A</v>
      </c>
      <c r="CL132" s="3" t="str">
        <f t="shared" si="188"/>
        <v>N/A</v>
      </c>
      <c r="CM132" s="3" t="str">
        <f t="shared" si="189"/>
        <v>N/A</v>
      </c>
      <c r="CN132" s="3" t="str">
        <f t="shared" si="190"/>
        <v>N/A</v>
      </c>
      <c r="CP132" s="3">
        <v>1</v>
      </c>
      <c r="CQ132" s="3">
        <v>2</v>
      </c>
      <c r="CR132" s="3">
        <v>2</v>
      </c>
      <c r="CS132" s="3">
        <v>2</v>
      </c>
    </row>
    <row r="133" spans="1:97" ht="12.75">
      <c r="A133" s="3" t="s">
        <v>421</v>
      </c>
      <c r="B133" s="3">
        <v>6</v>
      </c>
      <c r="C133" s="3">
        <v>370</v>
      </c>
      <c r="D133" s="3">
        <v>4</v>
      </c>
      <c r="E133" s="3">
        <v>10</v>
      </c>
      <c r="F133" s="3">
        <v>5</v>
      </c>
      <c r="G133" s="3">
        <v>5</v>
      </c>
      <c r="H133" s="3">
        <v>6</v>
      </c>
      <c r="I133" s="3">
        <v>5</v>
      </c>
      <c r="J133" s="3">
        <v>1</v>
      </c>
      <c r="L133" s="3">
        <f t="shared" si="108"/>
        <v>0</v>
      </c>
      <c r="M133" s="3">
        <f t="shared" si="109"/>
        <v>0</v>
      </c>
      <c r="N133" s="3">
        <f t="shared" si="110"/>
        <v>0</v>
      </c>
      <c r="O133" s="3">
        <f t="shared" si="111"/>
        <v>0</v>
      </c>
      <c r="Q133" s="3">
        <f t="shared" si="192"/>
        <v>0</v>
      </c>
      <c r="R133" s="3">
        <f t="shared" si="193"/>
        <v>0</v>
      </c>
      <c r="S133" s="3">
        <f t="shared" si="194"/>
        <v>0</v>
      </c>
      <c r="T133" s="3">
        <f t="shared" si="195"/>
        <v>0</v>
      </c>
      <c r="V133" s="3">
        <f t="shared" si="196"/>
        <v>1</v>
      </c>
      <c r="W133" s="3">
        <f t="shared" si="197"/>
        <v>1</v>
      </c>
      <c r="X133" s="3">
        <f t="shared" si="198"/>
        <v>0</v>
      </c>
      <c r="Y133" s="3">
        <f t="shared" si="199"/>
        <v>1</v>
      </c>
      <c r="AA133" s="3">
        <f t="shared" si="200"/>
        <v>0</v>
      </c>
      <c r="AB133" s="3">
        <f t="shared" si="201"/>
        <v>0</v>
      </c>
      <c r="AC133" s="3">
        <f t="shared" si="202"/>
        <v>1</v>
      </c>
      <c r="AD133" s="3">
        <f t="shared" si="203"/>
        <v>0</v>
      </c>
      <c r="AF133" s="3">
        <f t="shared" si="204"/>
        <v>0</v>
      </c>
      <c r="AG133" s="3">
        <f t="shared" si="205"/>
        <v>0</v>
      </c>
      <c r="AH133" s="3">
        <f t="shared" si="206"/>
        <v>0</v>
      </c>
      <c r="AI133" s="3">
        <f t="shared" si="207"/>
        <v>0</v>
      </c>
      <c r="AK133" s="3">
        <f t="shared" si="208"/>
        <v>0</v>
      </c>
      <c r="AL133" s="3">
        <f t="shared" si="209"/>
        <v>0</v>
      </c>
      <c r="AM133" s="3">
        <f t="shared" si="210"/>
        <v>0</v>
      </c>
      <c r="AN133" s="3">
        <f t="shared" si="211"/>
        <v>0</v>
      </c>
      <c r="AP133" s="3">
        <f t="shared" si="212"/>
        <v>0</v>
      </c>
      <c r="AQ133" s="3">
        <f t="shared" si="213"/>
        <v>0</v>
      </c>
      <c r="AR133" s="3">
        <f t="shared" si="214"/>
        <v>0</v>
      </c>
      <c r="AS133" s="3">
        <f t="shared" si="215"/>
        <v>0</v>
      </c>
      <c r="AU133" s="3">
        <f t="shared" si="216"/>
        <v>0</v>
      </c>
      <c r="AV133" s="3">
        <f t="shared" si="217"/>
        <v>0</v>
      </c>
      <c r="AW133" s="3">
        <f t="shared" si="218"/>
        <v>0</v>
      </c>
      <c r="AX133" s="3">
        <f t="shared" si="219"/>
        <v>0</v>
      </c>
      <c r="AZ133" s="3">
        <f t="shared" si="112"/>
        <v>0</v>
      </c>
      <c r="BA133" s="3">
        <f t="shared" si="113"/>
        <v>1</v>
      </c>
      <c r="BB133" s="3">
        <f t="shared" si="114"/>
        <v>0</v>
      </c>
      <c r="BC133" s="3">
        <f t="shared" si="115"/>
        <v>0</v>
      </c>
      <c r="BD133" s="3">
        <f t="shared" si="116"/>
        <v>1</v>
      </c>
      <c r="BE133" s="3">
        <f t="shared" si="117"/>
        <v>0</v>
      </c>
      <c r="BF133" s="3">
        <f t="shared" si="118"/>
        <v>0</v>
      </c>
      <c r="BG133" s="3">
        <f t="shared" si="119"/>
        <v>0</v>
      </c>
      <c r="BH133" s="3">
        <f t="shared" si="120"/>
        <v>0</v>
      </c>
      <c r="BI133" s="3">
        <f t="shared" si="121"/>
        <v>0</v>
      </c>
      <c r="BJ133" s="3">
        <f t="shared" si="122"/>
        <v>0</v>
      </c>
      <c r="BK133" s="3">
        <f t="shared" si="123"/>
        <v>1</v>
      </c>
      <c r="BM133" s="15">
        <v>0</v>
      </c>
      <c r="BN133" s="3">
        <f t="shared" si="124"/>
        <v>0</v>
      </c>
      <c r="BO133" s="3">
        <f t="shared" si="125"/>
        <v>0</v>
      </c>
      <c r="BP133" s="3">
        <f t="shared" si="126"/>
        <v>0</v>
      </c>
      <c r="BQ133" s="3">
        <f t="shared" si="127"/>
        <v>0</v>
      </c>
      <c r="BS133" s="3">
        <f t="shared" si="175"/>
        <v>0</v>
      </c>
      <c r="BT133" s="3">
        <f t="shared" si="176"/>
        <v>0</v>
      </c>
      <c r="BU133" s="3">
        <f t="shared" si="177"/>
        <v>0</v>
      </c>
      <c r="BV133" s="3">
        <f t="shared" si="178"/>
        <v>0</v>
      </c>
      <c r="BX133" s="3">
        <f t="shared" si="220"/>
        <v>0</v>
      </c>
      <c r="BY133" s="3" t="str">
        <f t="shared" si="179"/>
        <v>N/A</v>
      </c>
      <c r="BZ133" s="3" t="str">
        <f t="shared" si="180"/>
        <v>N/A</v>
      </c>
      <c r="CA133" s="3" t="str">
        <f t="shared" si="181"/>
        <v>N/A</v>
      </c>
      <c r="CB133" s="3" t="str">
        <f t="shared" si="182"/>
        <v>N/A</v>
      </c>
      <c r="CD133" s="3">
        <f t="shared" si="221"/>
        <v>1</v>
      </c>
      <c r="CE133" s="3">
        <f t="shared" si="183"/>
        <v>5</v>
      </c>
      <c r="CF133" s="3">
        <f t="shared" si="184"/>
        <v>5</v>
      </c>
      <c r="CG133" s="3">
        <f t="shared" si="185"/>
        <v>6</v>
      </c>
      <c r="CH133" s="3">
        <f t="shared" si="186"/>
        <v>5</v>
      </c>
      <c r="CJ133" s="3">
        <f t="shared" si="191"/>
        <v>0</v>
      </c>
      <c r="CK133" s="3" t="str">
        <f t="shared" si="187"/>
        <v>N/A</v>
      </c>
      <c r="CL133" s="3" t="str">
        <f t="shared" si="188"/>
        <v>N/A</v>
      </c>
      <c r="CM133" s="3" t="str">
        <f t="shared" si="189"/>
        <v>N/A</v>
      </c>
      <c r="CN133" s="3" t="str">
        <f t="shared" si="190"/>
        <v>N/A</v>
      </c>
      <c r="CP133" s="3">
        <v>2</v>
      </c>
      <c r="CQ133" s="3">
        <v>2</v>
      </c>
      <c r="CR133" s="3">
        <v>2</v>
      </c>
      <c r="CS133" s="3">
        <v>2</v>
      </c>
    </row>
    <row r="134" spans="1:97" ht="12.75">
      <c r="A134" s="3" t="s">
        <v>421</v>
      </c>
      <c r="B134" s="3">
        <v>7</v>
      </c>
      <c r="C134" s="3">
        <v>370</v>
      </c>
      <c r="D134" s="3">
        <v>4</v>
      </c>
      <c r="E134" s="3">
        <v>16</v>
      </c>
      <c r="F134" s="3">
        <v>5</v>
      </c>
      <c r="G134" s="3">
        <v>6</v>
      </c>
      <c r="H134" s="3">
        <v>5</v>
      </c>
      <c r="I134" s="3">
        <v>4</v>
      </c>
      <c r="J134" s="3">
        <v>1</v>
      </c>
      <c r="L134" s="3">
        <f t="shared" si="108"/>
        <v>0</v>
      </c>
      <c r="M134" s="3">
        <f t="shared" si="109"/>
        <v>0</v>
      </c>
      <c r="N134" s="3">
        <f t="shared" si="110"/>
        <v>0</v>
      </c>
      <c r="O134" s="3">
        <f t="shared" si="111"/>
        <v>1</v>
      </c>
      <c r="Q134" s="3">
        <f t="shared" si="192"/>
        <v>0</v>
      </c>
      <c r="R134" s="3">
        <f t="shared" si="193"/>
        <v>0</v>
      </c>
      <c r="S134" s="3">
        <f t="shared" si="194"/>
        <v>0</v>
      </c>
      <c r="T134" s="3">
        <f t="shared" si="195"/>
        <v>0</v>
      </c>
      <c r="V134" s="3">
        <f t="shared" si="196"/>
        <v>1</v>
      </c>
      <c r="W134" s="3">
        <f t="shared" si="197"/>
        <v>0</v>
      </c>
      <c r="X134" s="3">
        <f t="shared" si="198"/>
        <v>1</v>
      </c>
      <c r="Y134" s="3">
        <f t="shared" si="199"/>
        <v>0</v>
      </c>
      <c r="AA134" s="3">
        <f t="shared" si="200"/>
        <v>0</v>
      </c>
      <c r="AB134" s="3">
        <f t="shared" si="201"/>
        <v>1</v>
      </c>
      <c r="AC134" s="3">
        <f t="shared" si="202"/>
        <v>0</v>
      </c>
      <c r="AD134" s="3">
        <f t="shared" si="203"/>
        <v>0</v>
      </c>
      <c r="AF134" s="3">
        <f t="shared" si="204"/>
        <v>0</v>
      </c>
      <c r="AG134" s="3">
        <f t="shared" si="205"/>
        <v>0</v>
      </c>
      <c r="AH134" s="3">
        <f t="shared" si="206"/>
        <v>0</v>
      </c>
      <c r="AI134" s="3">
        <f t="shared" si="207"/>
        <v>0</v>
      </c>
      <c r="AK134" s="3">
        <f t="shared" si="208"/>
        <v>0</v>
      </c>
      <c r="AL134" s="3">
        <f t="shared" si="209"/>
        <v>0</v>
      </c>
      <c r="AM134" s="3">
        <f t="shared" si="210"/>
        <v>0</v>
      </c>
      <c r="AN134" s="3">
        <f t="shared" si="211"/>
        <v>0</v>
      </c>
      <c r="AP134" s="3">
        <f t="shared" si="212"/>
        <v>0</v>
      </c>
      <c r="AQ134" s="3">
        <f t="shared" si="213"/>
        <v>0</v>
      </c>
      <c r="AR134" s="3">
        <f t="shared" si="214"/>
        <v>0</v>
      </c>
      <c r="AS134" s="3">
        <f t="shared" si="215"/>
        <v>0</v>
      </c>
      <c r="AU134" s="3">
        <f t="shared" si="216"/>
        <v>0</v>
      </c>
      <c r="AV134" s="3">
        <f t="shared" si="217"/>
        <v>0</v>
      </c>
      <c r="AW134" s="3">
        <f t="shared" si="218"/>
        <v>0</v>
      </c>
      <c r="AX134" s="3">
        <f t="shared" si="219"/>
        <v>0</v>
      </c>
      <c r="AZ134" s="3">
        <f t="shared" si="112"/>
        <v>1</v>
      </c>
      <c r="BA134" s="3">
        <f t="shared" si="113"/>
        <v>0</v>
      </c>
      <c r="BB134" s="3">
        <f t="shared" si="114"/>
        <v>0</v>
      </c>
      <c r="BC134" s="3">
        <f t="shared" si="115"/>
        <v>0</v>
      </c>
      <c r="BD134" s="3">
        <f t="shared" si="116"/>
        <v>0</v>
      </c>
      <c r="BE134" s="3">
        <f t="shared" si="117"/>
        <v>0</v>
      </c>
      <c r="BF134" s="3">
        <f t="shared" si="118"/>
        <v>0</v>
      </c>
      <c r="BG134" s="3">
        <f t="shared" si="119"/>
        <v>1</v>
      </c>
      <c r="BH134" s="3">
        <f t="shared" si="120"/>
        <v>0</v>
      </c>
      <c r="BI134" s="3">
        <f t="shared" si="121"/>
        <v>1</v>
      </c>
      <c r="BJ134" s="3">
        <f t="shared" si="122"/>
        <v>1</v>
      </c>
      <c r="BK134" s="3">
        <f t="shared" si="123"/>
        <v>1</v>
      </c>
      <c r="BM134" s="15" t="s">
        <v>7</v>
      </c>
      <c r="BN134" s="3">
        <f t="shared" si="124"/>
        <v>0</v>
      </c>
      <c r="BO134" s="3">
        <f t="shared" si="125"/>
        <v>0</v>
      </c>
      <c r="BP134" s="3">
        <f t="shared" si="126"/>
        <v>0</v>
      </c>
      <c r="BQ134" s="3">
        <f t="shared" si="127"/>
        <v>1</v>
      </c>
      <c r="BS134" s="3">
        <f t="shared" si="175"/>
        <v>0</v>
      </c>
      <c r="BT134" s="3">
        <f t="shared" si="176"/>
        <v>0</v>
      </c>
      <c r="BU134" s="3">
        <f t="shared" si="177"/>
        <v>0</v>
      </c>
      <c r="BV134" s="3">
        <f t="shared" si="178"/>
        <v>0</v>
      </c>
      <c r="BX134" s="3">
        <f t="shared" si="220"/>
        <v>0</v>
      </c>
      <c r="BY134" s="3" t="str">
        <f t="shared" si="179"/>
        <v>N/A</v>
      </c>
      <c r="BZ134" s="3" t="str">
        <f t="shared" si="180"/>
        <v>N/A</v>
      </c>
      <c r="CA134" s="3" t="str">
        <f t="shared" si="181"/>
        <v>N/A</v>
      </c>
      <c r="CB134" s="3" t="str">
        <f t="shared" si="182"/>
        <v>N/A</v>
      </c>
      <c r="CD134" s="3">
        <f t="shared" si="221"/>
        <v>1</v>
      </c>
      <c r="CE134" s="3">
        <f t="shared" si="183"/>
        <v>5</v>
      </c>
      <c r="CF134" s="3">
        <f t="shared" si="184"/>
        <v>6</v>
      </c>
      <c r="CG134" s="3">
        <f t="shared" si="185"/>
        <v>5</v>
      </c>
      <c r="CH134" s="3">
        <f t="shared" si="186"/>
        <v>4</v>
      </c>
      <c r="CJ134" s="3">
        <f t="shared" si="191"/>
        <v>0</v>
      </c>
      <c r="CK134" s="3" t="str">
        <f t="shared" si="187"/>
        <v>N/A</v>
      </c>
      <c r="CL134" s="3" t="str">
        <f t="shared" si="188"/>
        <v>N/A</v>
      </c>
      <c r="CM134" s="3" t="str">
        <f t="shared" si="189"/>
        <v>N/A</v>
      </c>
      <c r="CN134" s="3" t="str">
        <f t="shared" si="190"/>
        <v>N/A</v>
      </c>
      <c r="CP134" s="3">
        <v>2</v>
      </c>
      <c r="CQ134" s="3">
        <v>1</v>
      </c>
      <c r="CR134" s="3">
        <v>2</v>
      </c>
      <c r="CS134" s="3">
        <v>1</v>
      </c>
    </row>
    <row r="135" spans="1:97" ht="12.75">
      <c r="A135" s="3" t="s">
        <v>421</v>
      </c>
      <c r="B135" s="3">
        <v>8</v>
      </c>
      <c r="C135" s="3">
        <v>470</v>
      </c>
      <c r="D135" s="3">
        <v>5</v>
      </c>
      <c r="E135" s="3">
        <v>6</v>
      </c>
      <c r="F135" s="3">
        <v>6</v>
      </c>
      <c r="G135" s="3">
        <v>8</v>
      </c>
      <c r="H135" s="3">
        <v>6</v>
      </c>
      <c r="I135" s="3">
        <v>5</v>
      </c>
      <c r="J135" s="3">
        <v>1</v>
      </c>
      <c r="L135" s="3">
        <f t="shared" si="108"/>
        <v>0</v>
      </c>
      <c r="M135" s="3">
        <f t="shared" si="109"/>
        <v>0</v>
      </c>
      <c r="N135" s="3">
        <f t="shared" si="110"/>
        <v>0</v>
      </c>
      <c r="O135" s="3">
        <f t="shared" si="111"/>
        <v>1</v>
      </c>
      <c r="Q135" s="3">
        <f t="shared" si="192"/>
        <v>0</v>
      </c>
      <c r="R135" s="3">
        <f t="shared" si="193"/>
        <v>0</v>
      </c>
      <c r="S135" s="3">
        <f t="shared" si="194"/>
        <v>0</v>
      </c>
      <c r="T135" s="3">
        <f t="shared" si="195"/>
        <v>0</v>
      </c>
      <c r="V135" s="3">
        <f t="shared" si="196"/>
        <v>1</v>
      </c>
      <c r="W135" s="3">
        <f t="shared" si="197"/>
        <v>0</v>
      </c>
      <c r="X135" s="3">
        <f t="shared" si="198"/>
        <v>1</v>
      </c>
      <c r="Y135" s="3">
        <f t="shared" si="199"/>
        <v>0</v>
      </c>
      <c r="AA135" s="3">
        <f t="shared" si="200"/>
        <v>0</v>
      </c>
      <c r="AB135" s="3">
        <f t="shared" si="201"/>
        <v>0</v>
      </c>
      <c r="AC135" s="3">
        <f t="shared" si="202"/>
        <v>0</v>
      </c>
      <c r="AD135" s="3">
        <f t="shared" si="203"/>
        <v>0</v>
      </c>
      <c r="AF135" s="3">
        <f t="shared" si="204"/>
        <v>0</v>
      </c>
      <c r="AG135" s="3">
        <f t="shared" si="205"/>
        <v>1</v>
      </c>
      <c r="AH135" s="3">
        <f t="shared" si="206"/>
        <v>0</v>
      </c>
      <c r="AI135" s="3">
        <f t="shared" si="207"/>
        <v>0</v>
      </c>
      <c r="AK135" s="3">
        <f t="shared" si="208"/>
        <v>0</v>
      </c>
      <c r="AL135" s="3">
        <f t="shared" si="209"/>
        <v>0</v>
      </c>
      <c r="AM135" s="3">
        <f t="shared" si="210"/>
        <v>0</v>
      </c>
      <c r="AN135" s="3">
        <f t="shared" si="211"/>
        <v>0</v>
      </c>
      <c r="AP135" s="3">
        <f t="shared" si="212"/>
        <v>0</v>
      </c>
      <c r="AQ135" s="3">
        <f t="shared" si="213"/>
        <v>0</v>
      </c>
      <c r="AR135" s="3">
        <f t="shared" si="214"/>
        <v>0</v>
      </c>
      <c r="AS135" s="3">
        <f t="shared" si="215"/>
        <v>0</v>
      </c>
      <c r="AU135" s="3">
        <f t="shared" si="216"/>
        <v>0</v>
      </c>
      <c r="AV135" s="3">
        <f t="shared" si="217"/>
        <v>0</v>
      </c>
      <c r="AW135" s="3">
        <f t="shared" si="218"/>
        <v>0</v>
      </c>
      <c r="AX135" s="3">
        <f t="shared" si="219"/>
        <v>0</v>
      </c>
      <c r="AZ135" s="3">
        <f t="shared" si="112"/>
        <v>1</v>
      </c>
      <c r="BA135" s="3">
        <f t="shared" si="113"/>
        <v>0</v>
      </c>
      <c r="BB135" s="3">
        <f t="shared" si="114"/>
        <v>0</v>
      </c>
      <c r="BC135" s="3">
        <f t="shared" si="115"/>
        <v>0</v>
      </c>
      <c r="BD135" s="3">
        <f t="shared" si="116"/>
        <v>0</v>
      </c>
      <c r="BE135" s="3">
        <f t="shared" si="117"/>
        <v>0</v>
      </c>
      <c r="BF135" s="3">
        <f t="shared" si="118"/>
        <v>0</v>
      </c>
      <c r="BG135" s="3">
        <f t="shared" si="119"/>
        <v>1</v>
      </c>
      <c r="BH135" s="3">
        <f t="shared" si="120"/>
        <v>0</v>
      </c>
      <c r="BI135" s="3">
        <f t="shared" si="121"/>
        <v>1</v>
      </c>
      <c r="BJ135" s="3">
        <f t="shared" si="122"/>
        <v>1</v>
      </c>
      <c r="BK135" s="3">
        <f t="shared" si="123"/>
        <v>1</v>
      </c>
      <c r="BM135" s="15" t="s">
        <v>7</v>
      </c>
      <c r="BN135" s="3">
        <f t="shared" si="124"/>
        <v>0</v>
      </c>
      <c r="BO135" s="3">
        <f t="shared" si="125"/>
        <v>0</v>
      </c>
      <c r="BP135" s="3">
        <f t="shared" si="126"/>
        <v>0</v>
      </c>
      <c r="BQ135" s="3">
        <f t="shared" si="127"/>
        <v>1</v>
      </c>
      <c r="BS135" s="3">
        <f t="shared" si="175"/>
        <v>0</v>
      </c>
      <c r="BT135" s="3">
        <f t="shared" si="176"/>
        <v>0</v>
      </c>
      <c r="BU135" s="3">
        <f t="shared" si="177"/>
        <v>0</v>
      </c>
      <c r="BV135" s="3">
        <f t="shared" si="178"/>
        <v>0</v>
      </c>
      <c r="BX135" s="3">
        <f t="shared" si="220"/>
        <v>0</v>
      </c>
      <c r="BY135" s="3" t="str">
        <f t="shared" si="179"/>
        <v>N/A</v>
      </c>
      <c r="BZ135" s="3" t="str">
        <f t="shared" si="180"/>
        <v>N/A</v>
      </c>
      <c r="CA135" s="3" t="str">
        <f t="shared" si="181"/>
        <v>N/A</v>
      </c>
      <c r="CB135" s="3" t="str">
        <f t="shared" si="182"/>
        <v>N/A</v>
      </c>
      <c r="CD135" s="3">
        <f t="shared" si="221"/>
        <v>0</v>
      </c>
      <c r="CE135" s="3" t="str">
        <f t="shared" si="183"/>
        <v>N/A</v>
      </c>
      <c r="CF135" s="3" t="str">
        <f t="shared" si="184"/>
        <v>N/A</v>
      </c>
      <c r="CG135" s="3" t="str">
        <f t="shared" si="185"/>
        <v>N/A</v>
      </c>
      <c r="CH135" s="3" t="str">
        <f t="shared" si="186"/>
        <v>N/A</v>
      </c>
      <c r="CJ135" s="3">
        <f t="shared" si="191"/>
        <v>1</v>
      </c>
      <c r="CK135" s="3">
        <f t="shared" si="187"/>
        <v>6</v>
      </c>
      <c r="CL135" s="3">
        <f t="shared" si="188"/>
        <v>8</v>
      </c>
      <c r="CM135" s="3">
        <f t="shared" si="189"/>
        <v>6</v>
      </c>
      <c r="CN135" s="3">
        <f t="shared" si="190"/>
        <v>5</v>
      </c>
      <c r="CP135" s="3">
        <v>2</v>
      </c>
      <c r="CQ135" s="3">
        <v>3</v>
      </c>
      <c r="CR135" s="3">
        <v>1</v>
      </c>
      <c r="CS135" s="3">
        <v>2</v>
      </c>
    </row>
    <row r="136" spans="1:97" ht="12.75">
      <c r="A136" s="3" t="s">
        <v>421</v>
      </c>
      <c r="B136" s="3">
        <v>9</v>
      </c>
      <c r="C136" s="3">
        <v>140</v>
      </c>
      <c r="D136" s="3">
        <v>3</v>
      </c>
      <c r="E136" s="3">
        <v>14</v>
      </c>
      <c r="F136" s="3">
        <v>4</v>
      </c>
      <c r="G136" s="3">
        <v>4</v>
      </c>
      <c r="H136" s="3">
        <v>4</v>
      </c>
      <c r="I136" s="3">
        <v>2</v>
      </c>
      <c r="J136" s="3">
        <v>1</v>
      </c>
      <c r="L136" s="3">
        <f t="shared" si="108"/>
        <v>0</v>
      </c>
      <c r="M136" s="3">
        <f t="shared" si="109"/>
        <v>0</v>
      </c>
      <c r="N136" s="3">
        <f t="shared" si="110"/>
        <v>0</v>
      </c>
      <c r="O136" s="3">
        <f t="shared" si="111"/>
        <v>0</v>
      </c>
      <c r="Q136" s="3">
        <f t="shared" si="192"/>
        <v>0</v>
      </c>
      <c r="R136" s="3">
        <f t="shared" si="193"/>
        <v>0</v>
      </c>
      <c r="S136" s="3">
        <f t="shared" si="194"/>
        <v>0</v>
      </c>
      <c r="T136" s="3">
        <f t="shared" si="195"/>
        <v>1</v>
      </c>
      <c r="V136" s="3">
        <f t="shared" si="196"/>
        <v>1</v>
      </c>
      <c r="W136" s="3">
        <f t="shared" si="197"/>
        <v>1</v>
      </c>
      <c r="X136" s="3">
        <f t="shared" si="198"/>
        <v>1</v>
      </c>
      <c r="Y136" s="3">
        <f t="shared" si="199"/>
        <v>0</v>
      </c>
      <c r="AA136" s="3">
        <f t="shared" si="200"/>
        <v>0</v>
      </c>
      <c r="AB136" s="3">
        <f t="shared" si="201"/>
        <v>0</v>
      </c>
      <c r="AC136" s="3">
        <f t="shared" si="202"/>
        <v>0</v>
      </c>
      <c r="AD136" s="3">
        <f t="shared" si="203"/>
        <v>0</v>
      </c>
      <c r="AF136" s="3">
        <f t="shared" si="204"/>
        <v>0</v>
      </c>
      <c r="AG136" s="3">
        <f t="shared" si="205"/>
        <v>0</v>
      </c>
      <c r="AH136" s="3">
        <f t="shared" si="206"/>
        <v>0</v>
      </c>
      <c r="AI136" s="3">
        <f t="shared" si="207"/>
        <v>0</v>
      </c>
      <c r="AK136" s="3">
        <f t="shared" si="208"/>
        <v>0</v>
      </c>
      <c r="AL136" s="3">
        <f t="shared" si="209"/>
        <v>0</v>
      </c>
      <c r="AM136" s="3">
        <f t="shared" si="210"/>
        <v>0</v>
      </c>
      <c r="AN136" s="3">
        <f t="shared" si="211"/>
        <v>0</v>
      </c>
      <c r="AP136" s="3">
        <f t="shared" si="212"/>
        <v>0</v>
      </c>
      <c r="AQ136" s="3">
        <f t="shared" si="213"/>
        <v>0</v>
      </c>
      <c r="AR136" s="3">
        <f t="shared" si="214"/>
        <v>0</v>
      </c>
      <c r="AS136" s="3">
        <f t="shared" si="215"/>
        <v>0</v>
      </c>
      <c r="AU136" s="3">
        <f t="shared" si="216"/>
        <v>0</v>
      </c>
      <c r="AV136" s="3">
        <f t="shared" si="217"/>
        <v>0</v>
      </c>
      <c r="AW136" s="3">
        <f t="shared" si="218"/>
        <v>0</v>
      </c>
      <c r="AX136" s="3">
        <f t="shared" si="219"/>
        <v>0</v>
      </c>
      <c r="AZ136" s="3">
        <f t="shared" si="112"/>
        <v>0</v>
      </c>
      <c r="BA136" s="3">
        <f t="shared" si="113"/>
        <v>0</v>
      </c>
      <c r="BB136" s="3">
        <f t="shared" si="114"/>
        <v>0</v>
      </c>
      <c r="BC136" s="3">
        <f t="shared" si="115"/>
        <v>0</v>
      </c>
      <c r="BD136" s="3">
        <f t="shared" si="116"/>
        <v>0</v>
      </c>
      <c r="BE136" s="3">
        <f t="shared" si="117"/>
        <v>0</v>
      </c>
      <c r="BF136" s="3">
        <f t="shared" si="118"/>
        <v>0</v>
      </c>
      <c r="BG136" s="3">
        <f t="shared" si="119"/>
        <v>0</v>
      </c>
      <c r="BH136" s="3">
        <f t="shared" si="120"/>
        <v>0</v>
      </c>
      <c r="BI136" s="3">
        <f t="shared" si="121"/>
        <v>1</v>
      </c>
      <c r="BJ136" s="3">
        <f t="shared" si="122"/>
        <v>1</v>
      </c>
      <c r="BK136" s="3">
        <f t="shared" si="123"/>
        <v>1</v>
      </c>
      <c r="BM136" s="15" t="s">
        <v>7</v>
      </c>
      <c r="BN136" s="3">
        <f t="shared" si="124"/>
        <v>0</v>
      </c>
      <c r="BO136" s="3">
        <f t="shared" si="125"/>
        <v>0</v>
      </c>
      <c r="BP136" s="3">
        <f t="shared" si="126"/>
        <v>0</v>
      </c>
      <c r="BQ136" s="3">
        <f t="shared" si="127"/>
        <v>1</v>
      </c>
      <c r="BS136" s="3">
        <f t="shared" si="175"/>
        <v>0</v>
      </c>
      <c r="BT136" s="3">
        <f t="shared" si="176"/>
        <v>0</v>
      </c>
      <c r="BU136" s="3">
        <f t="shared" si="177"/>
        <v>0</v>
      </c>
      <c r="BV136" s="3">
        <f t="shared" si="178"/>
        <v>0</v>
      </c>
      <c r="BX136" s="3">
        <f t="shared" si="220"/>
        <v>1</v>
      </c>
      <c r="BY136" s="3">
        <f t="shared" si="179"/>
        <v>4</v>
      </c>
      <c r="BZ136" s="3">
        <f t="shared" si="180"/>
        <v>4</v>
      </c>
      <c r="CA136" s="3">
        <f t="shared" si="181"/>
        <v>4</v>
      </c>
      <c r="CB136" s="3">
        <f t="shared" si="182"/>
        <v>2</v>
      </c>
      <c r="CD136" s="3">
        <f t="shared" si="221"/>
        <v>0</v>
      </c>
      <c r="CE136" s="3" t="str">
        <f t="shared" si="183"/>
        <v>N/A</v>
      </c>
      <c r="CF136" s="3" t="str">
        <f t="shared" si="184"/>
        <v>N/A</v>
      </c>
      <c r="CG136" s="3" t="str">
        <f t="shared" si="185"/>
        <v>N/A</v>
      </c>
      <c r="CH136" s="3" t="str">
        <f t="shared" si="186"/>
        <v>N/A</v>
      </c>
      <c r="CJ136" s="3">
        <f t="shared" si="191"/>
        <v>0</v>
      </c>
      <c r="CK136" s="3" t="str">
        <f t="shared" si="187"/>
        <v>N/A</v>
      </c>
      <c r="CL136" s="3" t="str">
        <f t="shared" si="188"/>
        <v>N/A</v>
      </c>
      <c r="CM136" s="3" t="str">
        <f t="shared" si="189"/>
        <v>N/A</v>
      </c>
      <c r="CN136" s="3" t="str">
        <f t="shared" si="190"/>
        <v>N/A</v>
      </c>
      <c r="CP136" s="3">
        <v>2</v>
      </c>
      <c r="CQ136" s="3">
        <v>2</v>
      </c>
      <c r="CR136" s="3">
        <v>2</v>
      </c>
      <c r="CS136" s="3">
        <v>1</v>
      </c>
    </row>
    <row r="137" spans="1:97" ht="12.75">
      <c r="A137" s="3" t="s">
        <v>421</v>
      </c>
      <c r="B137" s="3">
        <v>10</v>
      </c>
      <c r="C137" s="3">
        <v>325</v>
      </c>
      <c r="D137" s="3">
        <v>4</v>
      </c>
      <c r="E137" s="3">
        <v>11</v>
      </c>
      <c r="F137" s="3">
        <v>6</v>
      </c>
      <c r="G137" s="3">
        <v>4</v>
      </c>
      <c r="H137" s="3">
        <v>6</v>
      </c>
      <c r="I137" s="3">
        <v>6</v>
      </c>
      <c r="J137" s="3">
        <v>1</v>
      </c>
      <c r="L137" s="3">
        <f t="shared" si="108"/>
        <v>0</v>
      </c>
      <c r="M137" s="3">
        <f t="shared" si="109"/>
        <v>1</v>
      </c>
      <c r="N137" s="3">
        <f t="shared" si="110"/>
        <v>0</v>
      </c>
      <c r="O137" s="3">
        <f t="shared" si="111"/>
        <v>0</v>
      </c>
      <c r="Q137" s="3">
        <f t="shared" si="192"/>
        <v>0</v>
      </c>
      <c r="R137" s="3">
        <f t="shared" si="193"/>
        <v>0</v>
      </c>
      <c r="S137" s="3">
        <f t="shared" si="194"/>
        <v>0</v>
      </c>
      <c r="T137" s="3">
        <f t="shared" si="195"/>
        <v>0</v>
      </c>
      <c r="V137" s="3">
        <f t="shared" si="196"/>
        <v>0</v>
      </c>
      <c r="W137" s="3">
        <f t="shared" si="197"/>
        <v>0</v>
      </c>
      <c r="X137" s="3">
        <f t="shared" si="198"/>
        <v>0</v>
      </c>
      <c r="Y137" s="3">
        <f t="shared" si="199"/>
        <v>0</v>
      </c>
      <c r="AA137" s="3">
        <f t="shared" si="200"/>
        <v>1</v>
      </c>
      <c r="AB137" s="3">
        <f t="shared" si="201"/>
        <v>0</v>
      </c>
      <c r="AC137" s="3">
        <f t="shared" si="202"/>
        <v>1</v>
      </c>
      <c r="AD137" s="3">
        <f t="shared" si="203"/>
        <v>1</v>
      </c>
      <c r="AF137" s="3">
        <f t="shared" si="204"/>
        <v>0</v>
      </c>
      <c r="AG137" s="3">
        <f t="shared" si="205"/>
        <v>0</v>
      </c>
      <c r="AH137" s="3">
        <f t="shared" si="206"/>
        <v>0</v>
      </c>
      <c r="AI137" s="3">
        <f t="shared" si="207"/>
        <v>0</v>
      </c>
      <c r="AK137" s="3">
        <f t="shared" si="208"/>
        <v>0</v>
      </c>
      <c r="AL137" s="3">
        <f t="shared" si="209"/>
        <v>0</v>
      </c>
      <c r="AM137" s="3">
        <f t="shared" si="210"/>
        <v>0</v>
      </c>
      <c r="AN137" s="3">
        <f t="shared" si="211"/>
        <v>0</v>
      </c>
      <c r="AP137" s="3">
        <f t="shared" si="212"/>
        <v>0</v>
      </c>
      <c r="AQ137" s="3">
        <f t="shared" si="213"/>
        <v>0</v>
      </c>
      <c r="AR137" s="3">
        <f t="shared" si="214"/>
        <v>0</v>
      </c>
      <c r="AS137" s="3">
        <f t="shared" si="215"/>
        <v>0</v>
      </c>
      <c r="AU137" s="3">
        <f t="shared" si="216"/>
        <v>0</v>
      </c>
      <c r="AV137" s="3">
        <f t="shared" si="217"/>
        <v>0</v>
      </c>
      <c r="AW137" s="3">
        <f t="shared" si="218"/>
        <v>0</v>
      </c>
      <c r="AX137" s="3">
        <f t="shared" si="219"/>
        <v>0</v>
      </c>
      <c r="AZ137" s="3">
        <f t="shared" si="112"/>
        <v>0</v>
      </c>
      <c r="BA137" s="3">
        <f t="shared" si="113"/>
        <v>0</v>
      </c>
      <c r="BB137" s="3">
        <f t="shared" si="114"/>
        <v>0</v>
      </c>
      <c r="BC137" s="3">
        <f t="shared" si="115"/>
        <v>1</v>
      </c>
      <c r="BD137" s="3">
        <f t="shared" si="116"/>
        <v>1</v>
      </c>
      <c r="BE137" s="3">
        <f t="shared" si="117"/>
        <v>1</v>
      </c>
      <c r="BF137" s="3">
        <f t="shared" si="118"/>
        <v>0</v>
      </c>
      <c r="BG137" s="3">
        <f t="shared" si="119"/>
        <v>0</v>
      </c>
      <c r="BH137" s="3">
        <f t="shared" si="120"/>
        <v>0</v>
      </c>
      <c r="BI137" s="3">
        <f t="shared" si="121"/>
        <v>0</v>
      </c>
      <c r="BJ137" s="3">
        <f t="shared" si="122"/>
        <v>0</v>
      </c>
      <c r="BK137" s="3">
        <f t="shared" si="123"/>
        <v>0</v>
      </c>
      <c r="BM137" s="15" t="s">
        <v>5</v>
      </c>
      <c r="BN137" s="3">
        <f t="shared" si="124"/>
        <v>0</v>
      </c>
      <c r="BO137" s="3">
        <f t="shared" si="125"/>
        <v>1</v>
      </c>
      <c r="BP137" s="3">
        <f t="shared" si="126"/>
        <v>0</v>
      </c>
      <c r="BQ137" s="3">
        <f t="shared" si="127"/>
        <v>0</v>
      </c>
      <c r="BS137" s="3">
        <f t="shared" si="175"/>
        <v>0</v>
      </c>
      <c r="BT137" s="3">
        <f t="shared" si="176"/>
        <v>0</v>
      </c>
      <c r="BU137" s="3">
        <f t="shared" si="177"/>
        <v>0</v>
      </c>
      <c r="BV137" s="3">
        <f t="shared" si="178"/>
        <v>0</v>
      </c>
      <c r="BX137" s="3">
        <f t="shared" si="220"/>
        <v>0</v>
      </c>
      <c r="BY137" s="3" t="str">
        <f t="shared" si="179"/>
        <v>N/A</v>
      </c>
      <c r="BZ137" s="3" t="str">
        <f t="shared" si="180"/>
        <v>N/A</v>
      </c>
      <c r="CA137" s="3" t="str">
        <f t="shared" si="181"/>
        <v>N/A</v>
      </c>
      <c r="CB137" s="3" t="str">
        <f t="shared" si="182"/>
        <v>N/A</v>
      </c>
      <c r="CD137" s="3">
        <f t="shared" si="221"/>
        <v>1</v>
      </c>
      <c r="CE137" s="3">
        <f t="shared" si="183"/>
        <v>6</v>
      </c>
      <c r="CF137" s="3">
        <f t="shared" si="184"/>
        <v>4</v>
      </c>
      <c r="CG137" s="3">
        <f t="shared" si="185"/>
        <v>6</v>
      </c>
      <c r="CH137" s="3">
        <f t="shared" si="186"/>
        <v>6</v>
      </c>
      <c r="CJ137" s="3">
        <f t="shared" si="191"/>
        <v>0</v>
      </c>
      <c r="CK137" s="3" t="str">
        <f t="shared" si="187"/>
        <v>N/A</v>
      </c>
      <c r="CL137" s="3" t="str">
        <f t="shared" si="188"/>
        <v>N/A</v>
      </c>
      <c r="CM137" s="3" t="str">
        <f t="shared" si="189"/>
        <v>N/A</v>
      </c>
      <c r="CN137" s="3" t="str">
        <f t="shared" si="190"/>
        <v>N/A</v>
      </c>
      <c r="CP137" s="3">
        <v>2</v>
      </c>
      <c r="CQ137" s="3">
        <v>1</v>
      </c>
      <c r="CR137" s="3">
        <v>3</v>
      </c>
      <c r="CS137" s="3">
        <v>1</v>
      </c>
    </row>
    <row r="138" spans="1:97" ht="12.75">
      <c r="A138" s="3" t="s">
        <v>421</v>
      </c>
      <c r="B138" s="3">
        <v>11</v>
      </c>
      <c r="C138" s="3">
        <v>370</v>
      </c>
      <c r="D138" s="3">
        <v>4</v>
      </c>
      <c r="E138" s="3">
        <v>3</v>
      </c>
      <c r="F138" s="3">
        <v>5</v>
      </c>
      <c r="G138" s="3">
        <v>4</v>
      </c>
      <c r="H138" s="3">
        <v>4</v>
      </c>
      <c r="I138" s="3">
        <v>5</v>
      </c>
      <c r="J138" s="3">
        <v>1</v>
      </c>
      <c r="L138" s="3">
        <f t="shared" si="108"/>
        <v>0</v>
      </c>
      <c r="M138" s="3">
        <f t="shared" si="109"/>
        <v>1</v>
      </c>
      <c r="N138" s="3">
        <f t="shared" si="110"/>
        <v>1</v>
      </c>
      <c r="O138" s="3">
        <f t="shared" si="111"/>
        <v>0</v>
      </c>
      <c r="Q138" s="3">
        <f t="shared" si="192"/>
        <v>0</v>
      </c>
      <c r="R138" s="3">
        <f t="shared" si="193"/>
        <v>0</v>
      </c>
      <c r="S138" s="3">
        <f t="shared" si="194"/>
        <v>0</v>
      </c>
      <c r="T138" s="3">
        <f t="shared" si="195"/>
        <v>0</v>
      </c>
      <c r="V138" s="3">
        <f t="shared" si="196"/>
        <v>1</v>
      </c>
      <c r="W138" s="3">
        <f t="shared" si="197"/>
        <v>0</v>
      </c>
      <c r="X138" s="3">
        <f t="shared" si="198"/>
        <v>0</v>
      </c>
      <c r="Y138" s="3">
        <f t="shared" si="199"/>
        <v>1</v>
      </c>
      <c r="AA138" s="3">
        <f t="shared" si="200"/>
        <v>0</v>
      </c>
      <c r="AB138" s="3">
        <f t="shared" si="201"/>
        <v>0</v>
      </c>
      <c r="AC138" s="3">
        <f t="shared" si="202"/>
        <v>0</v>
      </c>
      <c r="AD138" s="3">
        <f t="shared" si="203"/>
        <v>0</v>
      </c>
      <c r="AF138" s="3">
        <f t="shared" si="204"/>
        <v>0</v>
      </c>
      <c r="AG138" s="3">
        <f t="shared" si="205"/>
        <v>0</v>
      </c>
      <c r="AH138" s="3">
        <f t="shared" si="206"/>
        <v>0</v>
      </c>
      <c r="AI138" s="3">
        <f t="shared" si="207"/>
        <v>0</v>
      </c>
      <c r="AK138" s="3">
        <f t="shared" si="208"/>
        <v>0</v>
      </c>
      <c r="AL138" s="3">
        <f t="shared" si="209"/>
        <v>0</v>
      </c>
      <c r="AM138" s="3">
        <f t="shared" si="210"/>
        <v>0</v>
      </c>
      <c r="AN138" s="3">
        <f t="shared" si="211"/>
        <v>0</v>
      </c>
      <c r="AP138" s="3">
        <f t="shared" si="212"/>
        <v>0</v>
      </c>
      <c r="AQ138" s="3">
        <f t="shared" si="213"/>
        <v>0</v>
      </c>
      <c r="AR138" s="3">
        <f t="shared" si="214"/>
        <v>0</v>
      </c>
      <c r="AS138" s="3">
        <f t="shared" si="215"/>
        <v>0</v>
      </c>
      <c r="AU138" s="3">
        <f t="shared" si="216"/>
        <v>0</v>
      </c>
      <c r="AV138" s="3">
        <f t="shared" si="217"/>
        <v>0</v>
      </c>
      <c r="AW138" s="3">
        <f t="shared" si="218"/>
        <v>0</v>
      </c>
      <c r="AX138" s="3">
        <f t="shared" si="219"/>
        <v>0</v>
      </c>
      <c r="AZ138" s="3">
        <f t="shared" si="112"/>
        <v>0</v>
      </c>
      <c r="BA138" s="3">
        <f t="shared" si="113"/>
        <v>0</v>
      </c>
      <c r="BB138" s="3">
        <f t="shared" si="114"/>
        <v>0</v>
      </c>
      <c r="BC138" s="3">
        <f t="shared" si="115"/>
        <v>1</v>
      </c>
      <c r="BD138" s="3">
        <f t="shared" si="116"/>
        <v>0</v>
      </c>
      <c r="BE138" s="3">
        <f t="shared" si="117"/>
        <v>1</v>
      </c>
      <c r="BF138" s="3">
        <f t="shared" si="118"/>
        <v>1</v>
      </c>
      <c r="BG138" s="3">
        <f t="shared" si="119"/>
        <v>0</v>
      </c>
      <c r="BH138" s="3">
        <f t="shared" si="120"/>
        <v>1</v>
      </c>
      <c r="BI138" s="3">
        <f t="shared" si="121"/>
        <v>0</v>
      </c>
      <c r="BJ138" s="3">
        <f t="shared" si="122"/>
        <v>0</v>
      </c>
      <c r="BK138" s="3">
        <f t="shared" si="123"/>
        <v>0</v>
      </c>
      <c r="BM138" s="15">
        <v>0</v>
      </c>
      <c r="BN138" s="3">
        <f t="shared" si="124"/>
        <v>0</v>
      </c>
      <c r="BO138" s="3">
        <f t="shared" si="125"/>
        <v>0</v>
      </c>
      <c r="BP138" s="3">
        <f t="shared" si="126"/>
        <v>0</v>
      </c>
      <c r="BQ138" s="3">
        <f t="shared" si="127"/>
        <v>0</v>
      </c>
      <c r="BS138" s="3">
        <f t="shared" si="175"/>
        <v>0</v>
      </c>
      <c r="BT138" s="3">
        <f t="shared" si="176"/>
        <v>0</v>
      </c>
      <c r="BU138" s="3">
        <f t="shared" si="177"/>
        <v>0</v>
      </c>
      <c r="BV138" s="3">
        <f t="shared" si="178"/>
        <v>0</v>
      </c>
      <c r="BX138" s="3">
        <f t="shared" si="220"/>
        <v>0</v>
      </c>
      <c r="BY138" s="3" t="str">
        <f t="shared" si="179"/>
        <v>N/A</v>
      </c>
      <c r="BZ138" s="3" t="str">
        <f t="shared" si="180"/>
        <v>N/A</v>
      </c>
      <c r="CA138" s="3" t="str">
        <f t="shared" si="181"/>
        <v>N/A</v>
      </c>
      <c r="CB138" s="3" t="str">
        <f t="shared" si="182"/>
        <v>N/A</v>
      </c>
      <c r="CD138" s="3">
        <f t="shared" si="221"/>
        <v>1</v>
      </c>
      <c r="CE138" s="3">
        <f t="shared" si="183"/>
        <v>5</v>
      </c>
      <c r="CF138" s="3">
        <f t="shared" si="184"/>
        <v>4</v>
      </c>
      <c r="CG138" s="3">
        <f t="shared" si="185"/>
        <v>4</v>
      </c>
      <c r="CH138" s="3">
        <f t="shared" si="186"/>
        <v>5</v>
      </c>
      <c r="CJ138" s="3">
        <f t="shared" si="191"/>
        <v>0</v>
      </c>
      <c r="CK138" s="3" t="str">
        <f t="shared" si="187"/>
        <v>N/A</v>
      </c>
      <c r="CL138" s="3" t="str">
        <f t="shared" si="188"/>
        <v>N/A</v>
      </c>
      <c r="CM138" s="3" t="str">
        <f t="shared" si="189"/>
        <v>N/A</v>
      </c>
      <c r="CN138" s="3" t="str">
        <f t="shared" si="190"/>
        <v>N/A</v>
      </c>
      <c r="CP138" s="3">
        <v>1</v>
      </c>
      <c r="CQ138" s="3">
        <v>1</v>
      </c>
      <c r="CR138" s="3">
        <v>2</v>
      </c>
      <c r="CS138" s="3">
        <v>2</v>
      </c>
    </row>
    <row r="139" spans="1:97" ht="12.75">
      <c r="A139" s="3" t="s">
        <v>421</v>
      </c>
      <c r="B139" s="3">
        <v>12</v>
      </c>
      <c r="C139" s="3">
        <v>150</v>
      </c>
      <c r="D139" s="3">
        <v>3</v>
      </c>
      <c r="E139" s="3">
        <v>13</v>
      </c>
      <c r="F139" s="3">
        <v>5</v>
      </c>
      <c r="G139" s="3">
        <v>4</v>
      </c>
      <c r="H139" s="3">
        <v>3</v>
      </c>
      <c r="I139" s="3">
        <v>3</v>
      </c>
      <c r="J139" s="3">
        <v>1</v>
      </c>
      <c r="L139" s="3">
        <f t="shared" si="108"/>
        <v>0</v>
      </c>
      <c r="M139" s="3">
        <f t="shared" si="109"/>
        <v>0</v>
      </c>
      <c r="N139" s="3">
        <f t="shared" si="110"/>
        <v>1</v>
      </c>
      <c r="O139" s="3">
        <f t="shared" si="111"/>
        <v>1</v>
      </c>
      <c r="Q139" s="3">
        <f t="shared" si="192"/>
        <v>0</v>
      </c>
      <c r="R139" s="3">
        <f t="shared" si="193"/>
        <v>0</v>
      </c>
      <c r="S139" s="3">
        <f t="shared" si="194"/>
        <v>0</v>
      </c>
      <c r="T139" s="3">
        <f t="shared" si="195"/>
        <v>0</v>
      </c>
      <c r="V139" s="3">
        <f t="shared" si="196"/>
        <v>0</v>
      </c>
      <c r="W139" s="3">
        <f t="shared" si="197"/>
        <v>1</v>
      </c>
      <c r="X139" s="3">
        <f t="shared" si="198"/>
        <v>0</v>
      </c>
      <c r="Y139" s="3">
        <f t="shared" si="199"/>
        <v>0</v>
      </c>
      <c r="AA139" s="3">
        <f t="shared" si="200"/>
        <v>1</v>
      </c>
      <c r="AB139" s="3">
        <f t="shared" si="201"/>
        <v>0</v>
      </c>
      <c r="AC139" s="3">
        <f t="shared" si="202"/>
        <v>0</v>
      </c>
      <c r="AD139" s="3">
        <f t="shared" si="203"/>
        <v>0</v>
      </c>
      <c r="AF139" s="3">
        <f t="shared" si="204"/>
        <v>0</v>
      </c>
      <c r="AG139" s="3">
        <f t="shared" si="205"/>
        <v>0</v>
      </c>
      <c r="AH139" s="3">
        <f t="shared" si="206"/>
        <v>0</v>
      </c>
      <c r="AI139" s="3">
        <f t="shared" si="207"/>
        <v>0</v>
      </c>
      <c r="AK139" s="3">
        <f t="shared" si="208"/>
        <v>0</v>
      </c>
      <c r="AL139" s="3">
        <f t="shared" si="209"/>
        <v>0</v>
      </c>
      <c r="AM139" s="3">
        <f t="shared" si="210"/>
        <v>0</v>
      </c>
      <c r="AN139" s="3">
        <f t="shared" si="211"/>
        <v>0</v>
      </c>
      <c r="AP139" s="3">
        <f t="shared" si="212"/>
        <v>0</v>
      </c>
      <c r="AQ139" s="3">
        <f t="shared" si="213"/>
        <v>0</v>
      </c>
      <c r="AR139" s="3">
        <f t="shared" si="214"/>
        <v>0</v>
      </c>
      <c r="AS139" s="3">
        <f t="shared" si="215"/>
        <v>0</v>
      </c>
      <c r="AU139" s="3">
        <f t="shared" si="216"/>
        <v>0</v>
      </c>
      <c r="AV139" s="3">
        <f t="shared" si="217"/>
        <v>0</v>
      </c>
      <c r="AW139" s="3">
        <f t="shared" si="218"/>
        <v>0</v>
      </c>
      <c r="AX139" s="3">
        <f t="shared" si="219"/>
        <v>0</v>
      </c>
      <c r="AZ139" s="3">
        <f t="shared" si="112"/>
        <v>0</v>
      </c>
      <c r="BA139" s="3">
        <f t="shared" si="113"/>
        <v>0</v>
      </c>
      <c r="BB139" s="3">
        <f t="shared" si="114"/>
        <v>0</v>
      </c>
      <c r="BC139" s="3">
        <f t="shared" si="115"/>
        <v>1</v>
      </c>
      <c r="BD139" s="3">
        <f t="shared" si="116"/>
        <v>0</v>
      </c>
      <c r="BE139" s="3">
        <f t="shared" si="117"/>
        <v>0</v>
      </c>
      <c r="BF139" s="3">
        <f t="shared" si="118"/>
        <v>1</v>
      </c>
      <c r="BG139" s="3">
        <f t="shared" si="119"/>
        <v>1</v>
      </c>
      <c r="BH139" s="3">
        <f t="shared" si="120"/>
        <v>0</v>
      </c>
      <c r="BI139" s="3">
        <f t="shared" si="121"/>
        <v>1</v>
      </c>
      <c r="BJ139" s="3">
        <f t="shared" si="122"/>
        <v>1</v>
      </c>
      <c r="BK139" s="3">
        <f t="shared" si="123"/>
        <v>0</v>
      </c>
      <c r="BM139" s="15">
        <v>0</v>
      </c>
      <c r="BN139" s="3">
        <f t="shared" si="124"/>
        <v>0</v>
      </c>
      <c r="BO139" s="3">
        <f t="shared" si="125"/>
        <v>0</v>
      </c>
      <c r="BP139" s="3">
        <f t="shared" si="126"/>
        <v>0</v>
      </c>
      <c r="BQ139" s="3">
        <f t="shared" si="127"/>
        <v>0</v>
      </c>
      <c r="BS139" s="3">
        <f t="shared" si="175"/>
        <v>0</v>
      </c>
      <c r="BT139" s="3">
        <f t="shared" si="176"/>
        <v>0</v>
      </c>
      <c r="BU139" s="3">
        <f t="shared" si="177"/>
        <v>0</v>
      </c>
      <c r="BV139" s="3">
        <f t="shared" si="178"/>
        <v>0</v>
      </c>
      <c r="BX139" s="3">
        <f t="shared" si="220"/>
        <v>1</v>
      </c>
      <c r="BY139" s="3">
        <f t="shared" si="179"/>
        <v>5</v>
      </c>
      <c r="BZ139" s="3">
        <f t="shared" si="180"/>
        <v>4</v>
      </c>
      <c r="CA139" s="3">
        <f t="shared" si="181"/>
        <v>3</v>
      </c>
      <c r="CB139" s="3">
        <f t="shared" si="182"/>
        <v>3</v>
      </c>
      <c r="CD139" s="3">
        <f t="shared" si="221"/>
        <v>0</v>
      </c>
      <c r="CE139" s="3" t="str">
        <f t="shared" si="183"/>
        <v>N/A</v>
      </c>
      <c r="CF139" s="3" t="str">
        <f t="shared" si="184"/>
        <v>N/A</v>
      </c>
      <c r="CG139" s="3" t="str">
        <f t="shared" si="185"/>
        <v>N/A</v>
      </c>
      <c r="CH139" s="3" t="str">
        <f t="shared" si="186"/>
        <v>N/A</v>
      </c>
      <c r="CJ139" s="3">
        <f t="shared" si="191"/>
        <v>0</v>
      </c>
      <c r="CK139" s="3" t="str">
        <f t="shared" si="187"/>
        <v>N/A</v>
      </c>
      <c r="CL139" s="3" t="str">
        <f t="shared" si="188"/>
        <v>N/A</v>
      </c>
      <c r="CM139" s="3" t="str">
        <f t="shared" si="189"/>
        <v>N/A</v>
      </c>
      <c r="CN139" s="3" t="str">
        <f t="shared" si="190"/>
        <v>N/A</v>
      </c>
      <c r="CP139" s="3">
        <v>2</v>
      </c>
      <c r="CQ139" s="3">
        <v>1</v>
      </c>
      <c r="CR139" s="3">
        <v>2</v>
      </c>
      <c r="CS139" s="3">
        <v>2</v>
      </c>
    </row>
    <row r="140" spans="1:97" ht="12.75">
      <c r="A140" s="3" t="s">
        <v>421</v>
      </c>
      <c r="B140" s="3">
        <v>13</v>
      </c>
      <c r="C140" s="3">
        <v>520</v>
      </c>
      <c r="D140" s="3">
        <v>5</v>
      </c>
      <c r="E140" s="3">
        <v>1</v>
      </c>
      <c r="F140" s="3">
        <v>5</v>
      </c>
      <c r="G140" s="3">
        <v>5</v>
      </c>
      <c r="H140" s="3">
        <v>5</v>
      </c>
      <c r="I140" s="3">
        <v>7</v>
      </c>
      <c r="J140" s="3">
        <v>1</v>
      </c>
      <c r="L140" s="3">
        <f t="shared" si="108"/>
        <v>1</v>
      </c>
      <c r="M140" s="3">
        <f t="shared" si="109"/>
        <v>1</v>
      </c>
      <c r="N140" s="3">
        <f t="shared" si="110"/>
        <v>1</v>
      </c>
      <c r="O140" s="3">
        <f t="shared" si="111"/>
        <v>0</v>
      </c>
      <c r="Q140" s="3">
        <f t="shared" si="192"/>
        <v>0</v>
      </c>
      <c r="R140" s="3">
        <f t="shared" si="193"/>
        <v>0</v>
      </c>
      <c r="S140" s="3">
        <f t="shared" si="194"/>
        <v>0</v>
      </c>
      <c r="T140" s="3">
        <f t="shared" si="195"/>
        <v>0</v>
      </c>
      <c r="V140" s="3">
        <f t="shared" si="196"/>
        <v>0</v>
      </c>
      <c r="W140" s="3">
        <f t="shared" si="197"/>
        <v>0</v>
      </c>
      <c r="X140" s="3">
        <f t="shared" si="198"/>
        <v>0</v>
      </c>
      <c r="Y140" s="3">
        <f t="shared" si="199"/>
        <v>0</v>
      </c>
      <c r="AA140" s="3">
        <f t="shared" si="200"/>
        <v>0</v>
      </c>
      <c r="AB140" s="3">
        <f t="shared" si="201"/>
        <v>0</v>
      </c>
      <c r="AC140" s="3">
        <f t="shared" si="202"/>
        <v>0</v>
      </c>
      <c r="AD140" s="3">
        <f t="shared" si="203"/>
        <v>1</v>
      </c>
      <c r="AF140" s="3">
        <f t="shared" si="204"/>
        <v>0</v>
      </c>
      <c r="AG140" s="3">
        <f t="shared" si="205"/>
        <v>0</v>
      </c>
      <c r="AH140" s="3">
        <f t="shared" si="206"/>
        <v>0</v>
      </c>
      <c r="AI140" s="3">
        <f t="shared" si="207"/>
        <v>0</v>
      </c>
      <c r="AK140" s="3">
        <f t="shared" si="208"/>
        <v>0</v>
      </c>
      <c r="AL140" s="3">
        <f t="shared" si="209"/>
        <v>0</v>
      </c>
      <c r="AM140" s="3">
        <f t="shared" si="210"/>
        <v>0</v>
      </c>
      <c r="AN140" s="3">
        <f t="shared" si="211"/>
        <v>0</v>
      </c>
      <c r="AP140" s="3">
        <f t="shared" si="212"/>
        <v>0</v>
      </c>
      <c r="AQ140" s="3">
        <f t="shared" si="213"/>
        <v>0</v>
      </c>
      <c r="AR140" s="3">
        <f t="shared" si="214"/>
        <v>0</v>
      </c>
      <c r="AS140" s="3">
        <f t="shared" si="215"/>
        <v>0</v>
      </c>
      <c r="AU140" s="3">
        <f t="shared" si="216"/>
        <v>0</v>
      </c>
      <c r="AV140" s="3">
        <f t="shared" si="217"/>
        <v>0</v>
      </c>
      <c r="AW140" s="3">
        <f t="shared" si="218"/>
        <v>0</v>
      </c>
      <c r="AX140" s="3">
        <f t="shared" si="219"/>
        <v>0</v>
      </c>
      <c r="AZ140" s="3">
        <f t="shared" si="112"/>
        <v>0</v>
      </c>
      <c r="BA140" s="3">
        <f t="shared" si="113"/>
        <v>0</v>
      </c>
      <c r="BB140" s="3">
        <f t="shared" si="114"/>
        <v>1</v>
      </c>
      <c r="BC140" s="3">
        <f t="shared" si="115"/>
        <v>0</v>
      </c>
      <c r="BD140" s="3">
        <f t="shared" si="116"/>
        <v>0</v>
      </c>
      <c r="BE140" s="3">
        <f t="shared" si="117"/>
        <v>1</v>
      </c>
      <c r="BF140" s="3">
        <f t="shared" si="118"/>
        <v>0</v>
      </c>
      <c r="BG140" s="3">
        <f t="shared" si="119"/>
        <v>0</v>
      </c>
      <c r="BH140" s="3">
        <f t="shared" si="120"/>
        <v>1</v>
      </c>
      <c r="BI140" s="3">
        <f t="shared" si="121"/>
        <v>0</v>
      </c>
      <c r="BJ140" s="3">
        <f t="shared" si="122"/>
        <v>0</v>
      </c>
      <c r="BK140" s="3">
        <f t="shared" si="123"/>
        <v>0</v>
      </c>
      <c r="BM140" s="15">
        <v>0</v>
      </c>
      <c r="BN140" s="3">
        <f t="shared" si="124"/>
        <v>0</v>
      </c>
      <c r="BO140" s="3">
        <f t="shared" si="125"/>
        <v>0</v>
      </c>
      <c r="BP140" s="3">
        <f t="shared" si="126"/>
        <v>0</v>
      </c>
      <c r="BQ140" s="3">
        <f t="shared" si="127"/>
        <v>0</v>
      </c>
      <c r="BS140" s="3">
        <f t="shared" si="175"/>
        <v>0</v>
      </c>
      <c r="BT140" s="3">
        <f t="shared" si="176"/>
        <v>0</v>
      </c>
      <c r="BU140" s="3">
        <f t="shared" si="177"/>
        <v>0</v>
      </c>
      <c r="BV140" s="3">
        <f t="shared" si="178"/>
        <v>0</v>
      </c>
      <c r="BX140" s="3">
        <f t="shared" si="220"/>
        <v>0</v>
      </c>
      <c r="BY140" s="3" t="str">
        <f t="shared" si="179"/>
        <v>N/A</v>
      </c>
      <c r="BZ140" s="3" t="str">
        <f t="shared" si="180"/>
        <v>N/A</v>
      </c>
      <c r="CA140" s="3" t="str">
        <f t="shared" si="181"/>
        <v>N/A</v>
      </c>
      <c r="CB140" s="3" t="str">
        <f t="shared" si="182"/>
        <v>N/A</v>
      </c>
      <c r="CD140" s="3">
        <f t="shared" si="221"/>
        <v>0</v>
      </c>
      <c r="CE140" s="3" t="str">
        <f t="shared" si="183"/>
        <v>N/A</v>
      </c>
      <c r="CF140" s="3" t="str">
        <f t="shared" si="184"/>
        <v>N/A</v>
      </c>
      <c r="CG140" s="3" t="str">
        <f t="shared" si="185"/>
        <v>N/A</v>
      </c>
      <c r="CH140" s="3" t="str">
        <f t="shared" si="186"/>
        <v>N/A</v>
      </c>
      <c r="CJ140" s="3">
        <f t="shared" si="191"/>
        <v>1</v>
      </c>
      <c r="CK140" s="3">
        <f t="shared" si="187"/>
        <v>5</v>
      </c>
      <c r="CL140" s="3">
        <f t="shared" si="188"/>
        <v>5</v>
      </c>
      <c r="CM140" s="3">
        <f t="shared" si="189"/>
        <v>5</v>
      </c>
      <c r="CN140" s="3">
        <f t="shared" si="190"/>
        <v>7</v>
      </c>
      <c r="CP140" s="3">
        <v>1</v>
      </c>
      <c r="CQ140" s="3">
        <v>2</v>
      </c>
      <c r="CR140" s="3">
        <v>2</v>
      </c>
      <c r="CS140" s="3">
        <v>2</v>
      </c>
    </row>
    <row r="141" spans="1:97" ht="12.75">
      <c r="A141" s="3" t="s">
        <v>421</v>
      </c>
      <c r="B141" s="3">
        <v>14</v>
      </c>
      <c r="C141" s="3">
        <v>395</v>
      </c>
      <c r="D141" s="3">
        <v>4</v>
      </c>
      <c r="E141" s="3">
        <v>5</v>
      </c>
      <c r="F141" s="3">
        <v>5</v>
      </c>
      <c r="G141" s="3">
        <v>5</v>
      </c>
      <c r="H141" s="3">
        <v>7</v>
      </c>
      <c r="I141" s="3">
        <v>5</v>
      </c>
      <c r="J141" s="3">
        <v>1</v>
      </c>
      <c r="L141" s="3">
        <f t="shared" si="108"/>
        <v>0</v>
      </c>
      <c r="M141" s="3">
        <f t="shared" si="109"/>
        <v>0</v>
      </c>
      <c r="N141" s="3">
        <f t="shared" si="110"/>
        <v>0</v>
      </c>
      <c r="O141" s="3">
        <f t="shared" si="111"/>
        <v>0</v>
      </c>
      <c r="Q141" s="3">
        <f t="shared" si="192"/>
        <v>0</v>
      </c>
      <c r="R141" s="3">
        <f t="shared" si="193"/>
        <v>0</v>
      </c>
      <c r="S141" s="3">
        <f t="shared" si="194"/>
        <v>0</v>
      </c>
      <c r="T141" s="3">
        <f t="shared" si="195"/>
        <v>0</v>
      </c>
      <c r="V141" s="3">
        <f t="shared" si="196"/>
        <v>1</v>
      </c>
      <c r="W141" s="3">
        <f t="shared" si="197"/>
        <v>1</v>
      </c>
      <c r="X141" s="3">
        <f t="shared" si="198"/>
        <v>0</v>
      </c>
      <c r="Y141" s="3">
        <f t="shared" si="199"/>
        <v>1</v>
      </c>
      <c r="AA141" s="3">
        <f t="shared" si="200"/>
        <v>0</v>
      </c>
      <c r="AB141" s="3">
        <f t="shared" si="201"/>
        <v>0</v>
      </c>
      <c r="AC141" s="3">
        <f t="shared" si="202"/>
        <v>0</v>
      </c>
      <c r="AD141" s="3">
        <f t="shared" si="203"/>
        <v>0</v>
      </c>
      <c r="AF141" s="3">
        <f t="shared" si="204"/>
        <v>0</v>
      </c>
      <c r="AG141" s="3">
        <f t="shared" si="205"/>
        <v>0</v>
      </c>
      <c r="AH141" s="3">
        <f t="shared" si="206"/>
        <v>1</v>
      </c>
      <c r="AI141" s="3">
        <f t="shared" si="207"/>
        <v>0</v>
      </c>
      <c r="AK141" s="3">
        <f t="shared" si="208"/>
        <v>0</v>
      </c>
      <c r="AL141" s="3">
        <f t="shared" si="209"/>
        <v>0</v>
      </c>
      <c r="AM141" s="3">
        <f t="shared" si="210"/>
        <v>0</v>
      </c>
      <c r="AN141" s="3">
        <f t="shared" si="211"/>
        <v>0</v>
      </c>
      <c r="AP141" s="3">
        <f t="shared" si="212"/>
        <v>0</v>
      </c>
      <c r="AQ141" s="3">
        <f t="shared" si="213"/>
        <v>0</v>
      </c>
      <c r="AR141" s="3">
        <f t="shared" si="214"/>
        <v>0</v>
      </c>
      <c r="AS141" s="3">
        <f t="shared" si="215"/>
        <v>0</v>
      </c>
      <c r="AU141" s="3">
        <f t="shared" si="216"/>
        <v>0</v>
      </c>
      <c r="AV141" s="3">
        <f t="shared" si="217"/>
        <v>0</v>
      </c>
      <c r="AW141" s="3">
        <f t="shared" si="218"/>
        <v>0</v>
      </c>
      <c r="AX141" s="3">
        <f t="shared" si="219"/>
        <v>0</v>
      </c>
      <c r="AZ141" s="3">
        <f t="shared" si="112"/>
        <v>0</v>
      </c>
      <c r="BA141" s="3">
        <f t="shared" si="113"/>
        <v>1</v>
      </c>
      <c r="BB141" s="3">
        <f t="shared" si="114"/>
        <v>0</v>
      </c>
      <c r="BC141" s="3">
        <f t="shared" si="115"/>
        <v>0</v>
      </c>
      <c r="BD141" s="3">
        <f t="shared" si="116"/>
        <v>1</v>
      </c>
      <c r="BE141" s="3">
        <f t="shared" si="117"/>
        <v>0</v>
      </c>
      <c r="BF141" s="3">
        <f t="shared" si="118"/>
        <v>0</v>
      </c>
      <c r="BG141" s="3">
        <f t="shared" si="119"/>
        <v>0</v>
      </c>
      <c r="BH141" s="3">
        <f t="shared" si="120"/>
        <v>0</v>
      </c>
      <c r="BI141" s="3">
        <f t="shared" si="121"/>
        <v>0</v>
      </c>
      <c r="BJ141" s="3">
        <f t="shared" si="122"/>
        <v>0</v>
      </c>
      <c r="BK141" s="3">
        <f t="shared" si="123"/>
        <v>1</v>
      </c>
      <c r="BM141" s="15">
        <v>0</v>
      </c>
      <c r="BN141" s="3">
        <f t="shared" si="124"/>
        <v>0</v>
      </c>
      <c r="BO141" s="3">
        <f t="shared" si="125"/>
        <v>0</v>
      </c>
      <c r="BP141" s="3">
        <f t="shared" si="126"/>
        <v>0</v>
      </c>
      <c r="BQ141" s="3">
        <f t="shared" si="127"/>
        <v>0</v>
      </c>
      <c r="BS141" s="3">
        <f t="shared" si="175"/>
        <v>0</v>
      </c>
      <c r="BT141" s="3">
        <f t="shared" si="176"/>
        <v>0</v>
      </c>
      <c r="BU141" s="3">
        <f t="shared" si="177"/>
        <v>0</v>
      </c>
      <c r="BV141" s="3">
        <f t="shared" si="178"/>
        <v>0</v>
      </c>
      <c r="BX141" s="3">
        <f t="shared" si="220"/>
        <v>0</v>
      </c>
      <c r="BY141" s="3" t="str">
        <f t="shared" si="179"/>
        <v>N/A</v>
      </c>
      <c r="BZ141" s="3" t="str">
        <f t="shared" si="180"/>
        <v>N/A</v>
      </c>
      <c r="CA141" s="3" t="str">
        <f t="shared" si="181"/>
        <v>N/A</v>
      </c>
      <c r="CB141" s="3" t="str">
        <f t="shared" si="182"/>
        <v>N/A</v>
      </c>
      <c r="CD141" s="3">
        <f t="shared" si="221"/>
        <v>1</v>
      </c>
      <c r="CE141" s="3">
        <f t="shared" si="183"/>
        <v>5</v>
      </c>
      <c r="CF141" s="3">
        <f t="shared" si="184"/>
        <v>5</v>
      </c>
      <c r="CG141" s="3">
        <f t="shared" si="185"/>
        <v>7</v>
      </c>
      <c r="CH141" s="3">
        <f t="shared" si="186"/>
        <v>5</v>
      </c>
      <c r="CJ141" s="3">
        <f t="shared" si="191"/>
        <v>0</v>
      </c>
      <c r="CK141" s="3" t="str">
        <f t="shared" si="187"/>
        <v>N/A</v>
      </c>
      <c r="CL141" s="3" t="str">
        <f t="shared" si="188"/>
        <v>N/A</v>
      </c>
      <c r="CM141" s="3" t="str">
        <f t="shared" si="189"/>
        <v>N/A</v>
      </c>
      <c r="CN141" s="3" t="str">
        <f t="shared" si="190"/>
        <v>N/A</v>
      </c>
      <c r="CP141" s="3">
        <v>2</v>
      </c>
      <c r="CQ141" s="3">
        <v>2</v>
      </c>
      <c r="CR141" s="3">
        <v>3</v>
      </c>
      <c r="CS141" s="3">
        <v>2</v>
      </c>
    </row>
    <row r="142" spans="1:97" ht="12.75">
      <c r="A142" s="3" t="s">
        <v>421</v>
      </c>
      <c r="B142" s="3">
        <v>15</v>
      </c>
      <c r="C142" s="3">
        <v>475</v>
      </c>
      <c r="D142" s="3">
        <v>5</v>
      </c>
      <c r="E142" s="3">
        <v>9</v>
      </c>
      <c r="F142" s="3">
        <v>5</v>
      </c>
      <c r="G142" s="3">
        <v>6</v>
      </c>
      <c r="H142" s="3">
        <v>7</v>
      </c>
      <c r="I142" s="3">
        <v>5</v>
      </c>
      <c r="J142" s="3">
        <v>1</v>
      </c>
      <c r="L142" s="3">
        <f t="shared" si="108"/>
        <v>1</v>
      </c>
      <c r="M142" s="3">
        <f t="shared" si="109"/>
        <v>0</v>
      </c>
      <c r="N142" s="3">
        <f t="shared" si="110"/>
        <v>0</v>
      </c>
      <c r="O142" s="3">
        <f t="shared" si="111"/>
        <v>1</v>
      </c>
      <c r="Q142" s="3">
        <f t="shared" si="192"/>
        <v>0</v>
      </c>
      <c r="R142" s="3">
        <f t="shared" si="193"/>
        <v>0</v>
      </c>
      <c r="S142" s="3">
        <f t="shared" si="194"/>
        <v>0</v>
      </c>
      <c r="T142" s="3">
        <f t="shared" si="195"/>
        <v>0</v>
      </c>
      <c r="V142" s="3">
        <f t="shared" si="196"/>
        <v>0</v>
      </c>
      <c r="W142" s="3">
        <f t="shared" si="197"/>
        <v>1</v>
      </c>
      <c r="X142" s="3">
        <f t="shared" si="198"/>
        <v>0</v>
      </c>
      <c r="Y142" s="3">
        <f t="shared" si="199"/>
        <v>0</v>
      </c>
      <c r="AA142" s="3">
        <f t="shared" si="200"/>
        <v>0</v>
      </c>
      <c r="AB142" s="3">
        <f t="shared" si="201"/>
        <v>0</v>
      </c>
      <c r="AC142" s="3">
        <f t="shared" si="202"/>
        <v>1</v>
      </c>
      <c r="AD142" s="3">
        <f t="shared" si="203"/>
        <v>0</v>
      </c>
      <c r="AF142" s="3">
        <f t="shared" si="204"/>
        <v>0</v>
      </c>
      <c r="AG142" s="3">
        <f t="shared" si="205"/>
        <v>0</v>
      </c>
      <c r="AH142" s="3">
        <f t="shared" si="206"/>
        <v>0</v>
      </c>
      <c r="AI142" s="3">
        <f t="shared" si="207"/>
        <v>0</v>
      </c>
      <c r="AK142" s="3">
        <f t="shared" si="208"/>
        <v>0</v>
      </c>
      <c r="AL142" s="3">
        <f t="shared" si="209"/>
        <v>0</v>
      </c>
      <c r="AM142" s="3">
        <f t="shared" si="210"/>
        <v>0</v>
      </c>
      <c r="AN142" s="3">
        <f t="shared" si="211"/>
        <v>0</v>
      </c>
      <c r="AP142" s="3">
        <f t="shared" si="212"/>
        <v>0</v>
      </c>
      <c r="AQ142" s="3">
        <f t="shared" si="213"/>
        <v>0</v>
      </c>
      <c r="AR142" s="3">
        <f t="shared" si="214"/>
        <v>0</v>
      </c>
      <c r="AS142" s="3">
        <f t="shared" si="215"/>
        <v>0</v>
      </c>
      <c r="AU142" s="3">
        <f t="shared" si="216"/>
        <v>0</v>
      </c>
      <c r="AV142" s="3">
        <f t="shared" si="217"/>
        <v>0</v>
      </c>
      <c r="AW142" s="3">
        <f t="shared" si="218"/>
        <v>0</v>
      </c>
      <c r="AX142" s="3">
        <f t="shared" si="219"/>
        <v>0</v>
      </c>
      <c r="AZ142" s="3">
        <f t="shared" si="112"/>
        <v>1</v>
      </c>
      <c r="BA142" s="3">
        <f t="shared" si="113"/>
        <v>1</v>
      </c>
      <c r="BB142" s="3">
        <f t="shared" si="114"/>
        <v>0</v>
      </c>
      <c r="BC142" s="3">
        <f t="shared" si="115"/>
        <v>0</v>
      </c>
      <c r="BD142" s="3">
        <f t="shared" si="116"/>
        <v>1</v>
      </c>
      <c r="BE142" s="3">
        <f t="shared" si="117"/>
        <v>0</v>
      </c>
      <c r="BF142" s="3">
        <f t="shared" si="118"/>
        <v>0</v>
      </c>
      <c r="BG142" s="3">
        <f t="shared" si="119"/>
        <v>0</v>
      </c>
      <c r="BH142" s="3">
        <f t="shared" si="120"/>
        <v>0</v>
      </c>
      <c r="BI142" s="3">
        <f t="shared" si="121"/>
        <v>0</v>
      </c>
      <c r="BJ142" s="3">
        <f t="shared" si="122"/>
        <v>1</v>
      </c>
      <c r="BK142" s="3">
        <f t="shared" si="123"/>
        <v>1</v>
      </c>
      <c r="BM142" s="15">
        <v>0</v>
      </c>
      <c r="BN142" s="3">
        <f t="shared" si="124"/>
        <v>0</v>
      </c>
      <c r="BO142" s="3">
        <f t="shared" si="125"/>
        <v>0</v>
      </c>
      <c r="BP142" s="3">
        <f t="shared" si="126"/>
        <v>0</v>
      </c>
      <c r="BQ142" s="3">
        <f t="shared" si="127"/>
        <v>0</v>
      </c>
      <c r="BS142" s="3">
        <f t="shared" si="175"/>
        <v>0</v>
      </c>
      <c r="BT142" s="3">
        <f t="shared" si="176"/>
        <v>0</v>
      </c>
      <c r="BU142" s="3">
        <f t="shared" si="177"/>
        <v>0</v>
      </c>
      <c r="BV142" s="3">
        <f t="shared" si="178"/>
        <v>0</v>
      </c>
      <c r="BX142" s="3">
        <f t="shared" si="220"/>
        <v>0</v>
      </c>
      <c r="BY142" s="3" t="str">
        <f t="shared" si="179"/>
        <v>N/A</v>
      </c>
      <c r="BZ142" s="3" t="str">
        <f t="shared" si="180"/>
        <v>N/A</v>
      </c>
      <c r="CA142" s="3" t="str">
        <f t="shared" si="181"/>
        <v>N/A</v>
      </c>
      <c r="CB142" s="3" t="str">
        <f t="shared" si="182"/>
        <v>N/A</v>
      </c>
      <c r="CD142" s="3">
        <f t="shared" si="221"/>
        <v>0</v>
      </c>
      <c r="CE142" s="3" t="str">
        <f t="shared" si="183"/>
        <v>N/A</v>
      </c>
      <c r="CF142" s="3" t="str">
        <f t="shared" si="184"/>
        <v>N/A</v>
      </c>
      <c r="CG142" s="3" t="str">
        <f t="shared" si="185"/>
        <v>N/A</v>
      </c>
      <c r="CH142" s="3" t="str">
        <f t="shared" si="186"/>
        <v>N/A</v>
      </c>
      <c r="CJ142" s="3">
        <f t="shared" si="191"/>
        <v>1</v>
      </c>
      <c r="CK142" s="3">
        <f t="shared" si="187"/>
        <v>5</v>
      </c>
      <c r="CL142" s="3">
        <f t="shared" si="188"/>
        <v>6</v>
      </c>
      <c r="CM142" s="3">
        <f t="shared" si="189"/>
        <v>7</v>
      </c>
      <c r="CN142" s="3">
        <f t="shared" si="190"/>
        <v>5</v>
      </c>
      <c r="CP142" s="3">
        <v>2</v>
      </c>
      <c r="CQ142" s="3">
        <v>2</v>
      </c>
      <c r="CR142" s="3">
        <v>2</v>
      </c>
      <c r="CS142" s="3">
        <v>2</v>
      </c>
    </row>
    <row r="143" spans="1:97" ht="12.75">
      <c r="A143" s="3" t="s">
        <v>421</v>
      </c>
      <c r="B143" s="3">
        <v>16</v>
      </c>
      <c r="C143" s="3">
        <v>330</v>
      </c>
      <c r="D143" s="3">
        <v>4</v>
      </c>
      <c r="E143" s="3">
        <v>17</v>
      </c>
      <c r="F143" s="3">
        <v>5</v>
      </c>
      <c r="G143" s="3">
        <v>4</v>
      </c>
      <c r="H143" s="3">
        <v>5</v>
      </c>
      <c r="I143" s="3">
        <v>5</v>
      </c>
      <c r="J143" s="3">
        <v>1</v>
      </c>
      <c r="L143" s="3">
        <f t="shared" si="108"/>
        <v>0</v>
      </c>
      <c r="M143" s="3">
        <f t="shared" si="109"/>
        <v>1</v>
      </c>
      <c r="N143" s="3">
        <f t="shared" si="110"/>
        <v>0</v>
      </c>
      <c r="O143" s="3">
        <f t="shared" si="111"/>
        <v>0</v>
      </c>
      <c r="Q143" s="3">
        <f t="shared" si="192"/>
        <v>0</v>
      </c>
      <c r="R143" s="3">
        <f t="shared" si="193"/>
        <v>0</v>
      </c>
      <c r="S143" s="3">
        <f t="shared" si="194"/>
        <v>0</v>
      </c>
      <c r="T143" s="3">
        <f t="shared" si="195"/>
        <v>0</v>
      </c>
      <c r="V143" s="3">
        <f t="shared" si="196"/>
        <v>1</v>
      </c>
      <c r="W143" s="3">
        <f t="shared" si="197"/>
        <v>0</v>
      </c>
      <c r="X143" s="3">
        <f t="shared" si="198"/>
        <v>1</v>
      </c>
      <c r="Y143" s="3">
        <f t="shared" si="199"/>
        <v>1</v>
      </c>
      <c r="AA143" s="3">
        <f t="shared" si="200"/>
        <v>0</v>
      </c>
      <c r="AB143" s="3">
        <f t="shared" si="201"/>
        <v>0</v>
      </c>
      <c r="AC143" s="3">
        <f t="shared" si="202"/>
        <v>0</v>
      </c>
      <c r="AD143" s="3">
        <f t="shared" si="203"/>
        <v>0</v>
      </c>
      <c r="AF143" s="3">
        <f t="shared" si="204"/>
        <v>0</v>
      </c>
      <c r="AG143" s="3">
        <f t="shared" si="205"/>
        <v>0</v>
      </c>
      <c r="AH143" s="3">
        <f t="shared" si="206"/>
        <v>0</v>
      </c>
      <c r="AI143" s="3">
        <f t="shared" si="207"/>
        <v>0</v>
      </c>
      <c r="AK143" s="3">
        <f t="shared" si="208"/>
        <v>0</v>
      </c>
      <c r="AL143" s="3">
        <f t="shared" si="209"/>
        <v>0</v>
      </c>
      <c r="AM143" s="3">
        <f t="shared" si="210"/>
        <v>0</v>
      </c>
      <c r="AN143" s="3">
        <f t="shared" si="211"/>
        <v>0</v>
      </c>
      <c r="AP143" s="3">
        <f t="shared" si="212"/>
        <v>0</v>
      </c>
      <c r="AQ143" s="3">
        <f t="shared" si="213"/>
        <v>0</v>
      </c>
      <c r="AR143" s="3">
        <f t="shared" si="214"/>
        <v>0</v>
      </c>
      <c r="AS143" s="3">
        <f t="shared" si="215"/>
        <v>0</v>
      </c>
      <c r="AU143" s="3">
        <f t="shared" si="216"/>
        <v>0</v>
      </c>
      <c r="AV143" s="3">
        <f t="shared" si="217"/>
        <v>0</v>
      </c>
      <c r="AW143" s="3">
        <f t="shared" si="218"/>
        <v>0</v>
      </c>
      <c r="AX143" s="3">
        <f t="shared" si="219"/>
        <v>0</v>
      </c>
      <c r="AZ143" s="3">
        <f t="shared" si="112"/>
        <v>0</v>
      </c>
      <c r="BA143" s="3">
        <f t="shared" si="113"/>
        <v>0</v>
      </c>
      <c r="BB143" s="3">
        <f t="shared" si="114"/>
        <v>0</v>
      </c>
      <c r="BC143" s="3">
        <f t="shared" si="115"/>
        <v>1</v>
      </c>
      <c r="BD143" s="3">
        <f t="shared" si="116"/>
        <v>1</v>
      </c>
      <c r="BE143" s="3">
        <f t="shared" si="117"/>
        <v>1</v>
      </c>
      <c r="BF143" s="3">
        <f t="shared" si="118"/>
        <v>0</v>
      </c>
      <c r="BG143" s="3">
        <f t="shared" si="119"/>
        <v>0</v>
      </c>
      <c r="BH143" s="3">
        <f t="shared" si="120"/>
        <v>0</v>
      </c>
      <c r="BI143" s="3">
        <f t="shared" si="121"/>
        <v>0</v>
      </c>
      <c r="BJ143" s="3">
        <f t="shared" si="122"/>
        <v>0</v>
      </c>
      <c r="BK143" s="3">
        <f t="shared" si="123"/>
        <v>0</v>
      </c>
      <c r="BM143" s="15" t="s">
        <v>5</v>
      </c>
      <c r="BN143" s="3">
        <f t="shared" si="124"/>
        <v>0</v>
      </c>
      <c r="BO143" s="3">
        <f t="shared" si="125"/>
        <v>1</v>
      </c>
      <c r="BP143" s="3">
        <f t="shared" si="126"/>
        <v>0</v>
      </c>
      <c r="BQ143" s="3">
        <f t="shared" si="127"/>
        <v>0</v>
      </c>
      <c r="BS143" s="3">
        <f t="shared" si="175"/>
        <v>0</v>
      </c>
      <c r="BT143" s="3">
        <f t="shared" si="176"/>
        <v>0</v>
      </c>
      <c r="BU143" s="3">
        <f t="shared" si="177"/>
        <v>0</v>
      </c>
      <c r="BV143" s="3">
        <f t="shared" si="178"/>
        <v>0</v>
      </c>
      <c r="BX143" s="3">
        <f t="shared" si="220"/>
        <v>0</v>
      </c>
      <c r="BY143" s="3" t="str">
        <f t="shared" si="179"/>
        <v>N/A</v>
      </c>
      <c r="BZ143" s="3" t="str">
        <f t="shared" si="180"/>
        <v>N/A</v>
      </c>
      <c r="CA143" s="3" t="str">
        <f t="shared" si="181"/>
        <v>N/A</v>
      </c>
      <c r="CB143" s="3" t="str">
        <f t="shared" si="182"/>
        <v>N/A</v>
      </c>
      <c r="CD143" s="3">
        <f t="shared" si="221"/>
        <v>1</v>
      </c>
      <c r="CE143" s="3">
        <f t="shared" si="183"/>
        <v>5</v>
      </c>
      <c r="CF143" s="3">
        <f t="shared" si="184"/>
        <v>4</v>
      </c>
      <c r="CG143" s="3">
        <f t="shared" si="185"/>
        <v>5</v>
      </c>
      <c r="CH143" s="3">
        <f t="shared" si="186"/>
        <v>5</v>
      </c>
      <c r="CJ143" s="3">
        <f t="shared" si="191"/>
        <v>0</v>
      </c>
      <c r="CK143" s="3" t="str">
        <f t="shared" si="187"/>
        <v>N/A</v>
      </c>
      <c r="CL143" s="3" t="str">
        <f t="shared" si="188"/>
        <v>N/A</v>
      </c>
      <c r="CM143" s="3" t="str">
        <f t="shared" si="189"/>
        <v>N/A</v>
      </c>
      <c r="CN143" s="3" t="str">
        <f t="shared" si="190"/>
        <v>N/A</v>
      </c>
      <c r="CP143" s="3">
        <v>1</v>
      </c>
      <c r="CQ143" s="3">
        <v>2</v>
      </c>
      <c r="CR143" s="3">
        <v>2</v>
      </c>
      <c r="CS143" s="3">
        <v>2</v>
      </c>
    </row>
    <row r="144" spans="1:97" ht="12.75">
      <c r="A144" s="3" t="s">
        <v>421</v>
      </c>
      <c r="B144" s="3">
        <v>17</v>
      </c>
      <c r="C144" s="3">
        <v>155</v>
      </c>
      <c r="D144" s="3">
        <v>3</v>
      </c>
      <c r="E144" s="3">
        <v>15</v>
      </c>
      <c r="F144" s="3">
        <v>7</v>
      </c>
      <c r="G144" s="3">
        <v>4</v>
      </c>
      <c r="H144" s="3">
        <v>3</v>
      </c>
      <c r="I144" s="3">
        <v>3</v>
      </c>
      <c r="J144" s="3">
        <v>1</v>
      </c>
      <c r="L144" s="3">
        <f t="shared" si="108"/>
        <v>0</v>
      </c>
      <c r="M144" s="3">
        <f t="shared" si="109"/>
        <v>0</v>
      </c>
      <c r="N144" s="3">
        <f t="shared" si="110"/>
        <v>1</v>
      </c>
      <c r="O144" s="3">
        <f t="shared" si="111"/>
        <v>1</v>
      </c>
      <c r="Q144" s="3">
        <f t="shared" si="192"/>
        <v>0</v>
      </c>
      <c r="R144" s="3">
        <f t="shared" si="193"/>
        <v>0</v>
      </c>
      <c r="S144" s="3">
        <f t="shared" si="194"/>
        <v>0</v>
      </c>
      <c r="T144" s="3">
        <f t="shared" si="195"/>
        <v>0</v>
      </c>
      <c r="V144" s="3">
        <f t="shared" si="196"/>
        <v>0</v>
      </c>
      <c r="W144" s="3">
        <f t="shared" si="197"/>
        <v>1</v>
      </c>
      <c r="X144" s="3">
        <f t="shared" si="198"/>
        <v>0</v>
      </c>
      <c r="Y144" s="3">
        <f t="shared" si="199"/>
        <v>0</v>
      </c>
      <c r="AA144" s="3">
        <f t="shared" si="200"/>
        <v>0</v>
      </c>
      <c r="AB144" s="3">
        <f t="shared" si="201"/>
        <v>0</v>
      </c>
      <c r="AC144" s="3">
        <f t="shared" si="202"/>
        <v>0</v>
      </c>
      <c r="AD144" s="3">
        <f t="shared" si="203"/>
        <v>0</v>
      </c>
      <c r="AF144" s="3">
        <f t="shared" si="204"/>
        <v>0</v>
      </c>
      <c r="AG144" s="3">
        <f t="shared" si="205"/>
        <v>0</v>
      </c>
      <c r="AH144" s="3">
        <f t="shared" si="206"/>
        <v>0</v>
      </c>
      <c r="AI144" s="3">
        <f t="shared" si="207"/>
        <v>0</v>
      </c>
      <c r="AK144" s="3">
        <f t="shared" si="208"/>
        <v>1</v>
      </c>
      <c r="AL144" s="3">
        <f t="shared" si="209"/>
        <v>0</v>
      </c>
      <c r="AM144" s="3">
        <f t="shared" si="210"/>
        <v>0</v>
      </c>
      <c r="AN144" s="3">
        <f t="shared" si="211"/>
        <v>0</v>
      </c>
      <c r="AP144" s="3">
        <f t="shared" si="212"/>
        <v>0</v>
      </c>
      <c r="AQ144" s="3">
        <f t="shared" si="213"/>
        <v>0</v>
      </c>
      <c r="AR144" s="3">
        <f t="shared" si="214"/>
        <v>0</v>
      </c>
      <c r="AS144" s="3">
        <f t="shared" si="215"/>
        <v>0</v>
      </c>
      <c r="AU144" s="3">
        <f t="shared" si="216"/>
        <v>0</v>
      </c>
      <c r="AV144" s="3">
        <f t="shared" si="217"/>
        <v>0</v>
      </c>
      <c r="AW144" s="3">
        <f t="shared" si="218"/>
        <v>0</v>
      </c>
      <c r="AX144" s="3">
        <f t="shared" si="219"/>
        <v>0</v>
      </c>
      <c r="AZ144" s="3">
        <f t="shared" si="112"/>
        <v>0</v>
      </c>
      <c r="BA144" s="3">
        <f t="shared" si="113"/>
        <v>0</v>
      </c>
      <c r="BB144" s="3">
        <f t="shared" si="114"/>
        <v>0</v>
      </c>
      <c r="BC144" s="3">
        <f t="shared" si="115"/>
        <v>1</v>
      </c>
      <c r="BD144" s="3">
        <f t="shared" si="116"/>
        <v>0</v>
      </c>
      <c r="BE144" s="3">
        <f t="shared" si="117"/>
        <v>0</v>
      </c>
      <c r="BF144" s="3">
        <f t="shared" si="118"/>
        <v>1</v>
      </c>
      <c r="BG144" s="3">
        <f t="shared" si="119"/>
        <v>1</v>
      </c>
      <c r="BH144" s="3">
        <f t="shared" si="120"/>
        <v>0</v>
      </c>
      <c r="BI144" s="3">
        <f t="shared" si="121"/>
        <v>1</v>
      </c>
      <c r="BJ144" s="3">
        <f t="shared" si="122"/>
        <v>1</v>
      </c>
      <c r="BK144" s="3">
        <f t="shared" si="123"/>
        <v>0</v>
      </c>
      <c r="BM144" s="15">
        <v>0</v>
      </c>
      <c r="BN144" s="3">
        <f t="shared" si="124"/>
        <v>0</v>
      </c>
      <c r="BO144" s="3">
        <f t="shared" si="125"/>
        <v>0</v>
      </c>
      <c r="BP144" s="3">
        <f t="shared" si="126"/>
        <v>0</v>
      </c>
      <c r="BQ144" s="3">
        <f t="shared" si="127"/>
        <v>0</v>
      </c>
      <c r="BS144" s="3">
        <f t="shared" si="175"/>
        <v>1</v>
      </c>
      <c r="BT144" s="3">
        <f t="shared" si="176"/>
        <v>0</v>
      </c>
      <c r="BU144" s="3">
        <f t="shared" si="177"/>
        <v>0</v>
      </c>
      <c r="BV144" s="3">
        <f t="shared" si="178"/>
        <v>0</v>
      </c>
      <c r="BX144" s="3">
        <f t="shared" si="220"/>
        <v>1</v>
      </c>
      <c r="BY144" s="3">
        <f t="shared" si="179"/>
        <v>7</v>
      </c>
      <c r="BZ144" s="3">
        <f t="shared" si="180"/>
        <v>4</v>
      </c>
      <c r="CA144" s="3">
        <f t="shared" si="181"/>
        <v>3</v>
      </c>
      <c r="CB144" s="3">
        <f t="shared" si="182"/>
        <v>3</v>
      </c>
      <c r="CD144" s="3">
        <f t="shared" si="221"/>
        <v>0</v>
      </c>
      <c r="CE144" s="3" t="str">
        <f t="shared" si="183"/>
        <v>N/A</v>
      </c>
      <c r="CF144" s="3" t="str">
        <f t="shared" si="184"/>
        <v>N/A</v>
      </c>
      <c r="CG144" s="3" t="str">
        <f t="shared" si="185"/>
        <v>N/A</v>
      </c>
      <c r="CH144" s="3" t="str">
        <f t="shared" si="186"/>
        <v>N/A</v>
      </c>
      <c r="CJ144" s="3">
        <f t="shared" si="191"/>
        <v>0</v>
      </c>
      <c r="CK144" s="3" t="str">
        <f t="shared" si="187"/>
        <v>N/A</v>
      </c>
      <c r="CL144" s="3" t="str">
        <f t="shared" si="188"/>
        <v>N/A</v>
      </c>
      <c r="CM144" s="3" t="str">
        <f t="shared" si="189"/>
        <v>N/A</v>
      </c>
      <c r="CN144" s="3" t="str">
        <f t="shared" si="190"/>
        <v>N/A</v>
      </c>
      <c r="CP144" s="3">
        <v>1</v>
      </c>
      <c r="CQ144" s="3">
        <v>2</v>
      </c>
      <c r="CR144" s="3">
        <v>2</v>
      </c>
      <c r="CS144" s="3">
        <v>2</v>
      </c>
    </row>
    <row r="145" spans="1:97" ht="12.75">
      <c r="A145" s="3" t="s">
        <v>421</v>
      </c>
      <c r="B145" s="3">
        <v>18</v>
      </c>
      <c r="C145" s="3">
        <v>365</v>
      </c>
      <c r="D145" s="3">
        <v>4</v>
      </c>
      <c r="E145" s="3">
        <v>7</v>
      </c>
      <c r="F145" s="3">
        <v>5</v>
      </c>
      <c r="G145" s="3">
        <v>6</v>
      </c>
      <c r="H145" s="3">
        <v>7</v>
      </c>
      <c r="I145" s="3">
        <v>7</v>
      </c>
      <c r="J145" s="3">
        <v>1</v>
      </c>
      <c r="L145" s="3">
        <f t="shared" si="108"/>
        <v>0</v>
      </c>
      <c r="M145" s="3">
        <f t="shared" si="109"/>
        <v>0</v>
      </c>
      <c r="N145" s="3">
        <f t="shared" si="110"/>
        <v>0</v>
      </c>
      <c r="O145" s="3">
        <f t="shared" si="111"/>
        <v>0</v>
      </c>
      <c r="Q145" s="3">
        <f t="shared" si="192"/>
        <v>0</v>
      </c>
      <c r="R145" s="3">
        <f t="shared" si="193"/>
        <v>0</v>
      </c>
      <c r="S145" s="3">
        <f t="shared" si="194"/>
        <v>0</v>
      </c>
      <c r="T145" s="3">
        <f t="shared" si="195"/>
        <v>0</v>
      </c>
      <c r="V145" s="3">
        <f t="shared" si="196"/>
        <v>1</v>
      </c>
      <c r="W145" s="3">
        <f t="shared" si="197"/>
        <v>0</v>
      </c>
      <c r="X145" s="3">
        <f t="shared" si="198"/>
        <v>0</v>
      </c>
      <c r="Y145" s="3">
        <f t="shared" si="199"/>
        <v>0</v>
      </c>
      <c r="AA145" s="3">
        <f t="shared" si="200"/>
        <v>0</v>
      </c>
      <c r="AB145" s="3">
        <f t="shared" si="201"/>
        <v>1</v>
      </c>
      <c r="AC145" s="3">
        <f t="shared" si="202"/>
        <v>0</v>
      </c>
      <c r="AD145" s="3">
        <f t="shared" si="203"/>
        <v>0</v>
      </c>
      <c r="AF145" s="3">
        <f t="shared" si="204"/>
        <v>0</v>
      </c>
      <c r="AG145" s="3">
        <f t="shared" si="205"/>
        <v>0</v>
      </c>
      <c r="AH145" s="3">
        <f t="shared" si="206"/>
        <v>1</v>
      </c>
      <c r="AI145" s="3">
        <f t="shared" si="207"/>
        <v>1</v>
      </c>
      <c r="AK145" s="3">
        <f t="shared" si="208"/>
        <v>0</v>
      </c>
      <c r="AL145" s="3">
        <f t="shared" si="209"/>
        <v>0</v>
      </c>
      <c r="AM145" s="3">
        <f t="shared" si="210"/>
        <v>0</v>
      </c>
      <c r="AN145" s="3">
        <f t="shared" si="211"/>
        <v>0</v>
      </c>
      <c r="AP145" s="3">
        <f t="shared" si="212"/>
        <v>0</v>
      </c>
      <c r="AQ145" s="3">
        <f t="shared" si="213"/>
        <v>0</v>
      </c>
      <c r="AR145" s="3">
        <f t="shared" si="214"/>
        <v>0</v>
      </c>
      <c r="AS145" s="3">
        <f t="shared" si="215"/>
        <v>0</v>
      </c>
      <c r="AU145" s="3">
        <f t="shared" si="216"/>
        <v>0</v>
      </c>
      <c r="AV145" s="3">
        <f t="shared" si="217"/>
        <v>0</v>
      </c>
      <c r="AW145" s="3">
        <f t="shared" si="218"/>
        <v>0</v>
      </c>
      <c r="AX145" s="3">
        <f t="shared" si="219"/>
        <v>0</v>
      </c>
      <c r="AZ145" s="3">
        <f t="shared" si="112"/>
        <v>1</v>
      </c>
      <c r="BA145" s="3">
        <f t="shared" si="113"/>
        <v>1</v>
      </c>
      <c r="BB145" s="3">
        <f t="shared" si="114"/>
        <v>1</v>
      </c>
      <c r="BC145" s="3">
        <f t="shared" si="115"/>
        <v>0</v>
      </c>
      <c r="BD145" s="3">
        <f t="shared" si="116"/>
        <v>1</v>
      </c>
      <c r="BE145" s="3">
        <f t="shared" si="117"/>
        <v>1</v>
      </c>
      <c r="BF145" s="3">
        <f t="shared" si="118"/>
        <v>0</v>
      </c>
      <c r="BG145" s="3">
        <f t="shared" si="119"/>
        <v>0</v>
      </c>
      <c r="BH145" s="3">
        <f t="shared" si="120"/>
        <v>0</v>
      </c>
      <c r="BI145" s="3">
        <f t="shared" si="121"/>
        <v>0</v>
      </c>
      <c r="BJ145" s="3">
        <f t="shared" si="122"/>
        <v>0</v>
      </c>
      <c r="BK145" s="3">
        <f t="shared" si="123"/>
        <v>0</v>
      </c>
      <c r="BM145" s="15" t="s">
        <v>4</v>
      </c>
      <c r="BN145" s="3">
        <f t="shared" si="124"/>
        <v>1</v>
      </c>
      <c r="BO145" s="3">
        <f t="shared" si="125"/>
        <v>0</v>
      </c>
      <c r="BP145" s="3">
        <f t="shared" si="126"/>
        <v>0</v>
      </c>
      <c r="BQ145" s="3">
        <f t="shared" si="127"/>
        <v>0</v>
      </c>
      <c r="BS145" s="3">
        <f t="shared" si="175"/>
        <v>0</v>
      </c>
      <c r="BT145" s="3">
        <f t="shared" si="176"/>
        <v>0</v>
      </c>
      <c r="BU145" s="3">
        <f t="shared" si="177"/>
        <v>0</v>
      </c>
      <c r="BV145" s="3">
        <f t="shared" si="178"/>
        <v>0</v>
      </c>
      <c r="BX145" s="3">
        <f t="shared" si="220"/>
        <v>0</v>
      </c>
      <c r="BY145" s="3" t="str">
        <f t="shared" si="179"/>
        <v>N/A</v>
      </c>
      <c r="BZ145" s="3" t="str">
        <f t="shared" si="180"/>
        <v>N/A</v>
      </c>
      <c r="CA145" s="3" t="str">
        <f t="shared" si="181"/>
        <v>N/A</v>
      </c>
      <c r="CB145" s="3" t="str">
        <f t="shared" si="182"/>
        <v>N/A</v>
      </c>
      <c r="CD145" s="3">
        <f t="shared" si="221"/>
        <v>1</v>
      </c>
      <c r="CE145" s="3">
        <f t="shared" si="183"/>
        <v>5</v>
      </c>
      <c r="CF145" s="3">
        <f t="shared" si="184"/>
        <v>6</v>
      </c>
      <c r="CG145" s="3">
        <f t="shared" si="185"/>
        <v>7</v>
      </c>
      <c r="CH145" s="3">
        <f t="shared" si="186"/>
        <v>7</v>
      </c>
      <c r="CJ145" s="3">
        <f t="shared" si="191"/>
        <v>0</v>
      </c>
      <c r="CK145" s="3" t="str">
        <f t="shared" si="187"/>
        <v>N/A</v>
      </c>
      <c r="CL145" s="3" t="str">
        <f t="shared" si="188"/>
        <v>N/A</v>
      </c>
      <c r="CM145" s="3" t="str">
        <f t="shared" si="189"/>
        <v>N/A</v>
      </c>
      <c r="CN145" s="3" t="str">
        <f t="shared" si="190"/>
        <v>N/A</v>
      </c>
      <c r="CP145" s="3">
        <v>2</v>
      </c>
      <c r="CQ145" s="3">
        <v>2</v>
      </c>
      <c r="CR145" s="3">
        <v>2</v>
      </c>
      <c r="CS145" s="3">
        <v>2</v>
      </c>
    </row>
    <row r="146" spans="2:97" ht="13.5" thickBot="1">
      <c r="B146" s="8">
        <f>COUNT(B2:B145)</f>
        <v>144</v>
      </c>
      <c r="C146" s="8">
        <f>AVERAGE(C2:C145)</f>
        <v>336.8888888888889</v>
      </c>
      <c r="D146" s="8">
        <f>SUM(D2:D145)</f>
        <v>571</v>
      </c>
      <c r="E146" s="8"/>
      <c r="F146" s="8">
        <f>SUM(F2:F145)</f>
        <v>753</v>
      </c>
      <c r="G146" s="8">
        <f>SUM(G2:G145)</f>
        <v>750</v>
      </c>
      <c r="H146" s="8">
        <f>SUM(H2:H145)</f>
        <v>708</v>
      </c>
      <c r="I146" s="8">
        <f>SUM(I2:I145)</f>
        <v>688</v>
      </c>
      <c r="J146" s="3">
        <f>SUM(J2:J145)</f>
        <v>144</v>
      </c>
      <c r="L146" s="8">
        <f>SUM(L2:L145)</f>
        <v>30</v>
      </c>
      <c r="M146" s="8">
        <f>SUM(M2:M145)</f>
        <v>46</v>
      </c>
      <c r="N146" s="8">
        <f>SUM(N2:N145)</f>
        <v>40</v>
      </c>
      <c r="O146" s="8">
        <f>SUM(O2:O145)</f>
        <v>56</v>
      </c>
      <c r="Q146" s="8">
        <f>SUM(Q2:Q145)</f>
        <v>1</v>
      </c>
      <c r="R146" s="8">
        <f>SUM(R2:R145)</f>
        <v>2</v>
      </c>
      <c r="S146" s="8">
        <f>SUM(S2:S145)</f>
        <v>4</v>
      </c>
      <c r="T146" s="8">
        <f>SUM(T2:T145)</f>
        <v>9</v>
      </c>
      <c r="V146" s="8">
        <f>SUM(V2:V145)</f>
        <v>65</v>
      </c>
      <c r="W146" s="8">
        <f>SUM(W2:W145)</f>
        <v>43</v>
      </c>
      <c r="X146" s="8">
        <f>SUM(X2:X145)</f>
        <v>66</v>
      </c>
      <c r="Y146" s="8">
        <f>SUM(Y2:Y145)</f>
        <v>45</v>
      </c>
      <c r="AA146" s="8">
        <f>SUM(AA2:AA145)</f>
        <v>31</v>
      </c>
      <c r="AB146" s="8">
        <f>SUM(AB2:AB145)</f>
        <v>32</v>
      </c>
      <c r="AC146" s="8">
        <f>SUM(AC2:AC145)</f>
        <v>27</v>
      </c>
      <c r="AD146" s="8">
        <f>SUM(AD2:AD145)</f>
        <v>26</v>
      </c>
      <c r="AF146" s="8">
        <f>SUM(AF2:AF145)</f>
        <v>12</v>
      </c>
      <c r="AG146" s="8">
        <f>SUM(AG2:AG145)</f>
        <v>13</v>
      </c>
      <c r="AH146" s="8">
        <f>SUM(AH2:AH145)</f>
        <v>7</v>
      </c>
      <c r="AI146" s="8">
        <f>SUM(AI2:AI145)</f>
        <v>3</v>
      </c>
      <c r="AK146" s="8">
        <f>SUM(AK2:AK145)</f>
        <v>5</v>
      </c>
      <c r="AL146" s="8">
        <f>SUM(AL2:AL145)</f>
        <v>6</v>
      </c>
      <c r="AM146" s="8">
        <f>SUM(AM2:AM145)</f>
        <v>0</v>
      </c>
      <c r="AN146" s="8">
        <f>SUM(AN2:AN145)</f>
        <v>5</v>
      </c>
      <c r="AP146" s="8">
        <f>SUM(AP2:AP145)</f>
        <v>0</v>
      </c>
      <c r="AQ146" s="8">
        <f>SUM(AQ2:AQ145)</f>
        <v>1</v>
      </c>
      <c r="AR146" s="8">
        <f>SUM(AR2:AR145)</f>
        <v>0</v>
      </c>
      <c r="AS146" s="8">
        <f>SUM(AS2:AS145)</f>
        <v>0</v>
      </c>
      <c r="AU146" s="8">
        <f>SUM(AU2:AU145)</f>
        <v>0</v>
      </c>
      <c r="AV146" s="8">
        <f>SUM(AV2:AV145)</f>
        <v>1</v>
      </c>
      <c r="AW146" s="8">
        <f>SUM(AW2:AW145)</f>
        <v>0</v>
      </c>
      <c r="AX146" s="8">
        <f>SUM(AX2:AX145)</f>
        <v>0</v>
      </c>
      <c r="AZ146" s="8">
        <f aca="true" t="shared" si="222" ref="AZ146:BK146">SUM(AZ2:AZ145)</f>
        <v>47</v>
      </c>
      <c r="BA146" s="8">
        <f t="shared" si="222"/>
        <v>36</v>
      </c>
      <c r="BB146" s="8">
        <f t="shared" si="222"/>
        <v>34</v>
      </c>
      <c r="BC146" s="8">
        <f t="shared" si="222"/>
        <v>58</v>
      </c>
      <c r="BD146" s="8">
        <f t="shared" si="222"/>
        <v>51</v>
      </c>
      <c r="BE146" s="8">
        <f t="shared" si="222"/>
        <v>39</v>
      </c>
      <c r="BF146" s="8">
        <f t="shared" si="222"/>
        <v>62</v>
      </c>
      <c r="BG146" s="8">
        <f t="shared" si="222"/>
        <v>58</v>
      </c>
      <c r="BH146" s="8">
        <f t="shared" si="222"/>
        <v>44</v>
      </c>
      <c r="BI146" s="8">
        <f t="shared" si="222"/>
        <v>75</v>
      </c>
      <c r="BJ146" s="8">
        <f t="shared" si="222"/>
        <v>67</v>
      </c>
      <c r="BK146" s="8">
        <f t="shared" si="222"/>
        <v>61</v>
      </c>
      <c r="BN146" s="8">
        <f>SUM(BN2:BN145)</f>
        <v>8</v>
      </c>
      <c r="BO146" s="8">
        <f>SUM(BO2:BO145)</f>
        <v>15</v>
      </c>
      <c r="BP146" s="8">
        <f>SUM(BP2:BP145)</f>
        <v>18</v>
      </c>
      <c r="BQ146" s="8">
        <f>SUM(BQ2:BQ145)</f>
        <v>29</v>
      </c>
      <c r="BS146" s="8">
        <f>SUM(BS2:BS145)</f>
        <v>5</v>
      </c>
      <c r="BT146" s="8">
        <f>SUM(BT2:BT145)</f>
        <v>8</v>
      </c>
      <c r="BU146" s="8">
        <f>SUM(BU2:BU145)</f>
        <v>2</v>
      </c>
      <c r="BV146" s="8">
        <f>SUM(BV2:BV145)</f>
        <v>3</v>
      </c>
      <c r="BX146" s="8">
        <f>SUM(BX2:BX145)</f>
        <v>35</v>
      </c>
      <c r="BY146" s="8">
        <f>SUM(BY2:BY145)</f>
        <v>140</v>
      </c>
      <c r="BZ146" s="8">
        <f>SUM(BZ2:BZ145)</f>
        <v>129</v>
      </c>
      <c r="CA146" s="8">
        <f>SUM(CA2:CA145)</f>
        <v>131</v>
      </c>
      <c r="CB146" s="8">
        <f>SUM(CB2:CB145)</f>
        <v>119</v>
      </c>
      <c r="CD146" s="8">
        <f>SUM(CD2:CD145)</f>
        <v>79</v>
      </c>
      <c r="CE146" s="8">
        <f>SUM(CE2:CE145)</f>
        <v>422</v>
      </c>
      <c r="CF146" s="8">
        <f>SUM(CF2:CF145)</f>
        <v>438</v>
      </c>
      <c r="CG146" s="8">
        <f>SUM(CG2:CG145)</f>
        <v>402</v>
      </c>
      <c r="CH146" s="8">
        <f>SUM(CH2:CH145)</f>
        <v>392</v>
      </c>
      <c r="CJ146" s="8">
        <f>SUM(CJ2:CJ145)</f>
        <v>30</v>
      </c>
      <c r="CK146" s="8">
        <f>SUM(CK2:CK145)</f>
        <v>191</v>
      </c>
      <c r="CL146" s="8">
        <f>SUM(CL2:CL145)</f>
        <v>183</v>
      </c>
      <c r="CM146" s="8">
        <f>SUM(CM2:CM145)</f>
        <v>175</v>
      </c>
      <c r="CN146" s="8">
        <f>SUM(CN2:CN145)</f>
        <v>177</v>
      </c>
      <c r="CP146" s="8">
        <f>SUM(CP2:CP145)</f>
        <v>274</v>
      </c>
      <c r="CQ146" s="8">
        <f>SUM(CQ2:CQ145)</f>
        <v>269</v>
      </c>
      <c r="CR146" s="8">
        <f>SUM(CR2:CR145)</f>
        <v>266</v>
      </c>
      <c r="CS146" s="8">
        <f>SUM(CS2:CS145)</f>
        <v>256</v>
      </c>
    </row>
    <row r="147" spans="1:97" ht="13.5" thickTop="1">
      <c r="A147" s="3" t="s">
        <v>86</v>
      </c>
      <c r="F147" s="12">
        <f>F146/$B146</f>
        <v>5.229166666666667</v>
      </c>
      <c r="G147" s="12">
        <f>G146/$B146</f>
        <v>5.208333333333333</v>
      </c>
      <c r="H147" s="12">
        <f>H146/$B146</f>
        <v>4.916666666666667</v>
      </c>
      <c r="I147" s="12">
        <f>I146/$B146</f>
        <v>4.777777777777778</v>
      </c>
      <c r="L147" s="3">
        <f>SUM(L146,Q146,V146,AA146,AF146,AK146,AP146,AU146)</f>
        <v>144</v>
      </c>
      <c r="M147" s="3">
        <f>SUM(M146,R146,W146,AB146,AG146,AL146,AQ146,AV146)</f>
        <v>144</v>
      </c>
      <c r="N147" s="3">
        <f>SUM(N146,S146,X146,AC146,AH146,AM146,AR146,AW146)</f>
        <v>144</v>
      </c>
      <c r="O147" s="3">
        <f>SUM(O146,T146,Y146,AD146,AI146,AN146,AS146,AX146)</f>
        <v>144</v>
      </c>
      <c r="BY147" s="12">
        <f>BY146/$BX$146</f>
        <v>4</v>
      </c>
      <c r="BZ147" s="12">
        <f>BZ146/$BX$146</f>
        <v>3.6857142857142855</v>
      </c>
      <c r="CA147" s="12">
        <f>CA146/$BX$146</f>
        <v>3.742857142857143</v>
      </c>
      <c r="CB147" s="12">
        <f>CB146/$BX$146</f>
        <v>3.4</v>
      </c>
      <c r="CE147" s="12">
        <f>CE146/$CD$146</f>
        <v>5.341772151898734</v>
      </c>
      <c r="CF147" s="12">
        <f>CF146/$CD$146</f>
        <v>5.544303797468355</v>
      </c>
      <c r="CG147" s="12">
        <f>CG146/$CD$146</f>
        <v>5.0886075949367084</v>
      </c>
      <c r="CH147" s="12">
        <f>CH146/$CD$146</f>
        <v>4.962025316455696</v>
      </c>
      <c r="CK147" s="12">
        <f>CK146/$CJ$146</f>
        <v>6.366666666666666</v>
      </c>
      <c r="CL147" s="12">
        <f>CL146/$CJ$146</f>
        <v>6.1</v>
      </c>
      <c r="CM147" s="12">
        <f>CM146/$CJ$146</f>
        <v>5.833333333333333</v>
      </c>
      <c r="CN147" s="12">
        <f>CN146/$CJ$146</f>
        <v>5.9</v>
      </c>
      <c r="CO147" s="3" t="s">
        <v>199</v>
      </c>
      <c r="CP147" s="3">
        <f>COUNTIF(CP2:CP145,"&gt;2")</f>
        <v>19</v>
      </c>
      <c r="CQ147" s="3">
        <f>COUNTIF(CQ2:CQ145,"&gt;2")</f>
        <v>17</v>
      </c>
      <c r="CR147" s="3">
        <f>COUNTIF(CR2:CR145,"&gt;2")</f>
        <v>12</v>
      </c>
      <c r="CS147" s="3">
        <f>COUNTIF(CS2:CS145,"&gt;2")</f>
        <v>10</v>
      </c>
    </row>
    <row r="148" spans="6:97" ht="12.75">
      <c r="F148" s="12"/>
      <c r="G148" s="12"/>
      <c r="H148" s="12"/>
      <c r="I148" s="12"/>
      <c r="CO148" s="3" t="s">
        <v>200</v>
      </c>
      <c r="CP148" s="3">
        <f>COUNTIF(CP2:CP145,"=1")</f>
        <v>33</v>
      </c>
      <c r="CQ148" s="3">
        <f>COUNTIF(CQ2:CQ145,"=1")</f>
        <v>34</v>
      </c>
      <c r="CR148" s="3">
        <f>COUNTIF(CR2:CR145,"=1")</f>
        <v>34</v>
      </c>
      <c r="CS148" s="3">
        <f>COUNTIF(CS2:CS145,"=1")</f>
        <v>42</v>
      </c>
    </row>
    <row r="149" spans="1:97" ht="12.75">
      <c r="A149" s="10" t="str">
        <f>A2</f>
        <v>Wicked Stick</v>
      </c>
      <c r="K149" s="64" t="s">
        <v>234</v>
      </c>
      <c r="BX149" s="3" t="s">
        <v>133</v>
      </c>
      <c r="CD149" s="3" t="s">
        <v>133</v>
      </c>
      <c r="CJ149" s="3" t="s">
        <v>133</v>
      </c>
      <c r="CO149" s="3" t="s">
        <v>204</v>
      </c>
      <c r="CP149" s="3">
        <f>COUNTIF(CP2:CP145,"=0")</f>
        <v>0</v>
      </c>
      <c r="CQ149" s="3">
        <f>COUNTIF(CQ2:CQ145,"=0")</f>
        <v>1</v>
      </c>
      <c r="CR149" s="3">
        <f>COUNTIF(CR2:CR145,"=0")</f>
        <v>0</v>
      </c>
      <c r="CS149" s="3">
        <f>COUNTIF(CS2:CS145,"=0")</f>
        <v>0</v>
      </c>
    </row>
    <row r="150" spans="1:97" ht="12.75">
      <c r="A150" s="11" t="s">
        <v>55</v>
      </c>
      <c r="F150" s="116">
        <f>SUM(F2:F10)</f>
        <v>45</v>
      </c>
      <c r="G150" s="3">
        <f>SUM(G2:G10)</f>
        <v>45</v>
      </c>
      <c r="H150" s="3">
        <f>SUM(H2:H10)</f>
        <v>43</v>
      </c>
      <c r="I150" s="3">
        <f>SUM(I2:I10)</f>
        <v>43</v>
      </c>
      <c r="L150" s="3">
        <f>COUNTIF(L2:L19,"=1")</f>
        <v>6</v>
      </c>
      <c r="M150" s="3">
        <f>COUNTIF(M2:M19,"=1")</f>
        <v>5</v>
      </c>
      <c r="N150" s="3">
        <f>COUNTIF(N2:N19,"=1")</f>
        <v>7</v>
      </c>
      <c r="O150" s="3">
        <f>COUNTIF(O2:O19,"=1")</f>
        <v>4</v>
      </c>
      <c r="BX150" s="3" t="s">
        <v>134</v>
      </c>
      <c r="BY150" s="3">
        <f>COUNTIF(BY2:BY145,"=3")</f>
        <v>7</v>
      </c>
      <c r="BZ150" s="3">
        <f>COUNTIF(BZ2:BZ145,"=3")</f>
        <v>15</v>
      </c>
      <c r="CA150" s="3">
        <f>COUNTIF(CA2:CA145,"=3")</f>
        <v>14</v>
      </c>
      <c r="CB150" s="3">
        <f>COUNTIF(CB2:CB145,"=3")</f>
        <v>17</v>
      </c>
      <c r="CD150" s="3" t="s">
        <v>136</v>
      </c>
      <c r="CE150" s="3">
        <f>COUNTIF(CE2:CE145,"=4")</f>
        <v>15</v>
      </c>
      <c r="CF150" s="3">
        <f>COUNTIF(CF2:CF145,"=4")</f>
        <v>20</v>
      </c>
      <c r="CG150" s="3">
        <f>COUNTIF(CG2:CG145,"=4")</f>
        <v>18</v>
      </c>
      <c r="CH150" s="3">
        <f>COUNTIF(CH2:CH145,"=4")</f>
        <v>24</v>
      </c>
      <c r="CJ150" s="3" t="s">
        <v>137</v>
      </c>
      <c r="CK150" s="3">
        <f>COUNTIF(CK2:CK145,"=5")</f>
        <v>8</v>
      </c>
      <c r="CL150" s="3">
        <f>COUNTIF(CL2:CL145,"=5")</f>
        <v>11</v>
      </c>
      <c r="CM150" s="3">
        <f>COUNTIF(CM2:CM145,"=5")</f>
        <v>8</v>
      </c>
      <c r="CN150" s="3">
        <f>COUNTIF(CN2:CN145,"=5")</f>
        <v>15</v>
      </c>
      <c r="CO150" s="10" t="s">
        <v>133</v>
      </c>
      <c r="CP150" s="3">
        <f>SUM(CP2:CP10)</f>
        <v>17</v>
      </c>
      <c r="CQ150" s="3">
        <f>SUM(CQ2:CQ10)</f>
        <v>21</v>
      </c>
      <c r="CR150" s="3">
        <f>SUM(CR2:CR10)</f>
        <v>15</v>
      </c>
      <c r="CS150" s="3">
        <f>SUM(CS2:CS10)</f>
        <v>16</v>
      </c>
    </row>
    <row r="151" spans="1:97" ht="12.75">
      <c r="A151" s="11" t="s">
        <v>56</v>
      </c>
      <c r="F151" s="3">
        <f>SUM(F11:F19)</f>
        <v>42</v>
      </c>
      <c r="G151" s="3">
        <f>SUM(G11:G19)</f>
        <v>54</v>
      </c>
      <c r="H151" s="3">
        <f>SUM(H11:H19)</f>
        <v>41</v>
      </c>
      <c r="I151" s="3">
        <f>SUM(I11:I19)</f>
        <v>42</v>
      </c>
      <c r="CO151" s="10" t="s">
        <v>205</v>
      </c>
      <c r="CP151" s="3">
        <f>SUM(CP11:CP19)</f>
        <v>16</v>
      </c>
      <c r="CQ151" s="3">
        <f>SUM(CQ11:CQ19)</f>
        <v>17</v>
      </c>
      <c r="CR151" s="3">
        <f>SUM(CR11:CR19)</f>
        <v>16</v>
      </c>
      <c r="CS151" s="3">
        <f>SUM(CS11:CS19)</f>
        <v>16</v>
      </c>
    </row>
    <row r="152" spans="1:97" ht="12.75">
      <c r="A152" s="11" t="s">
        <v>57</v>
      </c>
      <c r="F152" s="3">
        <f>SUM(F150:F151)</f>
        <v>87</v>
      </c>
      <c r="G152" s="3">
        <f>SUM(G150:G151)</f>
        <v>99</v>
      </c>
      <c r="H152" s="3">
        <f>SUM(H150:H151)</f>
        <v>84</v>
      </c>
      <c r="I152" s="3">
        <f>SUM(I150:I151)</f>
        <v>85</v>
      </c>
      <c r="BX152" s="3" t="s">
        <v>135</v>
      </c>
      <c r="BY152" s="42">
        <f>BY150/$BX$146</f>
        <v>0.2</v>
      </c>
      <c r="BZ152" s="42">
        <f>BZ150/$BX$146</f>
        <v>0.42857142857142855</v>
      </c>
      <c r="CA152" s="42">
        <f>CA150/$BX$146</f>
        <v>0.4</v>
      </c>
      <c r="CB152" s="42">
        <f>CB150/$BX$146</f>
        <v>0.4857142857142857</v>
      </c>
      <c r="CD152" s="3" t="s">
        <v>135</v>
      </c>
      <c r="CE152" s="42">
        <f>CE150/$CD$146</f>
        <v>0.189873417721519</v>
      </c>
      <c r="CF152" s="42">
        <f>CF150/$CD$146</f>
        <v>0.25316455696202533</v>
      </c>
      <c r="CG152" s="42">
        <f>CG150/$CD$146</f>
        <v>0.22784810126582278</v>
      </c>
      <c r="CH152" s="42">
        <f>CH150/$CD$146</f>
        <v>0.3037974683544304</v>
      </c>
      <c r="CJ152" s="3" t="s">
        <v>135</v>
      </c>
      <c r="CK152" s="42">
        <f>CK150/$CJ$146</f>
        <v>0.26666666666666666</v>
      </c>
      <c r="CL152" s="42">
        <f>CL150/$CJ$146</f>
        <v>0.36666666666666664</v>
      </c>
      <c r="CM152" s="42">
        <f>CM150/$CJ$146</f>
        <v>0.26666666666666666</v>
      </c>
      <c r="CN152" s="42">
        <f>CN150/$CJ$146</f>
        <v>0.5</v>
      </c>
      <c r="CP152" s="3">
        <f>SUM(CP150:CP151)</f>
        <v>33</v>
      </c>
      <c r="CQ152" s="3">
        <f>SUM(CQ150:CQ151)</f>
        <v>38</v>
      </c>
      <c r="CR152" s="3">
        <f>SUM(CR150:CR151)</f>
        <v>31</v>
      </c>
      <c r="CS152" s="3">
        <f>SUM(CS150:CS151)</f>
        <v>32</v>
      </c>
    </row>
    <row r="153" ht="12.75">
      <c r="A153" s="10" t="str">
        <f>A20</f>
        <v>True Blue Plantation</v>
      </c>
    </row>
    <row r="154" spans="1:97" ht="12.75">
      <c r="A154" s="11" t="s">
        <v>55</v>
      </c>
      <c r="F154" s="3">
        <f>SUM(F20:F28)</f>
        <v>53</v>
      </c>
      <c r="G154" s="3">
        <f>SUM(G20:G28)</f>
        <v>49</v>
      </c>
      <c r="H154" s="3">
        <f>SUM(H20:H28)</f>
        <v>44</v>
      </c>
      <c r="I154" s="3">
        <f>SUM(I20:I28)</f>
        <v>43</v>
      </c>
      <c r="L154" s="3">
        <f>COUNTIF(L20:L37,"=1")</f>
        <v>1</v>
      </c>
      <c r="M154" s="3">
        <f>COUNTIF(M20:M37,"=1")</f>
        <v>7</v>
      </c>
      <c r="N154" s="3">
        <f>COUNTIF(N20:N37,"=1")</f>
        <v>3</v>
      </c>
      <c r="O154" s="3">
        <f>COUNTIF(O20:O37,"=1")</f>
        <v>6</v>
      </c>
      <c r="BX154" s="3" t="s">
        <v>133</v>
      </c>
      <c r="CP154" s="3">
        <f>SUM(CP20:CP28)</f>
        <v>16</v>
      </c>
      <c r="CQ154" s="3">
        <f>SUM(CQ20:CQ28)</f>
        <v>18</v>
      </c>
      <c r="CR154" s="3">
        <f>SUM(CR20:CR28)</f>
        <v>17</v>
      </c>
      <c r="CS154" s="3">
        <f>SUM(CS20:CS28)</f>
        <v>18</v>
      </c>
    </row>
    <row r="155" spans="1:97" ht="12.75">
      <c r="A155" s="11" t="s">
        <v>56</v>
      </c>
      <c r="F155" s="3">
        <f>SUM(F29:F37)</f>
        <v>49</v>
      </c>
      <c r="G155" s="3">
        <f>SUM(G29:G37)</f>
        <v>43</v>
      </c>
      <c r="H155" s="3">
        <f>SUM(H29:H37)</f>
        <v>47</v>
      </c>
      <c r="I155" s="3">
        <f>SUM(I29:I37)</f>
        <v>46</v>
      </c>
      <c r="BX155" s="3" t="s">
        <v>146</v>
      </c>
      <c r="BY155" s="3">
        <f>BY150+CE150+CK150</f>
        <v>30</v>
      </c>
      <c r="BZ155" s="3">
        <f>BZ150+CF150+CL150</f>
        <v>46</v>
      </c>
      <c r="CA155" s="3">
        <f>CA150+CG150+CM150</f>
        <v>40</v>
      </c>
      <c r="CB155" s="3">
        <f>CB150+CH150+CN150</f>
        <v>56</v>
      </c>
      <c r="CP155" s="3">
        <f>SUM(CP29:CP37)</f>
        <v>19</v>
      </c>
      <c r="CQ155" s="3">
        <f>SUM(CQ29:CQ37)</f>
        <v>17</v>
      </c>
      <c r="CR155" s="3">
        <f>SUM(CR29:CR37)</f>
        <v>16</v>
      </c>
      <c r="CS155" s="3">
        <f>SUM(CS29:CS37)</f>
        <v>18</v>
      </c>
    </row>
    <row r="156" spans="1:97" ht="12.75">
      <c r="A156" s="11" t="s">
        <v>57</v>
      </c>
      <c r="F156" s="3">
        <f>SUM(F154:F155)</f>
        <v>102</v>
      </c>
      <c r="G156" s="3">
        <f>SUM(G154:G155)</f>
        <v>92</v>
      </c>
      <c r="H156" s="3">
        <f>SUM(H154:H155)</f>
        <v>91</v>
      </c>
      <c r="I156" s="3">
        <f>SUM(I154:I155)</f>
        <v>89</v>
      </c>
      <c r="BY156" s="47">
        <f>IF(BY155&lt;&gt;L146,"UNBALANCED","")</f>
      </c>
      <c r="BZ156" s="47">
        <f>IF(BZ155&lt;&gt;M146,"UNBALANCED","")</f>
      </c>
      <c r="CA156" s="47">
        <f>IF(CA155&lt;&gt;N146,"UNBALANCED","")</f>
      </c>
      <c r="CB156" s="47">
        <f>IF(CB155&lt;&gt;O146,"UNBALANCED","")</f>
      </c>
      <c r="CP156" s="3">
        <f>SUM(CP154:CP155)</f>
        <v>35</v>
      </c>
      <c r="CQ156" s="3">
        <f>SUM(CQ154:CQ155)</f>
        <v>35</v>
      </c>
      <c r="CR156" s="3">
        <f>SUM(CR154:CR155)</f>
        <v>33</v>
      </c>
      <c r="CS156" s="3">
        <f>SUM(CS154:CS155)</f>
        <v>36</v>
      </c>
    </row>
    <row r="157" ht="12.75">
      <c r="A157" s="10" t="str">
        <f>A38</f>
        <v>Caledonia</v>
      </c>
    </row>
    <row r="158" spans="1:97" ht="12.75">
      <c r="A158" s="11" t="s">
        <v>55</v>
      </c>
      <c r="F158" s="3">
        <f>SUM(F38:F46)</f>
        <v>53</v>
      </c>
      <c r="G158" s="3">
        <f>SUM(G38:G46)</f>
        <v>50</v>
      </c>
      <c r="H158" s="3">
        <f>SUM(H38:H46)</f>
        <v>46</v>
      </c>
      <c r="I158" s="3">
        <f>SUM(I38:I46)</f>
        <v>53</v>
      </c>
      <c r="L158" s="3">
        <f>COUNTIF(L38:L55,"=1")</f>
        <v>3</v>
      </c>
      <c r="M158" s="3">
        <f>COUNTIF(M38:M55,"=1")</f>
        <v>3</v>
      </c>
      <c r="N158" s="3">
        <f>COUNTIF(N38:N55,"=1")</f>
        <v>5</v>
      </c>
      <c r="O158" s="3">
        <f>COUNTIF(O38:O55,"=1")</f>
        <v>3</v>
      </c>
      <c r="CP158" s="3">
        <f>SUM(CP38:CP46)</f>
        <v>19</v>
      </c>
      <c r="CQ158" s="3">
        <f>SUM(CQ38:CQ46)</f>
        <v>20</v>
      </c>
      <c r="CR158" s="3">
        <f>SUM(CR38:CR46)</f>
        <v>16</v>
      </c>
      <c r="CS158" s="3">
        <f>SUM(CS38:CS46)</f>
        <v>17</v>
      </c>
    </row>
    <row r="159" spans="1:97" ht="12.75">
      <c r="A159" s="11" t="s">
        <v>56</v>
      </c>
      <c r="F159" s="3">
        <f>SUM(F47:F55)</f>
        <v>44</v>
      </c>
      <c r="G159" s="3">
        <f>SUM(G47:G55)</f>
        <v>50</v>
      </c>
      <c r="H159" s="3">
        <f>SUM(H47:H55)</f>
        <v>44</v>
      </c>
      <c r="I159" s="3">
        <f>SUM(I47:I55)</f>
        <v>44</v>
      </c>
      <c r="CP159" s="3">
        <f>SUM(CP47:CP55)</f>
        <v>15</v>
      </c>
      <c r="CQ159" s="3">
        <f>SUM(CQ47:CQ55)</f>
        <v>16</v>
      </c>
      <c r="CR159" s="3">
        <f>SUM(CR47:CR55)</f>
        <v>14</v>
      </c>
      <c r="CS159" s="3">
        <f>SUM(CS47:CS55)</f>
        <v>16</v>
      </c>
    </row>
    <row r="160" spans="1:97" ht="12.75">
      <c r="A160" s="11" t="s">
        <v>57</v>
      </c>
      <c r="F160" s="3">
        <f>SUM(F158:F159)</f>
        <v>97</v>
      </c>
      <c r="G160" s="3">
        <f>SUM(G158:G159)</f>
        <v>100</v>
      </c>
      <c r="H160" s="3">
        <f>SUM(H158:H159)</f>
        <v>90</v>
      </c>
      <c r="I160" s="3">
        <f>SUM(I158:I159)</f>
        <v>97</v>
      </c>
      <c r="CP160" s="3">
        <f>SUM(CP158:CP159)</f>
        <v>34</v>
      </c>
      <c r="CQ160" s="3">
        <f>SUM(CQ158:CQ159)</f>
        <v>36</v>
      </c>
      <c r="CR160" s="3">
        <f>SUM(CR158:CR159)</f>
        <v>30</v>
      </c>
      <c r="CS160" s="3">
        <f>SUM(CS158:CS159)</f>
        <v>33</v>
      </c>
    </row>
    <row r="161" ht="12.75">
      <c r="A161" s="10" t="str">
        <f>A56</f>
        <v>Grande Dunes</v>
      </c>
    </row>
    <row r="162" spans="1:97" ht="12.75">
      <c r="A162" s="11" t="s">
        <v>55</v>
      </c>
      <c r="F162" s="3">
        <f>SUM(F56:F64)</f>
        <v>45</v>
      </c>
      <c r="G162" s="3">
        <f>SUM(G56:G64)</f>
        <v>43</v>
      </c>
      <c r="H162" s="3">
        <f>SUM(H56:H64)</f>
        <v>42</v>
      </c>
      <c r="I162" s="3">
        <f>SUM(I56:I64)</f>
        <v>39</v>
      </c>
      <c r="L162" s="3">
        <f>COUNTIF(L56:L73,"=1")</f>
        <v>4</v>
      </c>
      <c r="M162" s="3">
        <f>COUNTIF(M56:M73,"=1")</f>
        <v>9</v>
      </c>
      <c r="N162" s="3">
        <f>COUNTIF(N56:N73,"=1")</f>
        <v>6</v>
      </c>
      <c r="O162" s="3">
        <f>COUNTIF(O56:O73,"=1")</f>
        <v>8</v>
      </c>
      <c r="CP162" s="3">
        <f>SUM(CP56:CP64)</f>
        <v>15</v>
      </c>
      <c r="CQ162" s="3">
        <f>SUM(CQ56:CQ64)</f>
        <v>18</v>
      </c>
      <c r="CR162" s="3">
        <f>SUM(CR56:CR64)</f>
        <v>19</v>
      </c>
      <c r="CS162" s="3">
        <f>SUM(CS56:CS64)</f>
        <v>16</v>
      </c>
    </row>
    <row r="163" spans="1:97" ht="12.75">
      <c r="A163" s="11" t="s">
        <v>56</v>
      </c>
      <c r="F163" s="3">
        <f>SUM(F65:F73)</f>
        <v>49</v>
      </c>
      <c r="G163" s="3">
        <f>SUM(G65:G73)</f>
        <v>44</v>
      </c>
      <c r="H163" s="3">
        <f>SUM(H65:H73)</f>
        <v>45</v>
      </c>
      <c r="I163" s="3">
        <f>SUM(I65:I73)</f>
        <v>42</v>
      </c>
      <c r="CP163" s="3">
        <f>SUM(CP65:CP73)</f>
        <v>18</v>
      </c>
      <c r="CQ163" s="3">
        <f>SUM(CQ65:CQ73)</f>
        <v>16</v>
      </c>
      <c r="CR163" s="3">
        <f>SUM(CR65:CR73)</f>
        <v>20</v>
      </c>
      <c r="CS163" s="3">
        <f>SUM(CS65:CS73)</f>
        <v>15</v>
      </c>
    </row>
    <row r="164" spans="1:97" ht="12.75">
      <c r="A164" s="11" t="s">
        <v>57</v>
      </c>
      <c r="F164" s="3">
        <f>SUM(F162:F163)</f>
        <v>94</v>
      </c>
      <c r="G164" s="3">
        <f>SUM(G162:G163)</f>
        <v>87</v>
      </c>
      <c r="H164" s="3">
        <f>SUM(H162:H163)</f>
        <v>87</v>
      </c>
      <c r="I164" s="3">
        <f>SUM(I162:I163)</f>
        <v>81</v>
      </c>
      <c r="CP164" s="3">
        <f>SUM(CP162:CP163)</f>
        <v>33</v>
      </c>
      <c r="CQ164" s="3">
        <f>SUM(CQ162:CQ163)</f>
        <v>34</v>
      </c>
      <c r="CR164" s="3">
        <f>SUM(CR162:CR163)</f>
        <v>39</v>
      </c>
      <c r="CS164" s="3">
        <f>SUM(CS162:CS163)</f>
        <v>31</v>
      </c>
    </row>
    <row r="165" ht="12.75">
      <c r="A165" s="10" t="str">
        <f>A74</f>
        <v>Pine Lakes Country Club</v>
      </c>
    </row>
    <row r="166" spans="1:97" ht="12.75">
      <c r="A166" s="11" t="s">
        <v>55</v>
      </c>
      <c r="F166" s="3">
        <f>SUM(F74:F82)</f>
        <v>41</v>
      </c>
      <c r="G166" s="3">
        <f>SUM(G74:G82)</f>
        <v>44</v>
      </c>
      <c r="H166" s="3">
        <f>SUM(H74:H82)</f>
        <v>44</v>
      </c>
      <c r="I166" s="3">
        <f>SUM(I74:I82)</f>
        <v>40</v>
      </c>
      <c r="L166" s="3">
        <f>COUNTIF(L74:L91,"=1")</f>
        <v>6</v>
      </c>
      <c r="M166" s="3">
        <f>COUNTIF(M74:M91,"=1")</f>
        <v>5</v>
      </c>
      <c r="N166" s="3">
        <f>COUNTIF(N74:N91,"=1")</f>
        <v>5</v>
      </c>
      <c r="O166" s="3">
        <f>COUNTIF(O74:O91,"=1")</f>
        <v>7</v>
      </c>
      <c r="CP166" s="3">
        <f>SUM(CP74:CP82)</f>
        <v>17</v>
      </c>
      <c r="CQ166" s="3">
        <f>SUM(CQ74:CQ82)</f>
        <v>16</v>
      </c>
      <c r="CR166" s="3">
        <f>SUM(CR74:CR82)</f>
        <v>16</v>
      </c>
      <c r="CS166" s="3">
        <f>SUM(CS74:CS82)</f>
        <v>15</v>
      </c>
    </row>
    <row r="167" spans="1:97" ht="12.75">
      <c r="A167" s="11" t="s">
        <v>56</v>
      </c>
      <c r="F167" s="99">
        <f>SUM(F83:F91)</f>
        <v>48</v>
      </c>
      <c r="G167" s="99">
        <f>SUM(G83:G91)</f>
        <v>56</v>
      </c>
      <c r="H167" s="99">
        <f>SUM(H83:H91)</f>
        <v>40</v>
      </c>
      <c r="I167" s="99">
        <f>SUM(I83:I91)</f>
        <v>43</v>
      </c>
      <c r="CP167" s="3">
        <f>SUM(CP83:CP91)</f>
        <v>17</v>
      </c>
      <c r="CQ167" s="3">
        <f>SUM(CQ83:CQ91)</f>
        <v>17</v>
      </c>
      <c r="CR167" s="3">
        <f>SUM(CR83:CR91)</f>
        <v>14</v>
      </c>
      <c r="CS167" s="3">
        <f>SUM(CS83:CS91)</f>
        <v>17</v>
      </c>
    </row>
    <row r="168" spans="1:97" ht="12.75">
      <c r="A168" s="11" t="s">
        <v>57</v>
      </c>
      <c r="F168" s="99">
        <f>SUM(F166:F167)</f>
        <v>89</v>
      </c>
      <c r="G168" s="99">
        <f>SUM(G166:G167)</f>
        <v>100</v>
      </c>
      <c r="H168" s="99">
        <f>SUM(H166:H167)</f>
        <v>84</v>
      </c>
      <c r="I168" s="99">
        <f>SUM(I166:I167)</f>
        <v>83</v>
      </c>
      <c r="CP168" s="3">
        <f>SUM(CP166:CP167)</f>
        <v>34</v>
      </c>
      <c r="CQ168" s="3">
        <f>SUM(CQ166:CQ167)</f>
        <v>33</v>
      </c>
      <c r="CR168" s="3">
        <f>SUM(CR166:CR167)</f>
        <v>30</v>
      </c>
      <c r="CS168" s="3">
        <f>SUM(CS166:CS167)</f>
        <v>32</v>
      </c>
    </row>
    <row r="169" ht="12.75">
      <c r="A169" s="10" t="str">
        <f>A92</f>
        <v>Barefoot Resort - Fazio</v>
      </c>
    </row>
    <row r="170" spans="1:97" ht="12.75">
      <c r="A170" s="11" t="s">
        <v>55</v>
      </c>
      <c r="F170" s="3">
        <f>SUM(F92:F100)</f>
        <v>51</v>
      </c>
      <c r="G170" s="3">
        <f>SUM(G92:G100)</f>
        <v>43</v>
      </c>
      <c r="H170" s="3">
        <f>SUM(H92:H100)</f>
        <v>41</v>
      </c>
      <c r="I170" s="3">
        <f>SUM(I92:I100)</f>
        <v>42</v>
      </c>
      <c r="L170" s="3">
        <f>COUNTIF(L92:L109,"=1")</f>
        <v>2</v>
      </c>
      <c r="M170" s="3">
        <f>COUNTIF(M92:M109,"=1")</f>
        <v>8</v>
      </c>
      <c r="N170" s="3">
        <f>COUNTIF(N92:N109,"=1")</f>
        <v>5</v>
      </c>
      <c r="O170" s="3">
        <f>COUNTIF(O92:O109,"=1")</f>
        <v>10</v>
      </c>
      <c r="CP170" s="3">
        <f>SUM(CP92:CP100)</f>
        <v>21</v>
      </c>
      <c r="CQ170" s="3">
        <f>SUM(CQ92:CQ100)</f>
        <v>15</v>
      </c>
      <c r="CR170" s="3">
        <f>SUM(CR92:CR100)</f>
        <v>19</v>
      </c>
      <c r="CS170" s="3">
        <f>SUM(CS92:CS100)</f>
        <v>16</v>
      </c>
    </row>
    <row r="171" spans="1:97" ht="12.75">
      <c r="A171" s="11" t="s">
        <v>56</v>
      </c>
      <c r="F171" s="99">
        <f>SUM(F101:F109)</f>
        <v>48</v>
      </c>
      <c r="G171" s="99">
        <f>SUM(G101:G109)</f>
        <v>41</v>
      </c>
      <c r="H171" s="99">
        <f>SUM(H101:H109)</f>
        <v>47</v>
      </c>
      <c r="I171" s="99">
        <f>SUM(I101:I109)</f>
        <v>41</v>
      </c>
      <c r="CP171" s="3">
        <f>SUM(CP101:CP109)</f>
        <v>21</v>
      </c>
      <c r="CQ171" s="3">
        <f>SUM(CQ101:CQ109)</f>
        <v>16</v>
      </c>
      <c r="CR171" s="3">
        <f>SUM(CR101:CR109)</f>
        <v>15</v>
      </c>
      <c r="CS171" s="3">
        <f>SUM(CS101:CS109)</f>
        <v>17</v>
      </c>
    </row>
    <row r="172" spans="1:97" ht="12.75">
      <c r="A172" s="11" t="s">
        <v>57</v>
      </c>
      <c r="F172" s="99">
        <f>SUM(F170:F171)</f>
        <v>99</v>
      </c>
      <c r="G172" s="99">
        <f>SUM(G170:G171)</f>
        <v>84</v>
      </c>
      <c r="H172" s="99">
        <f>SUM(H170:H171)</f>
        <v>88</v>
      </c>
      <c r="I172" s="99">
        <f>SUM(I170:I171)</f>
        <v>83</v>
      </c>
      <c r="CP172" s="3">
        <f>SUM(CP170:CP171)</f>
        <v>42</v>
      </c>
      <c r="CQ172" s="3">
        <f>SUM(CQ170:CQ171)</f>
        <v>31</v>
      </c>
      <c r="CR172" s="3">
        <f>SUM(CR170:CR171)</f>
        <v>34</v>
      </c>
      <c r="CS172" s="3">
        <f>SUM(CS170:CS171)</f>
        <v>33</v>
      </c>
    </row>
    <row r="173" spans="1:9" ht="12.75">
      <c r="A173" s="10" t="str">
        <f>A110</f>
        <v>Barefoot Resort - Love</v>
      </c>
      <c r="F173" s="99"/>
      <c r="G173" s="99"/>
      <c r="H173" s="99"/>
      <c r="I173" s="99"/>
    </row>
    <row r="174" spans="1:97" ht="12.75">
      <c r="A174" s="11" t="s">
        <v>55</v>
      </c>
      <c r="F174" s="99">
        <f>SUM(F110:F118)</f>
        <v>45</v>
      </c>
      <c r="G174" s="99">
        <f>SUM(G110:G118)</f>
        <v>47</v>
      </c>
      <c r="H174" s="99">
        <f>SUM(H110:H118)</f>
        <v>41</v>
      </c>
      <c r="I174" s="99">
        <f>SUM(I110:I118)</f>
        <v>40</v>
      </c>
      <c r="L174" s="3">
        <f>COUNTIF(L110:L127,"=1")</f>
        <v>4</v>
      </c>
      <c r="M174" s="3">
        <f>COUNTIF(M110:M127,"=1")</f>
        <v>5</v>
      </c>
      <c r="N174" s="3">
        <f>COUNTIF(N110:N127,"=1")</f>
        <v>5</v>
      </c>
      <c r="O174" s="3">
        <f>COUNTIF(O110:O127,"=1")</f>
        <v>11</v>
      </c>
      <c r="CP174" s="3">
        <f>SUM(CP110:CP118)</f>
        <v>19</v>
      </c>
      <c r="CQ174" s="3">
        <f>SUM(CQ110:CQ118)</f>
        <v>15</v>
      </c>
      <c r="CR174" s="3">
        <f>SUM(CR110:CR118)</f>
        <v>16</v>
      </c>
      <c r="CS174" s="3">
        <f>SUM(CS110:CS118)</f>
        <v>13</v>
      </c>
    </row>
    <row r="175" spans="1:97" s="90" customFormat="1" ht="12.75">
      <c r="A175" s="11" t="s">
        <v>56</v>
      </c>
      <c r="F175" s="99">
        <f>SUM(F119:F127)</f>
        <v>48</v>
      </c>
      <c r="G175" s="99">
        <f>SUM(G119:G127)</f>
        <v>48</v>
      </c>
      <c r="H175" s="99">
        <f>SUM(H119:H127)</f>
        <v>48</v>
      </c>
      <c r="I175" s="99">
        <f>SUM(I119:I127)</f>
        <v>43</v>
      </c>
      <c r="CP175" s="99">
        <f>SUM(CP119:CP127)</f>
        <v>15</v>
      </c>
      <c r="CQ175" s="99">
        <f>SUM(CQ119:CQ127)</f>
        <v>15</v>
      </c>
      <c r="CR175" s="99">
        <f>SUM(CR119:CR127)</f>
        <v>17</v>
      </c>
      <c r="CS175" s="99">
        <f>SUM(CS119:CS127)</f>
        <v>14</v>
      </c>
    </row>
    <row r="176" spans="1:97" s="90" customFormat="1" ht="12.75">
      <c r="A176" s="11" t="s">
        <v>57</v>
      </c>
      <c r="F176" s="99">
        <f>SUM(F174:F175)</f>
        <v>93</v>
      </c>
      <c r="G176" s="99">
        <f>SUM(G174:G175)</f>
        <v>95</v>
      </c>
      <c r="H176" s="99">
        <f>SUM(H174:H175)</f>
        <v>89</v>
      </c>
      <c r="I176" s="99">
        <f>SUM(I174:I175)</f>
        <v>83</v>
      </c>
      <c r="CP176" s="99">
        <f>SUM(CP174:CP175)</f>
        <v>34</v>
      </c>
      <c r="CQ176" s="99">
        <f>SUM(CQ174:CQ175)</f>
        <v>30</v>
      </c>
      <c r="CR176" s="99">
        <f>SUM(CR174:CR175)</f>
        <v>33</v>
      </c>
      <c r="CS176" s="99">
        <f>SUM(CS174:CS175)</f>
        <v>27</v>
      </c>
    </row>
    <row r="177" ht="12.75">
      <c r="A177" s="10" t="str">
        <f>A128</f>
        <v>The Dunes Golf &amp; Beach Club</v>
      </c>
    </row>
    <row r="178" spans="1:97" ht="12.75">
      <c r="A178" s="11" t="s">
        <v>55</v>
      </c>
      <c r="F178" s="3">
        <f>SUM(F128:F136)</f>
        <v>44</v>
      </c>
      <c r="G178" s="3">
        <f>SUM(G128:G136)</f>
        <v>51</v>
      </c>
      <c r="H178" s="3">
        <f>SUM(H128:H136)</f>
        <v>48</v>
      </c>
      <c r="I178" s="3">
        <f>SUM(I128:I136)</f>
        <v>41</v>
      </c>
      <c r="L178" s="3">
        <f>COUNTIF(L128:L145,"=1")</f>
        <v>4</v>
      </c>
      <c r="M178" s="3">
        <f>COUNTIF(M128:M145,"=1")</f>
        <v>4</v>
      </c>
      <c r="N178" s="3">
        <f>COUNTIF(N128:N145,"=1")</f>
        <v>4</v>
      </c>
      <c r="O178" s="3">
        <f>COUNTIF(O128:O145,"=1")</f>
        <v>7</v>
      </c>
      <c r="CP178" s="3">
        <f>SUM(CP128:CP136)</f>
        <v>15</v>
      </c>
      <c r="CQ178" s="3">
        <f>SUM(CQ128:CQ136)</f>
        <v>17</v>
      </c>
      <c r="CR178" s="3">
        <f>SUM(CR128:CR136)</f>
        <v>16</v>
      </c>
      <c r="CS178" s="3">
        <f>SUM(CS128:CS136)</f>
        <v>15</v>
      </c>
    </row>
    <row r="179" spans="1:97" ht="12.75">
      <c r="A179" s="11" t="s">
        <v>56</v>
      </c>
      <c r="F179" s="3">
        <f>SUM(F137:F145)</f>
        <v>48</v>
      </c>
      <c r="G179" s="3">
        <f>SUM(G137:G145)</f>
        <v>42</v>
      </c>
      <c r="H179" s="3">
        <f>SUM(H137:H145)</f>
        <v>47</v>
      </c>
      <c r="I179" s="3">
        <f>SUM(I137:I145)</f>
        <v>46</v>
      </c>
      <c r="CP179" s="3">
        <f>SUM(CP137:CP145)</f>
        <v>14</v>
      </c>
      <c r="CQ179" s="3">
        <f>SUM(CQ137:CQ145)</f>
        <v>15</v>
      </c>
      <c r="CR179" s="3">
        <f>SUM(CR137:CR145)</f>
        <v>20</v>
      </c>
      <c r="CS179" s="3">
        <f>SUM(CS137:CS145)</f>
        <v>17</v>
      </c>
    </row>
    <row r="180" spans="1:97" ht="12.75">
      <c r="A180" s="11" t="s">
        <v>57</v>
      </c>
      <c r="F180" s="3">
        <f>SUM(F178:F179)</f>
        <v>92</v>
      </c>
      <c r="G180" s="3">
        <f>SUM(G178:G179)</f>
        <v>93</v>
      </c>
      <c r="H180" s="3">
        <f>SUM(H178:H179)</f>
        <v>95</v>
      </c>
      <c r="I180" s="3">
        <f>SUM(I178:I179)</f>
        <v>87</v>
      </c>
      <c r="CP180" s="3">
        <f>SUM(CP178:CP179)</f>
        <v>29</v>
      </c>
      <c r="CQ180" s="3">
        <f>SUM(CQ178:CQ179)</f>
        <v>32</v>
      </c>
      <c r="CR180" s="3">
        <f>SUM(CR178:CR179)</f>
        <v>36</v>
      </c>
      <c r="CS180" s="3">
        <f>SUM(CS178:CS179)</f>
        <v>32</v>
      </c>
    </row>
    <row r="181" spans="1:15" ht="12.75">
      <c r="A181" s="11"/>
      <c r="L181" s="3">
        <f>SUM(L150:L180)</f>
        <v>30</v>
      </c>
      <c r="M181" s="3">
        <f>SUM(M150:M180)</f>
        <v>46</v>
      </c>
      <c r="N181" s="3">
        <f>SUM(N150:N180)</f>
        <v>40</v>
      </c>
      <c r="O181" s="3">
        <f>SUM(O150:O180)</f>
        <v>56</v>
      </c>
    </row>
    <row r="183" ht="12.75">
      <c r="A183" s="10" t="s">
        <v>85</v>
      </c>
    </row>
    <row r="184" spans="1:9" ht="12.75">
      <c r="A184" s="3" t="s">
        <v>84</v>
      </c>
      <c r="F184" s="12">
        <f aca="true" t="shared" si="223" ref="F184:I186">AVERAGE(F150,F154,F158,F162,F166,F170,F174,F178)</f>
        <v>47.125</v>
      </c>
      <c r="G184" s="12">
        <f t="shared" si="223"/>
        <v>46.5</v>
      </c>
      <c r="H184" s="12">
        <f t="shared" si="223"/>
        <v>43.625</v>
      </c>
      <c r="I184" s="12">
        <f t="shared" si="223"/>
        <v>42.625</v>
      </c>
    </row>
    <row r="185" spans="1:9" ht="12.75">
      <c r="A185" s="3" t="s">
        <v>274</v>
      </c>
      <c r="F185" s="12">
        <f t="shared" si="223"/>
        <v>47</v>
      </c>
      <c r="G185" s="12">
        <f t="shared" si="223"/>
        <v>47.25</v>
      </c>
      <c r="H185" s="12">
        <f t="shared" si="223"/>
        <v>44.875</v>
      </c>
      <c r="I185" s="12">
        <f t="shared" si="223"/>
        <v>43.375</v>
      </c>
    </row>
    <row r="186" spans="1:9" ht="12.75">
      <c r="A186" s="3" t="s">
        <v>275</v>
      </c>
      <c r="F186" s="12">
        <f t="shared" si="223"/>
        <v>94.125</v>
      </c>
      <c r="G186" s="12">
        <f t="shared" si="223"/>
        <v>93.75</v>
      </c>
      <c r="H186" s="12">
        <f t="shared" si="223"/>
        <v>88.5</v>
      </c>
      <c r="I186" s="12">
        <f t="shared" si="223"/>
        <v>86</v>
      </c>
    </row>
    <row r="189" ht="12.75">
      <c r="A189" s="3" t="s">
        <v>89</v>
      </c>
    </row>
    <row r="190" spans="1:9" ht="12.75">
      <c r="A190" s="3">
        <v>1</v>
      </c>
      <c r="D190" s="12">
        <f aca="true" t="shared" si="224" ref="D190:D207">AVERAGE(D2,D20,D38,D56,D74,D92,D110,D128)</f>
        <v>4.25</v>
      </c>
      <c r="E190" s="12"/>
      <c r="F190" s="12">
        <f aca="true" t="shared" si="225" ref="F190:I204">AVERAGE(F2,F20,F38,F56,F74,F92,F110,F128)</f>
        <v>6.25</v>
      </c>
      <c r="G190" s="12">
        <f t="shared" si="225"/>
        <v>5.125</v>
      </c>
      <c r="H190" s="12">
        <f t="shared" si="225"/>
        <v>5.625</v>
      </c>
      <c r="I190" s="12">
        <f t="shared" si="225"/>
        <v>5.375</v>
      </c>
    </row>
    <row r="191" spans="1:9" ht="12.75">
      <c r="A191" s="3">
        <v>2</v>
      </c>
      <c r="D191" s="12">
        <f t="shared" si="224"/>
        <v>3.75</v>
      </c>
      <c r="E191" s="12"/>
      <c r="F191" s="12">
        <f t="shared" si="225"/>
        <v>5</v>
      </c>
      <c r="G191" s="12">
        <f t="shared" si="225"/>
        <v>5.125</v>
      </c>
      <c r="H191" s="12">
        <f t="shared" si="225"/>
        <v>4.5</v>
      </c>
      <c r="I191" s="12">
        <f t="shared" si="225"/>
        <v>5</v>
      </c>
    </row>
    <row r="192" spans="1:9" ht="12.75">
      <c r="A192" s="3">
        <v>3</v>
      </c>
      <c r="D192" s="12">
        <f t="shared" si="224"/>
        <v>3.75</v>
      </c>
      <c r="E192" s="12"/>
      <c r="F192" s="12">
        <f t="shared" si="225"/>
        <v>4.75</v>
      </c>
      <c r="G192" s="12">
        <f t="shared" si="225"/>
        <v>5.125</v>
      </c>
      <c r="H192" s="12">
        <f t="shared" si="225"/>
        <v>4.5</v>
      </c>
      <c r="I192" s="12">
        <f t="shared" si="225"/>
        <v>3.875</v>
      </c>
    </row>
    <row r="193" spans="1:9" ht="12.75">
      <c r="A193" s="3">
        <v>4</v>
      </c>
      <c r="D193" s="12">
        <f t="shared" si="224"/>
        <v>4.5</v>
      </c>
      <c r="E193" s="12"/>
      <c r="F193" s="12">
        <f t="shared" si="225"/>
        <v>5.375</v>
      </c>
      <c r="G193" s="12">
        <f t="shared" si="225"/>
        <v>5.75</v>
      </c>
      <c r="H193" s="12">
        <f t="shared" si="225"/>
        <v>5.625</v>
      </c>
      <c r="I193" s="12">
        <f t="shared" si="225"/>
        <v>5.25</v>
      </c>
    </row>
    <row r="194" spans="1:9" ht="12.75">
      <c r="A194" s="3">
        <v>5</v>
      </c>
      <c r="D194" s="12">
        <f t="shared" si="224"/>
        <v>3.875</v>
      </c>
      <c r="E194" s="12"/>
      <c r="F194" s="12">
        <f t="shared" si="225"/>
        <v>5.375</v>
      </c>
      <c r="G194" s="12">
        <f t="shared" si="225"/>
        <v>6</v>
      </c>
      <c r="H194" s="12">
        <f t="shared" si="225"/>
        <v>4.75</v>
      </c>
      <c r="I194" s="12">
        <f t="shared" si="225"/>
        <v>4.75</v>
      </c>
    </row>
    <row r="195" spans="1:9" ht="12.75">
      <c r="A195" s="3">
        <v>6</v>
      </c>
      <c r="D195" s="12">
        <f t="shared" si="224"/>
        <v>3.875</v>
      </c>
      <c r="E195" s="12"/>
      <c r="F195" s="12">
        <f t="shared" si="225"/>
        <v>5</v>
      </c>
      <c r="G195" s="12">
        <f t="shared" si="225"/>
        <v>4.75</v>
      </c>
      <c r="H195" s="12">
        <f t="shared" si="225"/>
        <v>4.875</v>
      </c>
      <c r="I195" s="12">
        <f t="shared" si="225"/>
        <v>5</v>
      </c>
    </row>
    <row r="196" spans="1:9" ht="12.75">
      <c r="A196" s="3">
        <v>7</v>
      </c>
      <c r="D196" s="12">
        <f t="shared" si="224"/>
        <v>4</v>
      </c>
      <c r="E196" s="12"/>
      <c r="F196" s="12">
        <f t="shared" si="225"/>
        <v>5.375</v>
      </c>
      <c r="G196" s="12">
        <f t="shared" si="225"/>
        <v>5.25</v>
      </c>
      <c r="H196" s="12">
        <f t="shared" si="225"/>
        <v>4.625</v>
      </c>
      <c r="I196" s="12">
        <f t="shared" si="225"/>
        <v>4.5</v>
      </c>
    </row>
    <row r="197" spans="1:9" ht="12.75">
      <c r="A197" s="3">
        <v>8</v>
      </c>
      <c r="D197" s="12">
        <f t="shared" si="224"/>
        <v>3.875</v>
      </c>
      <c r="E197" s="12"/>
      <c r="F197" s="12">
        <f t="shared" si="225"/>
        <v>4.75</v>
      </c>
      <c r="G197" s="12">
        <f t="shared" si="225"/>
        <v>5</v>
      </c>
      <c r="H197" s="12">
        <f t="shared" si="225"/>
        <v>4.5</v>
      </c>
      <c r="I197" s="12">
        <f t="shared" si="225"/>
        <v>4.5</v>
      </c>
    </row>
    <row r="198" spans="1:9" ht="12.75">
      <c r="A198" s="3">
        <v>9</v>
      </c>
      <c r="D198" s="12">
        <f t="shared" si="224"/>
        <v>3.875</v>
      </c>
      <c r="E198" s="12"/>
      <c r="F198" s="12">
        <f t="shared" si="225"/>
        <v>5.25</v>
      </c>
      <c r="G198" s="12">
        <f t="shared" si="225"/>
        <v>4.375</v>
      </c>
      <c r="H198" s="12">
        <f t="shared" si="225"/>
        <v>4.625</v>
      </c>
      <c r="I198" s="12">
        <f t="shared" si="225"/>
        <v>4.375</v>
      </c>
    </row>
    <row r="199" spans="1:9" ht="12.75">
      <c r="A199" s="3">
        <v>10</v>
      </c>
      <c r="D199" s="12">
        <f t="shared" si="224"/>
        <v>4.375</v>
      </c>
      <c r="E199" s="12"/>
      <c r="F199" s="12">
        <f t="shared" si="225"/>
        <v>6.375</v>
      </c>
      <c r="G199" s="12">
        <f t="shared" si="225"/>
        <v>5.75</v>
      </c>
      <c r="H199" s="12">
        <f t="shared" si="225"/>
        <v>5.375</v>
      </c>
      <c r="I199" s="12">
        <f t="shared" si="225"/>
        <v>5.375</v>
      </c>
    </row>
    <row r="200" spans="1:9" ht="12.75">
      <c r="A200" s="3">
        <v>11</v>
      </c>
      <c r="D200" s="12">
        <f t="shared" si="224"/>
        <v>3.625</v>
      </c>
      <c r="E200" s="12"/>
      <c r="F200" s="12">
        <f t="shared" si="225"/>
        <v>4.5</v>
      </c>
      <c r="G200" s="12">
        <f t="shared" si="225"/>
        <v>4.375</v>
      </c>
      <c r="H200" s="12">
        <f t="shared" si="225"/>
        <v>4.5</v>
      </c>
      <c r="I200" s="12">
        <f t="shared" si="225"/>
        <v>4.75</v>
      </c>
    </row>
    <row r="201" spans="1:9" ht="12.75">
      <c r="A201" s="3">
        <v>12</v>
      </c>
      <c r="D201" s="12">
        <f t="shared" si="224"/>
        <v>3.875</v>
      </c>
      <c r="E201" s="12"/>
      <c r="F201" s="12">
        <f t="shared" si="225"/>
        <v>4.875</v>
      </c>
      <c r="G201" s="12">
        <f t="shared" si="225"/>
        <v>4.875</v>
      </c>
      <c r="H201" s="12">
        <f t="shared" si="225"/>
        <v>5</v>
      </c>
      <c r="I201" s="12">
        <f t="shared" si="225"/>
        <v>4.75</v>
      </c>
    </row>
    <row r="202" spans="1:9" ht="12.75">
      <c r="A202" s="3">
        <v>13</v>
      </c>
      <c r="D202" s="12">
        <f t="shared" si="224"/>
        <v>4.25</v>
      </c>
      <c r="E202" s="12"/>
      <c r="F202" s="12">
        <f t="shared" si="225"/>
        <v>5.375</v>
      </c>
      <c r="G202" s="12">
        <f t="shared" si="225"/>
        <v>5.875</v>
      </c>
      <c r="H202" s="12">
        <f t="shared" si="225"/>
        <v>4.875</v>
      </c>
      <c r="I202" s="12">
        <f t="shared" si="225"/>
        <v>5</v>
      </c>
    </row>
    <row r="203" spans="1:9" ht="12.75">
      <c r="A203" s="3">
        <v>14</v>
      </c>
      <c r="D203" s="12">
        <f t="shared" si="224"/>
        <v>3.75</v>
      </c>
      <c r="E203" s="12"/>
      <c r="F203" s="12">
        <f t="shared" si="225"/>
        <v>5.125</v>
      </c>
      <c r="G203" s="12">
        <f t="shared" si="225"/>
        <v>5.125</v>
      </c>
      <c r="H203" s="12">
        <f t="shared" si="225"/>
        <v>4.875</v>
      </c>
      <c r="I203" s="12">
        <f t="shared" si="225"/>
        <v>4.625</v>
      </c>
    </row>
    <row r="204" spans="1:9" ht="12.75">
      <c r="A204" s="3">
        <v>15</v>
      </c>
      <c r="D204" s="12">
        <f t="shared" si="224"/>
        <v>4</v>
      </c>
      <c r="E204" s="12"/>
      <c r="F204" s="12">
        <f t="shared" si="225"/>
        <v>5.125</v>
      </c>
      <c r="G204" s="12">
        <f t="shared" si="225"/>
        <v>5.125</v>
      </c>
      <c r="H204" s="12">
        <f t="shared" si="225"/>
        <v>4.875</v>
      </c>
      <c r="I204" s="12">
        <f t="shared" si="225"/>
        <v>4.75</v>
      </c>
    </row>
    <row r="205" spans="1:9" ht="12.75">
      <c r="A205" s="3">
        <v>16</v>
      </c>
      <c r="D205" s="12">
        <f t="shared" si="224"/>
        <v>3.5</v>
      </c>
      <c r="E205" s="12"/>
      <c r="F205" s="12">
        <f aca="true" t="shared" si="226" ref="F205:I207">AVERAGE(F17,F35,F53,F71,F89,F107,F125,F143)</f>
        <v>4.5</v>
      </c>
      <c r="G205" s="12">
        <f t="shared" si="226"/>
        <v>4.75</v>
      </c>
      <c r="H205" s="12">
        <f t="shared" si="226"/>
        <v>4.875</v>
      </c>
      <c r="I205" s="12">
        <f t="shared" si="226"/>
        <v>4</v>
      </c>
    </row>
    <row r="206" spans="1:9" ht="12.75">
      <c r="A206" s="3">
        <v>17</v>
      </c>
      <c r="D206" s="12">
        <f t="shared" si="224"/>
        <v>4.125</v>
      </c>
      <c r="E206" s="12"/>
      <c r="F206" s="12">
        <f t="shared" si="226"/>
        <v>5.875</v>
      </c>
      <c r="G206" s="12">
        <f t="shared" si="226"/>
        <v>5.5</v>
      </c>
      <c r="H206" s="12">
        <f t="shared" si="226"/>
        <v>4.875</v>
      </c>
      <c r="I206" s="12">
        <f t="shared" si="226"/>
        <v>5.375</v>
      </c>
    </row>
    <row r="207" spans="1:9" ht="12.75">
      <c r="A207" s="3">
        <v>18</v>
      </c>
      <c r="D207" s="12">
        <f t="shared" si="224"/>
        <v>4.125</v>
      </c>
      <c r="E207" s="12"/>
      <c r="F207" s="12">
        <f t="shared" si="226"/>
        <v>5.25</v>
      </c>
      <c r="G207" s="12">
        <f t="shared" si="226"/>
        <v>5.875</v>
      </c>
      <c r="H207" s="12">
        <f t="shared" si="226"/>
        <v>5.625</v>
      </c>
      <c r="I207" s="12">
        <f t="shared" si="226"/>
        <v>4.75</v>
      </c>
    </row>
    <row r="210" spans="1:10" ht="12.75">
      <c r="A210" s="23" t="s">
        <v>91</v>
      </c>
      <c r="B210" s="24"/>
      <c r="C210" s="24"/>
      <c r="D210" s="24"/>
      <c r="E210" s="24"/>
      <c r="F210" s="24"/>
      <c r="G210" s="24"/>
      <c r="H210" s="24"/>
      <c r="I210" s="24"/>
      <c r="J210" s="25"/>
    </row>
    <row r="211" spans="1:10" ht="12.75">
      <c r="A211" s="26" t="s">
        <v>103</v>
      </c>
      <c r="B211" s="27"/>
      <c r="C211" s="28">
        <f>K368</f>
        <v>148.25714285714287</v>
      </c>
      <c r="D211" s="29">
        <f>L368</f>
        <v>3</v>
      </c>
      <c r="E211" s="29"/>
      <c r="F211" s="29">
        <f>M368</f>
        <v>4</v>
      </c>
      <c r="G211" s="29">
        <f>N368</f>
        <v>3.6857142857142855</v>
      </c>
      <c r="H211" s="29">
        <f>O368</f>
        <v>3.742857142857143</v>
      </c>
      <c r="I211" s="29">
        <f>P368</f>
        <v>3.4</v>
      </c>
      <c r="J211" s="30"/>
    </row>
    <row r="212" spans="1:10" ht="12.75">
      <c r="A212" s="26" t="s">
        <v>93</v>
      </c>
      <c r="B212" s="27"/>
      <c r="C212" s="28">
        <f>U368</f>
        <v>282</v>
      </c>
      <c r="D212" s="29">
        <f>V368</f>
        <v>4</v>
      </c>
      <c r="E212" s="28"/>
      <c r="F212" s="29">
        <f>W368</f>
        <v>5</v>
      </c>
      <c r="G212" s="29">
        <f>X368</f>
        <v>3.6666666666666665</v>
      </c>
      <c r="H212" s="29">
        <f>Y368</f>
        <v>4.666666666666667</v>
      </c>
      <c r="I212" s="29">
        <f>Z368</f>
        <v>4</v>
      </c>
      <c r="J212" s="30"/>
    </row>
    <row r="213" spans="1:10" ht="12.75">
      <c r="A213" s="26" t="s">
        <v>94</v>
      </c>
      <c r="B213" s="27"/>
      <c r="C213" s="28">
        <f>AE368</f>
        <v>357.3529411764706</v>
      </c>
      <c r="D213" s="29">
        <f>AF368</f>
        <v>4</v>
      </c>
      <c r="E213" s="29"/>
      <c r="F213" s="29">
        <f>AG368</f>
        <v>5.25</v>
      </c>
      <c r="G213" s="29">
        <f>AH368</f>
        <v>5.5</v>
      </c>
      <c r="H213" s="29">
        <f>AI368</f>
        <v>5.088235294117647</v>
      </c>
      <c r="I213" s="29">
        <f>AJ368</f>
        <v>4.970588235294118</v>
      </c>
      <c r="J213" s="30"/>
    </row>
    <row r="214" spans="1:10" ht="12.75">
      <c r="A214" s="26" t="s">
        <v>95</v>
      </c>
      <c r="B214" s="27"/>
      <c r="C214" s="28">
        <f>AO368</f>
        <v>456.4074074074074</v>
      </c>
      <c r="D214" s="29">
        <f>AP368</f>
        <v>4.703703703703703</v>
      </c>
      <c r="E214" s="29"/>
      <c r="F214" s="29">
        <f>AQ368</f>
        <v>6.185185185185185</v>
      </c>
      <c r="G214" s="29">
        <f>AR368</f>
        <v>6.296296296296297</v>
      </c>
      <c r="H214" s="29">
        <f>AS368</f>
        <v>5.666666666666667</v>
      </c>
      <c r="I214" s="29">
        <f>AT368</f>
        <v>5.481481481481482</v>
      </c>
      <c r="J214" s="30"/>
    </row>
    <row r="215" spans="1:10" ht="12.75">
      <c r="A215" s="26" t="s">
        <v>96</v>
      </c>
      <c r="B215" s="27"/>
      <c r="C215" s="28">
        <f>AV368</f>
        <v>532.1818181818181</v>
      </c>
      <c r="D215" s="29">
        <f>AW368</f>
        <v>5</v>
      </c>
      <c r="E215" s="29"/>
      <c r="F215" s="29">
        <f>AX368</f>
        <v>6.7272727272727275</v>
      </c>
      <c r="G215" s="29">
        <f>AY368</f>
        <v>6</v>
      </c>
      <c r="H215" s="29">
        <f>AZ368</f>
        <v>5.818181818181818</v>
      </c>
      <c r="I215" s="29">
        <f>BA368</f>
        <v>6.454545454545454</v>
      </c>
      <c r="J215" s="30"/>
    </row>
    <row r="216" spans="1:10" ht="12.75">
      <c r="A216" s="26"/>
      <c r="B216" s="27"/>
      <c r="C216" s="27"/>
      <c r="D216" s="27"/>
      <c r="E216" s="27"/>
      <c r="F216" s="27"/>
      <c r="G216" s="27"/>
      <c r="H216" s="27"/>
      <c r="I216" s="27"/>
      <c r="J216" s="30"/>
    </row>
    <row r="217" spans="1:10" ht="12.75">
      <c r="A217" s="26"/>
      <c r="B217" s="27"/>
      <c r="C217" s="27"/>
      <c r="D217" s="27"/>
      <c r="E217" s="27"/>
      <c r="F217" s="27"/>
      <c r="G217" s="27"/>
      <c r="H217" s="27"/>
      <c r="I217" s="27"/>
      <c r="J217" s="30"/>
    </row>
    <row r="218" spans="1:10" ht="12.75">
      <c r="A218" s="31"/>
      <c r="B218" s="32"/>
      <c r="C218" s="32"/>
      <c r="D218" s="32"/>
      <c r="E218" s="32"/>
      <c r="F218" s="32"/>
      <c r="G218" s="32"/>
      <c r="H218" s="32"/>
      <c r="I218" s="32"/>
      <c r="J218" s="33"/>
    </row>
    <row r="220" ht="12.75">
      <c r="C220" s="12"/>
    </row>
    <row r="221" spans="10:56" ht="12.75">
      <c r="J221" s="123" t="s">
        <v>103</v>
      </c>
      <c r="K221" s="124"/>
      <c r="L221" s="124"/>
      <c r="M221" s="124"/>
      <c r="N221" s="124"/>
      <c r="O221" s="124"/>
      <c r="P221" s="124"/>
      <c r="Q221" s="123" t="s">
        <v>93</v>
      </c>
      <c r="R221" s="124"/>
      <c r="S221" s="124"/>
      <c r="T221" s="124"/>
      <c r="U221" s="124"/>
      <c r="V221" s="124"/>
      <c r="W221" s="124"/>
      <c r="X221" s="124"/>
      <c r="Y221" s="124"/>
      <c r="Z221" s="125"/>
      <c r="AA221" s="123" t="s">
        <v>94</v>
      </c>
      <c r="AB221" s="124"/>
      <c r="AC221" s="124"/>
      <c r="AD221" s="124"/>
      <c r="AE221" s="124"/>
      <c r="AF221" s="124"/>
      <c r="AG221" s="124"/>
      <c r="AH221" s="124"/>
      <c r="AI221" s="124"/>
      <c r="AJ221" s="125"/>
      <c r="AK221" s="123" t="s">
        <v>95</v>
      </c>
      <c r="AL221" s="124"/>
      <c r="AM221" s="124"/>
      <c r="AN221" s="124"/>
      <c r="AO221" s="124"/>
      <c r="AP221" s="124"/>
      <c r="AQ221" s="124"/>
      <c r="AR221" s="124"/>
      <c r="AS221" s="124"/>
      <c r="AT221" s="125"/>
      <c r="AU221" s="123" t="s">
        <v>104</v>
      </c>
      <c r="AV221" s="124"/>
      <c r="AW221" s="124"/>
      <c r="AX221" s="124"/>
      <c r="AY221" s="124"/>
      <c r="AZ221" s="124"/>
      <c r="BA221" s="124"/>
      <c r="BB221" s="124"/>
      <c r="BC221" s="124"/>
      <c r="BD221" s="125"/>
    </row>
    <row r="222" spans="1:56" ht="12.75">
      <c r="A222" s="2" t="s">
        <v>3</v>
      </c>
      <c r="B222" s="2" t="s">
        <v>2</v>
      </c>
      <c r="C222" s="2" t="s">
        <v>0</v>
      </c>
      <c r="D222" s="2" t="s">
        <v>1</v>
      </c>
      <c r="E222" s="2" t="s">
        <v>99</v>
      </c>
      <c r="F222" s="2" t="s">
        <v>4</v>
      </c>
      <c r="G222" s="2" t="s">
        <v>5</v>
      </c>
      <c r="H222" s="2" t="s">
        <v>6</v>
      </c>
      <c r="I222" s="2" t="s">
        <v>7</v>
      </c>
      <c r="K222" s="2" t="s">
        <v>0</v>
      </c>
      <c r="L222" s="2" t="s">
        <v>1</v>
      </c>
      <c r="M222" s="2" t="s">
        <v>4</v>
      </c>
      <c r="N222" s="2" t="s">
        <v>5</v>
      </c>
      <c r="O222" s="2" t="s">
        <v>6</v>
      </c>
      <c r="P222" s="2" t="s">
        <v>7</v>
      </c>
      <c r="U222" s="2" t="s">
        <v>0</v>
      </c>
      <c r="V222" s="2" t="s">
        <v>1</v>
      </c>
      <c r="W222" s="2" t="s">
        <v>4</v>
      </c>
      <c r="X222" s="2" t="s">
        <v>5</v>
      </c>
      <c r="Y222" s="2" t="s">
        <v>6</v>
      </c>
      <c r="Z222" s="2" t="s">
        <v>7</v>
      </c>
      <c r="AE222" s="2" t="s">
        <v>0</v>
      </c>
      <c r="AF222" s="2" t="s">
        <v>1</v>
      </c>
      <c r="AG222" s="2" t="s">
        <v>4</v>
      </c>
      <c r="AH222" s="2" t="s">
        <v>5</v>
      </c>
      <c r="AI222" s="2" t="s">
        <v>6</v>
      </c>
      <c r="AJ222" s="2" t="s">
        <v>7</v>
      </c>
      <c r="AO222" s="2" t="s">
        <v>0</v>
      </c>
      <c r="AP222" s="2" t="s">
        <v>1</v>
      </c>
      <c r="AQ222" s="2" t="s">
        <v>4</v>
      </c>
      <c r="AR222" s="2" t="s">
        <v>5</v>
      </c>
      <c r="AS222" s="2" t="s">
        <v>6</v>
      </c>
      <c r="AT222" s="2" t="s">
        <v>7</v>
      </c>
      <c r="AV222" s="2" t="s">
        <v>0</v>
      </c>
      <c r="AW222" s="2" t="s">
        <v>1</v>
      </c>
      <c r="AX222" s="2" t="s">
        <v>4</v>
      </c>
      <c r="AY222" s="2" t="s">
        <v>5</v>
      </c>
      <c r="AZ222" s="2" t="s">
        <v>6</v>
      </c>
      <c r="BA222" s="2" t="s">
        <v>7</v>
      </c>
      <c r="BB222" s="2"/>
      <c r="BC222" s="2"/>
      <c r="BD222" s="2"/>
    </row>
    <row r="223" spans="1:53" ht="12.75">
      <c r="A223" s="3" t="str">
        <f>A2</f>
        <v>Wicked Stick</v>
      </c>
      <c r="B223" s="3">
        <v>1</v>
      </c>
      <c r="C223" s="3">
        <f aca="true" t="shared" si="227" ref="C223:C254">C2</f>
        <v>320</v>
      </c>
      <c r="D223" s="3">
        <f aca="true" t="shared" si="228" ref="D223:I223">D2</f>
        <v>4</v>
      </c>
      <c r="E223" s="3">
        <f t="shared" si="228"/>
        <v>15</v>
      </c>
      <c r="F223" s="3">
        <f t="shared" si="228"/>
        <v>6</v>
      </c>
      <c r="G223" s="3">
        <f t="shared" si="228"/>
        <v>4</v>
      </c>
      <c r="H223" s="3">
        <f t="shared" si="228"/>
        <v>5</v>
      </c>
      <c r="I223" s="3">
        <f t="shared" si="228"/>
        <v>5</v>
      </c>
      <c r="J223" s="3">
        <f>IF(C223&lt;201,1,0)</f>
        <v>0</v>
      </c>
      <c r="K223" s="3">
        <f>IF($J223=1,C223,0)</f>
        <v>0</v>
      </c>
      <c r="L223" s="3">
        <f>IF($J223=1,D223,0)</f>
        <v>0</v>
      </c>
      <c r="M223" s="3">
        <f>IF($J223=1,F223,0)</f>
        <v>0</v>
      </c>
      <c r="N223" s="3">
        <f>IF($J223=1,G223,0)</f>
        <v>0</v>
      </c>
      <c r="O223" s="3">
        <f>IF($J223=1,H223,0)</f>
        <v>0</v>
      </c>
      <c r="P223" s="3">
        <f>IF($J223=1,I223,0)</f>
        <v>0</v>
      </c>
      <c r="Q223" s="3">
        <f>IF(C223&lt;301,1,0)</f>
        <v>0</v>
      </c>
      <c r="R223" s="3">
        <f>IF(C223&gt;200,1,0)</f>
        <v>1</v>
      </c>
      <c r="S223" s="3">
        <f>SUM(Q223:R223)</f>
        <v>1</v>
      </c>
      <c r="T223" s="3">
        <f>IF(S223=2,1,0)</f>
        <v>0</v>
      </c>
      <c r="U223" s="3">
        <f>IF($T223=1,C223,0)</f>
        <v>0</v>
      </c>
      <c r="V223" s="3">
        <f>IF($T223=1,D223,0)</f>
        <v>0</v>
      </c>
      <c r="W223" s="3">
        <f>IF($T223=1,F223,0)</f>
        <v>0</v>
      </c>
      <c r="X223" s="3">
        <f>IF($T223=1,G223,0)</f>
        <v>0</v>
      </c>
      <c r="Y223" s="3">
        <f>IF($T223=1,H223,0)</f>
        <v>0</v>
      </c>
      <c r="Z223" s="3">
        <f>IF($T223=1,I223,0)</f>
        <v>0</v>
      </c>
      <c r="AA223" s="3">
        <f>IF(C223&lt;401,1,0)</f>
        <v>1</v>
      </c>
      <c r="AB223" s="3">
        <f>IF(C223&gt;300,1,0)</f>
        <v>1</v>
      </c>
      <c r="AC223" s="3">
        <f>SUM(AA223:AB223)</f>
        <v>2</v>
      </c>
      <c r="AD223" s="3">
        <f>IF(AC223=2,1,0)</f>
        <v>1</v>
      </c>
      <c r="AE223" s="3">
        <f>IF($AD223=1,C223,0)</f>
        <v>320</v>
      </c>
      <c r="AF223" s="3">
        <f>IF($AD223=1,D223,0)</f>
        <v>4</v>
      </c>
      <c r="AG223" s="3">
        <f>IF($AD223=1,F223,0)</f>
        <v>6</v>
      </c>
      <c r="AH223" s="3">
        <f>IF($AD223=1,G223,0)</f>
        <v>4</v>
      </c>
      <c r="AI223" s="3">
        <f>IF($AD223=1,H223,0)</f>
        <v>5</v>
      </c>
      <c r="AJ223" s="3">
        <f>IF($AD223=1,I223,0)</f>
        <v>5</v>
      </c>
      <c r="AK223" s="3">
        <f>IF(C223&lt;501,1,0)</f>
        <v>1</v>
      </c>
      <c r="AL223" s="3">
        <f>IF(C223&gt;400,1,0)</f>
        <v>0</v>
      </c>
      <c r="AM223" s="3">
        <f>SUM(AK223:AL223)</f>
        <v>1</v>
      </c>
      <c r="AN223" s="3">
        <f>IF(AM223=2,1,0)</f>
        <v>0</v>
      </c>
      <c r="AO223" s="3">
        <f>IF($AN223=1,C223,0)</f>
        <v>0</v>
      </c>
      <c r="AP223" s="3">
        <f>IF($AN223=1,D223,0)</f>
        <v>0</v>
      </c>
      <c r="AQ223" s="3">
        <f>IF($AN223=1,F223,0)</f>
        <v>0</v>
      </c>
      <c r="AR223" s="3">
        <f>IF($AN223=1,G223,0)</f>
        <v>0</v>
      </c>
      <c r="AS223" s="3">
        <f>IF($AN223=1,H223,0)</f>
        <v>0</v>
      </c>
      <c r="AT223" s="3">
        <f>IF($AN223=1,I223,0)</f>
        <v>0</v>
      </c>
      <c r="AU223" s="3">
        <f>IF(C223&gt;500,1,0)</f>
        <v>0</v>
      </c>
      <c r="AV223" s="3">
        <f>IF($AU223=1,C223,0)</f>
        <v>0</v>
      </c>
      <c r="AW223" s="3">
        <f>IF($AU223=1,D223,0)</f>
        <v>0</v>
      </c>
      <c r="AX223" s="3">
        <f>IF($AU223=1,F223,0)</f>
        <v>0</v>
      </c>
      <c r="AY223" s="3">
        <f>IF($AU223=1,G223,0)</f>
        <v>0</v>
      </c>
      <c r="AZ223" s="3">
        <f>IF($AU223=1,H223,0)</f>
        <v>0</v>
      </c>
      <c r="BA223" s="3">
        <f>IF($AU223=1,I223,0)</f>
        <v>0</v>
      </c>
    </row>
    <row r="224" spans="1:53" ht="12.75">
      <c r="A224" s="3" t="str">
        <f aca="true" t="shared" si="229" ref="A224:A287">A3</f>
        <v>Wicked Stick</v>
      </c>
      <c r="B224" s="3">
        <v>2</v>
      </c>
      <c r="C224" s="3">
        <f t="shared" si="227"/>
        <v>326</v>
      </c>
      <c r="D224" s="3">
        <f aca="true" t="shared" si="230" ref="D224:I233">D3</f>
        <v>4</v>
      </c>
      <c r="E224" s="3">
        <f t="shared" si="230"/>
        <v>13</v>
      </c>
      <c r="F224" s="3">
        <f t="shared" si="230"/>
        <v>4</v>
      </c>
      <c r="G224" s="3">
        <f t="shared" si="230"/>
        <v>7</v>
      </c>
      <c r="H224" s="3">
        <f t="shared" si="230"/>
        <v>4</v>
      </c>
      <c r="I224" s="3">
        <f t="shared" si="230"/>
        <v>5</v>
      </c>
      <c r="J224" s="3">
        <f aca="true" t="shared" si="231" ref="J224:J287">IF(C224&lt;201,1,0)</f>
        <v>0</v>
      </c>
      <c r="K224" s="3">
        <f aca="true" t="shared" si="232" ref="K224:K287">IF($J224=1,C224,0)</f>
        <v>0</v>
      </c>
      <c r="L224" s="3">
        <f aca="true" t="shared" si="233" ref="L224:L287">IF($J224=1,D224,0)</f>
        <v>0</v>
      </c>
      <c r="M224" s="3">
        <f aca="true" t="shared" si="234" ref="M224:M236">IF($J224=1,F224,0)</f>
        <v>0</v>
      </c>
      <c r="N224" s="3">
        <f aca="true" t="shared" si="235" ref="N224:N236">IF($J224=1,G224,0)</f>
        <v>0</v>
      </c>
      <c r="O224" s="3">
        <f aca="true" t="shared" si="236" ref="O224:O236">IF($J224=1,H224,0)</f>
        <v>0</v>
      </c>
      <c r="P224" s="3">
        <f aca="true" t="shared" si="237" ref="P224:P236">IF($J224=1,I224,0)</f>
        <v>0</v>
      </c>
      <c r="Q224" s="3">
        <f aca="true" t="shared" si="238" ref="Q224:Q287">IF(C224&lt;301,1,0)</f>
        <v>0</v>
      </c>
      <c r="R224" s="3">
        <f aca="true" t="shared" si="239" ref="R224:R287">IF(C224&gt;200,1,0)</f>
        <v>1</v>
      </c>
      <c r="S224" s="3">
        <f aca="true" t="shared" si="240" ref="S224:S287">SUM(Q224:R224)</f>
        <v>1</v>
      </c>
      <c r="T224" s="3">
        <f aca="true" t="shared" si="241" ref="T224:T287">IF(S224=2,1,0)</f>
        <v>0</v>
      </c>
      <c r="U224" s="3">
        <f aca="true" t="shared" si="242" ref="U224:U287">IF($T224=1,C224,0)</f>
        <v>0</v>
      </c>
      <c r="V224" s="3">
        <f aca="true" t="shared" si="243" ref="V224:V255">IF($T224=1,D224,0)</f>
        <v>0</v>
      </c>
      <c r="W224" s="3">
        <f aca="true" t="shared" si="244" ref="W224:W287">IF($T224=1,F224,0)</f>
        <v>0</v>
      </c>
      <c r="X224" s="3">
        <f aca="true" t="shared" si="245" ref="X224:X287">IF($T224=1,G224,0)</f>
        <v>0</v>
      </c>
      <c r="Y224" s="3">
        <f aca="true" t="shared" si="246" ref="Y224:Y287">IF($T224=1,H224,0)</f>
        <v>0</v>
      </c>
      <c r="Z224" s="3">
        <f aca="true" t="shared" si="247" ref="Z224:Z287">IF($T224=1,I224,0)</f>
        <v>0</v>
      </c>
      <c r="AA224" s="3">
        <f aca="true" t="shared" si="248" ref="AA224:AA287">IF(C224&lt;401,1,0)</f>
        <v>1</v>
      </c>
      <c r="AB224" s="3">
        <f aca="true" t="shared" si="249" ref="AB224:AB287">IF(C224&gt;300,1,0)</f>
        <v>1</v>
      </c>
      <c r="AC224" s="3">
        <f aca="true" t="shared" si="250" ref="AC224:AC287">SUM(AA224:AB224)</f>
        <v>2</v>
      </c>
      <c r="AD224" s="3">
        <f aca="true" t="shared" si="251" ref="AD224:AD287">IF(AC224=2,1,0)</f>
        <v>1</v>
      </c>
      <c r="AE224" s="3">
        <f aca="true" t="shared" si="252" ref="AE224:AE287">IF($AD224=1,C224,0)</f>
        <v>326</v>
      </c>
      <c r="AF224" s="3">
        <f aca="true" t="shared" si="253" ref="AF224:AF287">IF($AD224=1,D224,0)</f>
        <v>4</v>
      </c>
      <c r="AG224" s="3">
        <f aca="true" t="shared" si="254" ref="AG224:AG287">IF($AD224=1,F224,0)</f>
        <v>4</v>
      </c>
      <c r="AH224" s="3">
        <f aca="true" t="shared" si="255" ref="AH224:AH287">IF($AD224=1,G224,0)</f>
        <v>7</v>
      </c>
      <c r="AI224" s="3">
        <f aca="true" t="shared" si="256" ref="AI224:AI287">IF($AD224=1,H224,0)</f>
        <v>4</v>
      </c>
      <c r="AJ224" s="3">
        <f aca="true" t="shared" si="257" ref="AJ224:AJ287">IF($AD224=1,I224,0)</f>
        <v>5</v>
      </c>
      <c r="AK224" s="3">
        <f aca="true" t="shared" si="258" ref="AK224:AK287">IF(C224&lt;501,1,0)</f>
        <v>1</v>
      </c>
      <c r="AL224" s="3">
        <f aca="true" t="shared" si="259" ref="AL224:AL287">IF(C224&gt;400,1,0)</f>
        <v>0</v>
      </c>
      <c r="AM224" s="3">
        <f aca="true" t="shared" si="260" ref="AM224:AM287">SUM(AK224:AL224)</f>
        <v>1</v>
      </c>
      <c r="AN224" s="3">
        <f aca="true" t="shared" si="261" ref="AN224:AN287">IF(AM224=2,1,0)</f>
        <v>0</v>
      </c>
      <c r="AO224" s="3">
        <f aca="true" t="shared" si="262" ref="AO224:AO287">IF($AN224=1,C224,0)</f>
        <v>0</v>
      </c>
      <c r="AP224" s="3">
        <f aca="true" t="shared" si="263" ref="AP224:AP287">IF($AN224=1,D224,0)</f>
        <v>0</v>
      </c>
      <c r="AQ224" s="3">
        <f aca="true" t="shared" si="264" ref="AQ224:AQ287">IF($AN224=1,F224,0)</f>
        <v>0</v>
      </c>
      <c r="AR224" s="3">
        <f aca="true" t="shared" si="265" ref="AR224:AR287">IF($AN224=1,G224,0)</f>
        <v>0</v>
      </c>
      <c r="AS224" s="3">
        <f aca="true" t="shared" si="266" ref="AS224:AS287">IF($AN224=1,H224,0)</f>
        <v>0</v>
      </c>
      <c r="AT224" s="3">
        <f aca="true" t="shared" si="267" ref="AT224:AT287">IF($AN224=1,I224,0)</f>
        <v>0</v>
      </c>
      <c r="AU224" s="3">
        <f aca="true" t="shared" si="268" ref="AU224:AU287">IF(C224&gt;500,1,0)</f>
        <v>0</v>
      </c>
      <c r="AV224" s="3">
        <f aca="true" t="shared" si="269" ref="AV224:AV287">IF($AU224=1,C224,0)</f>
        <v>0</v>
      </c>
      <c r="AW224" s="3">
        <f aca="true" t="shared" si="270" ref="AW224:AW287">IF($AU224=1,D224,0)</f>
        <v>0</v>
      </c>
      <c r="AX224" s="3">
        <f aca="true" t="shared" si="271" ref="AX224:AX287">IF($AU224=1,F224,0)</f>
        <v>0</v>
      </c>
      <c r="AY224" s="3">
        <f aca="true" t="shared" si="272" ref="AY224:AY287">IF($AU224=1,G224,0)</f>
        <v>0</v>
      </c>
      <c r="AZ224" s="3">
        <f aca="true" t="shared" si="273" ref="AZ224:AZ287">IF($AU224=1,H224,0)</f>
        <v>0</v>
      </c>
      <c r="BA224" s="3">
        <f aca="true" t="shared" si="274" ref="BA224:BA287">IF($AU224=1,I224,0)</f>
        <v>0</v>
      </c>
    </row>
    <row r="225" spans="1:53" ht="12.75">
      <c r="A225" s="3" t="str">
        <f t="shared" si="229"/>
        <v>Wicked Stick</v>
      </c>
      <c r="B225" s="3">
        <v>3</v>
      </c>
      <c r="C225" s="3">
        <f t="shared" si="227"/>
        <v>520</v>
      </c>
      <c r="D225" s="3">
        <f t="shared" si="230"/>
        <v>5</v>
      </c>
      <c r="E225" s="3">
        <f t="shared" si="230"/>
        <v>1</v>
      </c>
      <c r="F225" s="3">
        <f t="shared" si="230"/>
        <v>5</v>
      </c>
      <c r="G225" s="3">
        <f t="shared" si="230"/>
        <v>5</v>
      </c>
      <c r="H225" s="3">
        <f t="shared" si="230"/>
        <v>6</v>
      </c>
      <c r="I225" s="3">
        <f t="shared" si="230"/>
        <v>5</v>
      </c>
      <c r="J225" s="3">
        <f t="shared" si="231"/>
        <v>0</v>
      </c>
      <c r="K225" s="3">
        <f t="shared" si="232"/>
        <v>0</v>
      </c>
      <c r="L225" s="3">
        <f t="shared" si="233"/>
        <v>0</v>
      </c>
      <c r="M225" s="3">
        <f t="shared" si="234"/>
        <v>0</v>
      </c>
      <c r="N225" s="3">
        <f t="shared" si="235"/>
        <v>0</v>
      </c>
      <c r="O225" s="3">
        <f t="shared" si="236"/>
        <v>0</v>
      </c>
      <c r="P225" s="3">
        <f t="shared" si="237"/>
        <v>0</v>
      </c>
      <c r="Q225" s="3">
        <f t="shared" si="238"/>
        <v>0</v>
      </c>
      <c r="R225" s="3">
        <f t="shared" si="239"/>
        <v>1</v>
      </c>
      <c r="S225" s="3">
        <f t="shared" si="240"/>
        <v>1</v>
      </c>
      <c r="T225" s="3">
        <f t="shared" si="241"/>
        <v>0</v>
      </c>
      <c r="U225" s="3">
        <f t="shared" si="242"/>
        <v>0</v>
      </c>
      <c r="V225" s="3">
        <f t="shared" si="243"/>
        <v>0</v>
      </c>
      <c r="W225" s="3">
        <f t="shared" si="244"/>
        <v>0</v>
      </c>
      <c r="X225" s="3">
        <f t="shared" si="245"/>
        <v>0</v>
      </c>
      <c r="Y225" s="3">
        <f t="shared" si="246"/>
        <v>0</v>
      </c>
      <c r="Z225" s="3">
        <f t="shared" si="247"/>
        <v>0</v>
      </c>
      <c r="AA225" s="3">
        <f t="shared" si="248"/>
        <v>0</v>
      </c>
      <c r="AB225" s="3">
        <f t="shared" si="249"/>
        <v>1</v>
      </c>
      <c r="AC225" s="3">
        <f t="shared" si="250"/>
        <v>1</v>
      </c>
      <c r="AD225" s="3">
        <f t="shared" si="251"/>
        <v>0</v>
      </c>
      <c r="AE225" s="3">
        <f t="shared" si="252"/>
        <v>0</v>
      </c>
      <c r="AF225" s="3">
        <f t="shared" si="253"/>
        <v>0</v>
      </c>
      <c r="AG225" s="3">
        <f t="shared" si="254"/>
        <v>0</v>
      </c>
      <c r="AH225" s="3">
        <f t="shared" si="255"/>
        <v>0</v>
      </c>
      <c r="AI225" s="3">
        <f t="shared" si="256"/>
        <v>0</v>
      </c>
      <c r="AJ225" s="3">
        <f t="shared" si="257"/>
        <v>0</v>
      </c>
      <c r="AK225" s="3">
        <f t="shared" si="258"/>
        <v>0</v>
      </c>
      <c r="AL225" s="3">
        <f t="shared" si="259"/>
        <v>1</v>
      </c>
      <c r="AM225" s="3">
        <f t="shared" si="260"/>
        <v>1</v>
      </c>
      <c r="AN225" s="3">
        <f t="shared" si="261"/>
        <v>0</v>
      </c>
      <c r="AO225" s="3">
        <f t="shared" si="262"/>
        <v>0</v>
      </c>
      <c r="AP225" s="3">
        <f t="shared" si="263"/>
        <v>0</v>
      </c>
      <c r="AQ225" s="3">
        <f t="shared" si="264"/>
        <v>0</v>
      </c>
      <c r="AR225" s="3">
        <f t="shared" si="265"/>
        <v>0</v>
      </c>
      <c r="AS225" s="3">
        <f t="shared" si="266"/>
        <v>0</v>
      </c>
      <c r="AT225" s="3">
        <f t="shared" si="267"/>
        <v>0</v>
      </c>
      <c r="AU225" s="3">
        <f t="shared" si="268"/>
        <v>1</v>
      </c>
      <c r="AV225" s="3">
        <f t="shared" si="269"/>
        <v>520</v>
      </c>
      <c r="AW225" s="3">
        <f t="shared" si="270"/>
        <v>5</v>
      </c>
      <c r="AX225" s="3">
        <f t="shared" si="271"/>
        <v>5</v>
      </c>
      <c r="AY225" s="3">
        <f t="shared" si="272"/>
        <v>5</v>
      </c>
      <c r="AZ225" s="3">
        <f t="shared" si="273"/>
        <v>6</v>
      </c>
      <c r="BA225" s="3">
        <f t="shared" si="274"/>
        <v>5</v>
      </c>
    </row>
    <row r="226" spans="1:53" ht="12.75">
      <c r="A226" s="3" t="str">
        <f t="shared" si="229"/>
        <v>Wicked Stick</v>
      </c>
      <c r="B226" s="3">
        <v>4</v>
      </c>
      <c r="C226" s="3">
        <f t="shared" si="227"/>
        <v>346</v>
      </c>
      <c r="D226" s="3">
        <f t="shared" si="230"/>
        <v>4</v>
      </c>
      <c r="E226" s="3">
        <f t="shared" si="230"/>
        <v>5</v>
      </c>
      <c r="F226" s="3">
        <f t="shared" si="230"/>
        <v>5</v>
      </c>
      <c r="G226" s="3">
        <f t="shared" si="230"/>
        <v>6</v>
      </c>
      <c r="H226" s="3">
        <f t="shared" si="230"/>
        <v>6</v>
      </c>
      <c r="I226" s="3">
        <f t="shared" si="230"/>
        <v>5</v>
      </c>
      <c r="J226" s="3">
        <f t="shared" si="231"/>
        <v>0</v>
      </c>
      <c r="K226" s="3">
        <f t="shared" si="232"/>
        <v>0</v>
      </c>
      <c r="L226" s="3">
        <f t="shared" si="233"/>
        <v>0</v>
      </c>
      <c r="M226" s="3">
        <f t="shared" si="234"/>
        <v>0</v>
      </c>
      <c r="N226" s="3">
        <f t="shared" si="235"/>
        <v>0</v>
      </c>
      <c r="O226" s="3">
        <f t="shared" si="236"/>
        <v>0</v>
      </c>
      <c r="P226" s="3">
        <f t="shared" si="237"/>
        <v>0</v>
      </c>
      <c r="Q226" s="3">
        <f t="shared" si="238"/>
        <v>0</v>
      </c>
      <c r="R226" s="3">
        <f t="shared" si="239"/>
        <v>1</v>
      </c>
      <c r="S226" s="3">
        <f t="shared" si="240"/>
        <v>1</v>
      </c>
      <c r="T226" s="3">
        <f t="shared" si="241"/>
        <v>0</v>
      </c>
      <c r="U226" s="3">
        <f t="shared" si="242"/>
        <v>0</v>
      </c>
      <c r="V226" s="3">
        <f t="shared" si="243"/>
        <v>0</v>
      </c>
      <c r="W226" s="3">
        <f t="shared" si="244"/>
        <v>0</v>
      </c>
      <c r="X226" s="3">
        <f t="shared" si="245"/>
        <v>0</v>
      </c>
      <c r="Y226" s="3">
        <f t="shared" si="246"/>
        <v>0</v>
      </c>
      <c r="Z226" s="3">
        <f t="shared" si="247"/>
        <v>0</v>
      </c>
      <c r="AA226" s="3">
        <f t="shared" si="248"/>
        <v>1</v>
      </c>
      <c r="AB226" s="3">
        <f t="shared" si="249"/>
        <v>1</v>
      </c>
      <c r="AC226" s="3">
        <f t="shared" si="250"/>
        <v>2</v>
      </c>
      <c r="AD226" s="3">
        <f t="shared" si="251"/>
        <v>1</v>
      </c>
      <c r="AE226" s="3">
        <f t="shared" si="252"/>
        <v>346</v>
      </c>
      <c r="AF226" s="3">
        <f t="shared" si="253"/>
        <v>4</v>
      </c>
      <c r="AG226" s="3">
        <f t="shared" si="254"/>
        <v>5</v>
      </c>
      <c r="AH226" s="3">
        <f t="shared" si="255"/>
        <v>6</v>
      </c>
      <c r="AI226" s="3">
        <f t="shared" si="256"/>
        <v>6</v>
      </c>
      <c r="AJ226" s="3">
        <f t="shared" si="257"/>
        <v>5</v>
      </c>
      <c r="AK226" s="3">
        <f t="shared" si="258"/>
        <v>1</v>
      </c>
      <c r="AL226" s="3">
        <f t="shared" si="259"/>
        <v>0</v>
      </c>
      <c r="AM226" s="3">
        <f t="shared" si="260"/>
        <v>1</v>
      </c>
      <c r="AN226" s="3">
        <f t="shared" si="261"/>
        <v>0</v>
      </c>
      <c r="AO226" s="3">
        <f t="shared" si="262"/>
        <v>0</v>
      </c>
      <c r="AP226" s="3">
        <f t="shared" si="263"/>
        <v>0</v>
      </c>
      <c r="AQ226" s="3">
        <f t="shared" si="264"/>
        <v>0</v>
      </c>
      <c r="AR226" s="3">
        <f t="shared" si="265"/>
        <v>0</v>
      </c>
      <c r="AS226" s="3">
        <f t="shared" si="266"/>
        <v>0</v>
      </c>
      <c r="AT226" s="3">
        <f t="shared" si="267"/>
        <v>0</v>
      </c>
      <c r="AU226" s="3">
        <f t="shared" si="268"/>
        <v>0</v>
      </c>
      <c r="AV226" s="3">
        <f t="shared" si="269"/>
        <v>0</v>
      </c>
      <c r="AW226" s="3">
        <f t="shared" si="270"/>
        <v>0</v>
      </c>
      <c r="AX226" s="3">
        <f t="shared" si="271"/>
        <v>0</v>
      </c>
      <c r="AY226" s="3">
        <f t="shared" si="272"/>
        <v>0</v>
      </c>
      <c r="AZ226" s="3">
        <f t="shared" si="273"/>
        <v>0</v>
      </c>
      <c r="BA226" s="3">
        <f t="shared" si="274"/>
        <v>0</v>
      </c>
    </row>
    <row r="227" spans="1:53" ht="12.75">
      <c r="A227" s="3" t="str">
        <f t="shared" si="229"/>
        <v>Wicked Stick</v>
      </c>
      <c r="B227" s="3">
        <v>5</v>
      </c>
      <c r="C227" s="3">
        <f t="shared" si="227"/>
        <v>154</v>
      </c>
      <c r="D227" s="3">
        <f t="shared" si="230"/>
        <v>3</v>
      </c>
      <c r="E227" s="3">
        <f t="shared" si="230"/>
        <v>17</v>
      </c>
      <c r="F227" s="3">
        <f t="shared" si="230"/>
        <v>4</v>
      </c>
      <c r="G227" s="3">
        <f t="shared" si="230"/>
        <v>4</v>
      </c>
      <c r="H227" s="3">
        <f t="shared" si="230"/>
        <v>3</v>
      </c>
      <c r="I227" s="3">
        <f t="shared" si="230"/>
        <v>2</v>
      </c>
      <c r="J227" s="3">
        <f t="shared" si="231"/>
        <v>1</v>
      </c>
      <c r="K227" s="3">
        <f t="shared" si="232"/>
        <v>154</v>
      </c>
      <c r="L227" s="3">
        <f t="shared" si="233"/>
        <v>3</v>
      </c>
      <c r="M227" s="3">
        <f t="shared" si="234"/>
        <v>4</v>
      </c>
      <c r="N227" s="3">
        <f t="shared" si="235"/>
        <v>4</v>
      </c>
      <c r="O227" s="3">
        <f t="shared" si="236"/>
        <v>3</v>
      </c>
      <c r="P227" s="3">
        <f t="shared" si="237"/>
        <v>2</v>
      </c>
      <c r="Q227" s="3">
        <f t="shared" si="238"/>
        <v>1</v>
      </c>
      <c r="R227" s="3">
        <f t="shared" si="239"/>
        <v>0</v>
      </c>
      <c r="S227" s="3">
        <f t="shared" si="240"/>
        <v>1</v>
      </c>
      <c r="T227" s="3">
        <f t="shared" si="241"/>
        <v>0</v>
      </c>
      <c r="U227" s="3">
        <f t="shared" si="242"/>
        <v>0</v>
      </c>
      <c r="V227" s="3">
        <f t="shared" si="243"/>
        <v>0</v>
      </c>
      <c r="W227" s="3">
        <f t="shared" si="244"/>
        <v>0</v>
      </c>
      <c r="X227" s="3">
        <f t="shared" si="245"/>
        <v>0</v>
      </c>
      <c r="Y227" s="3">
        <f t="shared" si="246"/>
        <v>0</v>
      </c>
      <c r="Z227" s="3">
        <f t="shared" si="247"/>
        <v>0</v>
      </c>
      <c r="AA227" s="3">
        <f t="shared" si="248"/>
        <v>1</v>
      </c>
      <c r="AB227" s="3">
        <f t="shared" si="249"/>
        <v>0</v>
      </c>
      <c r="AC227" s="3">
        <f t="shared" si="250"/>
        <v>1</v>
      </c>
      <c r="AD227" s="3">
        <f t="shared" si="251"/>
        <v>0</v>
      </c>
      <c r="AE227" s="3">
        <f t="shared" si="252"/>
        <v>0</v>
      </c>
      <c r="AF227" s="3">
        <f t="shared" si="253"/>
        <v>0</v>
      </c>
      <c r="AG227" s="3">
        <f t="shared" si="254"/>
        <v>0</v>
      </c>
      <c r="AH227" s="3">
        <f t="shared" si="255"/>
        <v>0</v>
      </c>
      <c r="AI227" s="3">
        <f t="shared" si="256"/>
        <v>0</v>
      </c>
      <c r="AJ227" s="3">
        <f t="shared" si="257"/>
        <v>0</v>
      </c>
      <c r="AK227" s="3">
        <f t="shared" si="258"/>
        <v>1</v>
      </c>
      <c r="AL227" s="3">
        <f t="shared" si="259"/>
        <v>0</v>
      </c>
      <c r="AM227" s="3">
        <f t="shared" si="260"/>
        <v>1</v>
      </c>
      <c r="AN227" s="3">
        <f t="shared" si="261"/>
        <v>0</v>
      </c>
      <c r="AO227" s="3">
        <f t="shared" si="262"/>
        <v>0</v>
      </c>
      <c r="AP227" s="3">
        <f t="shared" si="263"/>
        <v>0</v>
      </c>
      <c r="AQ227" s="3">
        <f t="shared" si="264"/>
        <v>0</v>
      </c>
      <c r="AR227" s="3">
        <f t="shared" si="265"/>
        <v>0</v>
      </c>
      <c r="AS227" s="3">
        <f t="shared" si="266"/>
        <v>0</v>
      </c>
      <c r="AT227" s="3">
        <f t="shared" si="267"/>
        <v>0</v>
      </c>
      <c r="AU227" s="3">
        <f t="shared" si="268"/>
        <v>0</v>
      </c>
      <c r="AV227" s="3">
        <f t="shared" si="269"/>
        <v>0</v>
      </c>
      <c r="AW227" s="3">
        <f t="shared" si="270"/>
        <v>0</v>
      </c>
      <c r="AX227" s="3">
        <f t="shared" si="271"/>
        <v>0</v>
      </c>
      <c r="AY227" s="3">
        <f t="shared" si="272"/>
        <v>0</v>
      </c>
      <c r="AZ227" s="3">
        <f t="shared" si="273"/>
        <v>0</v>
      </c>
      <c r="BA227" s="3">
        <f t="shared" si="274"/>
        <v>0</v>
      </c>
    </row>
    <row r="228" spans="1:53" ht="12.75">
      <c r="A228" s="3" t="str">
        <f t="shared" si="229"/>
        <v>Wicked Stick</v>
      </c>
      <c r="B228" s="3">
        <v>6</v>
      </c>
      <c r="C228" s="3">
        <f t="shared" si="227"/>
        <v>339</v>
      </c>
      <c r="D228" s="3">
        <f t="shared" si="230"/>
        <v>4</v>
      </c>
      <c r="E228" s="3">
        <f t="shared" si="230"/>
        <v>11</v>
      </c>
      <c r="F228" s="3">
        <f t="shared" si="230"/>
        <v>5</v>
      </c>
      <c r="G228" s="3">
        <f t="shared" si="230"/>
        <v>5</v>
      </c>
      <c r="H228" s="3">
        <f t="shared" si="230"/>
        <v>5</v>
      </c>
      <c r="I228" s="3">
        <f t="shared" si="230"/>
        <v>6</v>
      </c>
      <c r="J228" s="3">
        <f t="shared" si="231"/>
        <v>0</v>
      </c>
      <c r="K228" s="3">
        <f t="shared" si="232"/>
        <v>0</v>
      </c>
      <c r="L228" s="3">
        <f t="shared" si="233"/>
        <v>0</v>
      </c>
      <c r="M228" s="3">
        <f t="shared" si="234"/>
        <v>0</v>
      </c>
      <c r="N228" s="3">
        <f t="shared" si="235"/>
        <v>0</v>
      </c>
      <c r="O228" s="3">
        <f t="shared" si="236"/>
        <v>0</v>
      </c>
      <c r="P228" s="3">
        <f t="shared" si="237"/>
        <v>0</v>
      </c>
      <c r="Q228" s="3">
        <f t="shared" si="238"/>
        <v>0</v>
      </c>
      <c r="R228" s="3">
        <f t="shared" si="239"/>
        <v>1</v>
      </c>
      <c r="S228" s="3">
        <f t="shared" si="240"/>
        <v>1</v>
      </c>
      <c r="T228" s="3">
        <f t="shared" si="241"/>
        <v>0</v>
      </c>
      <c r="U228" s="3">
        <f t="shared" si="242"/>
        <v>0</v>
      </c>
      <c r="V228" s="3">
        <f t="shared" si="243"/>
        <v>0</v>
      </c>
      <c r="W228" s="3">
        <f t="shared" si="244"/>
        <v>0</v>
      </c>
      <c r="X228" s="3">
        <f t="shared" si="245"/>
        <v>0</v>
      </c>
      <c r="Y228" s="3">
        <f t="shared" si="246"/>
        <v>0</v>
      </c>
      <c r="Z228" s="3">
        <f t="shared" si="247"/>
        <v>0</v>
      </c>
      <c r="AA228" s="3">
        <f t="shared" si="248"/>
        <v>1</v>
      </c>
      <c r="AB228" s="3">
        <f t="shared" si="249"/>
        <v>1</v>
      </c>
      <c r="AC228" s="3">
        <f t="shared" si="250"/>
        <v>2</v>
      </c>
      <c r="AD228" s="3">
        <f t="shared" si="251"/>
        <v>1</v>
      </c>
      <c r="AE228" s="3">
        <f t="shared" si="252"/>
        <v>339</v>
      </c>
      <c r="AF228" s="3">
        <f t="shared" si="253"/>
        <v>4</v>
      </c>
      <c r="AG228" s="3">
        <f t="shared" si="254"/>
        <v>5</v>
      </c>
      <c r="AH228" s="3">
        <f t="shared" si="255"/>
        <v>5</v>
      </c>
      <c r="AI228" s="3">
        <f t="shared" si="256"/>
        <v>5</v>
      </c>
      <c r="AJ228" s="3">
        <f t="shared" si="257"/>
        <v>6</v>
      </c>
      <c r="AK228" s="3">
        <f t="shared" si="258"/>
        <v>1</v>
      </c>
      <c r="AL228" s="3">
        <f t="shared" si="259"/>
        <v>0</v>
      </c>
      <c r="AM228" s="3">
        <f t="shared" si="260"/>
        <v>1</v>
      </c>
      <c r="AN228" s="3">
        <f t="shared" si="261"/>
        <v>0</v>
      </c>
      <c r="AO228" s="3">
        <f t="shared" si="262"/>
        <v>0</v>
      </c>
      <c r="AP228" s="3">
        <f t="shared" si="263"/>
        <v>0</v>
      </c>
      <c r="AQ228" s="3">
        <f t="shared" si="264"/>
        <v>0</v>
      </c>
      <c r="AR228" s="3">
        <f t="shared" si="265"/>
        <v>0</v>
      </c>
      <c r="AS228" s="3">
        <f t="shared" si="266"/>
        <v>0</v>
      </c>
      <c r="AT228" s="3">
        <f t="shared" si="267"/>
        <v>0</v>
      </c>
      <c r="AU228" s="3">
        <f t="shared" si="268"/>
        <v>0</v>
      </c>
      <c r="AV228" s="3">
        <f t="shared" si="269"/>
        <v>0</v>
      </c>
      <c r="AW228" s="3">
        <f t="shared" si="270"/>
        <v>0</v>
      </c>
      <c r="AX228" s="3">
        <f t="shared" si="271"/>
        <v>0</v>
      </c>
      <c r="AY228" s="3">
        <f t="shared" si="272"/>
        <v>0</v>
      </c>
      <c r="AZ228" s="3">
        <f t="shared" si="273"/>
        <v>0</v>
      </c>
      <c r="BA228" s="3">
        <f t="shared" si="274"/>
        <v>0</v>
      </c>
    </row>
    <row r="229" spans="1:53" ht="12.75">
      <c r="A229" s="3" t="str">
        <f t="shared" si="229"/>
        <v>Wicked Stick</v>
      </c>
      <c r="B229" s="3">
        <v>7</v>
      </c>
      <c r="C229" s="3">
        <f t="shared" si="227"/>
        <v>188</v>
      </c>
      <c r="D229" s="3">
        <f t="shared" si="230"/>
        <v>3</v>
      </c>
      <c r="E229" s="3">
        <f t="shared" si="230"/>
        <v>7</v>
      </c>
      <c r="F229" s="3">
        <f t="shared" si="230"/>
        <v>4</v>
      </c>
      <c r="G229" s="3">
        <f t="shared" si="230"/>
        <v>5</v>
      </c>
      <c r="H229" s="3">
        <f t="shared" si="230"/>
        <v>3</v>
      </c>
      <c r="I229" s="3">
        <f t="shared" si="230"/>
        <v>4</v>
      </c>
      <c r="J229" s="3">
        <f t="shared" si="231"/>
        <v>1</v>
      </c>
      <c r="K229" s="3">
        <f t="shared" si="232"/>
        <v>188</v>
      </c>
      <c r="L229" s="3">
        <f t="shared" si="233"/>
        <v>3</v>
      </c>
      <c r="M229" s="3">
        <f t="shared" si="234"/>
        <v>4</v>
      </c>
      <c r="N229" s="3">
        <f t="shared" si="235"/>
        <v>5</v>
      </c>
      <c r="O229" s="3">
        <f t="shared" si="236"/>
        <v>3</v>
      </c>
      <c r="P229" s="3">
        <f t="shared" si="237"/>
        <v>4</v>
      </c>
      <c r="Q229" s="3">
        <f t="shared" si="238"/>
        <v>1</v>
      </c>
      <c r="R229" s="3">
        <f t="shared" si="239"/>
        <v>0</v>
      </c>
      <c r="S229" s="3">
        <f t="shared" si="240"/>
        <v>1</v>
      </c>
      <c r="T229" s="3">
        <f t="shared" si="241"/>
        <v>0</v>
      </c>
      <c r="U229" s="3">
        <f t="shared" si="242"/>
        <v>0</v>
      </c>
      <c r="V229" s="3">
        <f t="shared" si="243"/>
        <v>0</v>
      </c>
      <c r="W229" s="3">
        <f t="shared" si="244"/>
        <v>0</v>
      </c>
      <c r="X229" s="3">
        <f t="shared" si="245"/>
        <v>0</v>
      </c>
      <c r="Y229" s="3">
        <f t="shared" si="246"/>
        <v>0</v>
      </c>
      <c r="Z229" s="3">
        <f t="shared" si="247"/>
        <v>0</v>
      </c>
      <c r="AA229" s="3">
        <f t="shared" si="248"/>
        <v>1</v>
      </c>
      <c r="AB229" s="3">
        <f t="shared" si="249"/>
        <v>0</v>
      </c>
      <c r="AC229" s="3">
        <f t="shared" si="250"/>
        <v>1</v>
      </c>
      <c r="AD229" s="3">
        <f t="shared" si="251"/>
        <v>0</v>
      </c>
      <c r="AE229" s="3">
        <f t="shared" si="252"/>
        <v>0</v>
      </c>
      <c r="AF229" s="3">
        <f t="shared" si="253"/>
        <v>0</v>
      </c>
      <c r="AG229" s="3">
        <f t="shared" si="254"/>
        <v>0</v>
      </c>
      <c r="AH229" s="3">
        <f t="shared" si="255"/>
        <v>0</v>
      </c>
      <c r="AI229" s="3">
        <f t="shared" si="256"/>
        <v>0</v>
      </c>
      <c r="AJ229" s="3">
        <f t="shared" si="257"/>
        <v>0</v>
      </c>
      <c r="AK229" s="3">
        <f t="shared" si="258"/>
        <v>1</v>
      </c>
      <c r="AL229" s="3">
        <f t="shared" si="259"/>
        <v>0</v>
      </c>
      <c r="AM229" s="3">
        <f t="shared" si="260"/>
        <v>1</v>
      </c>
      <c r="AN229" s="3">
        <f t="shared" si="261"/>
        <v>0</v>
      </c>
      <c r="AO229" s="3">
        <f t="shared" si="262"/>
        <v>0</v>
      </c>
      <c r="AP229" s="3">
        <f t="shared" si="263"/>
        <v>0</v>
      </c>
      <c r="AQ229" s="3">
        <f t="shared" si="264"/>
        <v>0</v>
      </c>
      <c r="AR229" s="3">
        <f t="shared" si="265"/>
        <v>0</v>
      </c>
      <c r="AS229" s="3">
        <f t="shared" si="266"/>
        <v>0</v>
      </c>
      <c r="AT229" s="3">
        <f t="shared" si="267"/>
        <v>0</v>
      </c>
      <c r="AU229" s="3">
        <f t="shared" si="268"/>
        <v>0</v>
      </c>
      <c r="AV229" s="3">
        <f t="shared" si="269"/>
        <v>0</v>
      </c>
      <c r="AW229" s="3">
        <f t="shared" si="270"/>
        <v>0</v>
      </c>
      <c r="AX229" s="3">
        <f t="shared" si="271"/>
        <v>0</v>
      </c>
      <c r="AY229" s="3">
        <f t="shared" si="272"/>
        <v>0</v>
      </c>
      <c r="AZ229" s="3">
        <f t="shared" si="273"/>
        <v>0</v>
      </c>
      <c r="BA229" s="3">
        <f t="shared" si="274"/>
        <v>0</v>
      </c>
    </row>
    <row r="230" spans="1:53" ht="12.75">
      <c r="A230" s="3" t="str">
        <f t="shared" si="229"/>
        <v>Wicked Stick</v>
      </c>
      <c r="B230" s="3">
        <v>8</v>
      </c>
      <c r="C230" s="3">
        <f t="shared" si="227"/>
        <v>485</v>
      </c>
      <c r="D230" s="3">
        <f t="shared" si="230"/>
        <v>5</v>
      </c>
      <c r="E230" s="3">
        <f t="shared" si="230"/>
        <v>3</v>
      </c>
      <c r="F230" s="3">
        <f t="shared" si="230"/>
        <v>7</v>
      </c>
      <c r="G230" s="3">
        <f t="shared" si="230"/>
        <v>5</v>
      </c>
      <c r="H230" s="3">
        <f t="shared" si="230"/>
        <v>6</v>
      </c>
      <c r="I230" s="3">
        <f t="shared" si="230"/>
        <v>5</v>
      </c>
      <c r="J230" s="3">
        <f t="shared" si="231"/>
        <v>0</v>
      </c>
      <c r="K230" s="3">
        <f t="shared" si="232"/>
        <v>0</v>
      </c>
      <c r="L230" s="3">
        <f t="shared" si="233"/>
        <v>0</v>
      </c>
      <c r="M230" s="3">
        <f t="shared" si="234"/>
        <v>0</v>
      </c>
      <c r="N230" s="3">
        <f t="shared" si="235"/>
        <v>0</v>
      </c>
      <c r="O230" s="3">
        <f t="shared" si="236"/>
        <v>0</v>
      </c>
      <c r="P230" s="3">
        <f t="shared" si="237"/>
        <v>0</v>
      </c>
      <c r="Q230" s="3">
        <f t="shared" si="238"/>
        <v>0</v>
      </c>
      <c r="R230" s="3">
        <f t="shared" si="239"/>
        <v>1</v>
      </c>
      <c r="S230" s="3">
        <f t="shared" si="240"/>
        <v>1</v>
      </c>
      <c r="T230" s="3">
        <f t="shared" si="241"/>
        <v>0</v>
      </c>
      <c r="U230" s="3">
        <f t="shared" si="242"/>
        <v>0</v>
      </c>
      <c r="V230" s="3">
        <f t="shared" si="243"/>
        <v>0</v>
      </c>
      <c r="W230" s="3">
        <f t="shared" si="244"/>
        <v>0</v>
      </c>
      <c r="X230" s="3">
        <f t="shared" si="245"/>
        <v>0</v>
      </c>
      <c r="Y230" s="3">
        <f t="shared" si="246"/>
        <v>0</v>
      </c>
      <c r="Z230" s="3">
        <f t="shared" si="247"/>
        <v>0</v>
      </c>
      <c r="AA230" s="3">
        <f t="shared" si="248"/>
        <v>0</v>
      </c>
      <c r="AB230" s="3">
        <f t="shared" si="249"/>
        <v>1</v>
      </c>
      <c r="AC230" s="3">
        <f t="shared" si="250"/>
        <v>1</v>
      </c>
      <c r="AD230" s="3">
        <f t="shared" si="251"/>
        <v>0</v>
      </c>
      <c r="AE230" s="3">
        <f t="shared" si="252"/>
        <v>0</v>
      </c>
      <c r="AF230" s="3">
        <f t="shared" si="253"/>
        <v>0</v>
      </c>
      <c r="AG230" s="3">
        <f t="shared" si="254"/>
        <v>0</v>
      </c>
      <c r="AH230" s="3">
        <f t="shared" si="255"/>
        <v>0</v>
      </c>
      <c r="AI230" s="3">
        <f t="shared" si="256"/>
        <v>0</v>
      </c>
      <c r="AJ230" s="3">
        <f t="shared" si="257"/>
        <v>0</v>
      </c>
      <c r="AK230" s="3">
        <f t="shared" si="258"/>
        <v>1</v>
      </c>
      <c r="AL230" s="3">
        <f t="shared" si="259"/>
        <v>1</v>
      </c>
      <c r="AM230" s="3">
        <f t="shared" si="260"/>
        <v>2</v>
      </c>
      <c r="AN230" s="3">
        <f t="shared" si="261"/>
        <v>1</v>
      </c>
      <c r="AO230" s="3">
        <f t="shared" si="262"/>
        <v>485</v>
      </c>
      <c r="AP230" s="3">
        <f t="shared" si="263"/>
        <v>5</v>
      </c>
      <c r="AQ230" s="3">
        <f t="shared" si="264"/>
        <v>7</v>
      </c>
      <c r="AR230" s="3">
        <f t="shared" si="265"/>
        <v>5</v>
      </c>
      <c r="AS230" s="3">
        <f t="shared" si="266"/>
        <v>6</v>
      </c>
      <c r="AT230" s="3">
        <f t="shared" si="267"/>
        <v>5</v>
      </c>
      <c r="AU230" s="3">
        <f t="shared" si="268"/>
        <v>0</v>
      </c>
      <c r="AV230" s="3">
        <f t="shared" si="269"/>
        <v>0</v>
      </c>
      <c r="AW230" s="3">
        <f t="shared" si="270"/>
        <v>0</v>
      </c>
      <c r="AX230" s="3">
        <f t="shared" si="271"/>
        <v>0</v>
      </c>
      <c r="AY230" s="3">
        <f t="shared" si="272"/>
        <v>0</v>
      </c>
      <c r="AZ230" s="3">
        <f t="shared" si="273"/>
        <v>0</v>
      </c>
      <c r="BA230" s="3">
        <f t="shared" si="274"/>
        <v>0</v>
      </c>
    </row>
    <row r="231" spans="1:53" ht="12.75">
      <c r="A231" s="3" t="str">
        <f t="shared" si="229"/>
        <v>Wicked Stick</v>
      </c>
      <c r="B231" s="3">
        <v>9</v>
      </c>
      <c r="C231" s="3">
        <f t="shared" si="227"/>
        <v>360</v>
      </c>
      <c r="D231" s="3">
        <f t="shared" si="230"/>
        <v>4</v>
      </c>
      <c r="E231" s="3">
        <f t="shared" si="230"/>
        <v>9</v>
      </c>
      <c r="F231" s="3">
        <f t="shared" si="230"/>
        <v>5</v>
      </c>
      <c r="G231" s="3">
        <f t="shared" si="230"/>
        <v>4</v>
      </c>
      <c r="H231" s="3">
        <f t="shared" si="230"/>
        <v>5</v>
      </c>
      <c r="I231" s="3">
        <f t="shared" si="230"/>
        <v>6</v>
      </c>
      <c r="J231" s="3">
        <f t="shared" si="231"/>
        <v>0</v>
      </c>
      <c r="K231" s="3">
        <f t="shared" si="232"/>
        <v>0</v>
      </c>
      <c r="L231" s="3">
        <f t="shared" si="233"/>
        <v>0</v>
      </c>
      <c r="M231" s="3">
        <f t="shared" si="234"/>
        <v>0</v>
      </c>
      <c r="N231" s="3">
        <f t="shared" si="235"/>
        <v>0</v>
      </c>
      <c r="O231" s="3">
        <f t="shared" si="236"/>
        <v>0</v>
      </c>
      <c r="P231" s="3">
        <f t="shared" si="237"/>
        <v>0</v>
      </c>
      <c r="Q231" s="3">
        <f t="shared" si="238"/>
        <v>0</v>
      </c>
      <c r="R231" s="3">
        <f t="shared" si="239"/>
        <v>1</v>
      </c>
      <c r="S231" s="3">
        <f t="shared" si="240"/>
        <v>1</v>
      </c>
      <c r="T231" s="3">
        <f t="shared" si="241"/>
        <v>0</v>
      </c>
      <c r="U231" s="3">
        <f t="shared" si="242"/>
        <v>0</v>
      </c>
      <c r="V231" s="3">
        <f t="shared" si="243"/>
        <v>0</v>
      </c>
      <c r="W231" s="3">
        <f t="shared" si="244"/>
        <v>0</v>
      </c>
      <c r="X231" s="3">
        <f t="shared" si="245"/>
        <v>0</v>
      </c>
      <c r="Y231" s="3">
        <f t="shared" si="246"/>
        <v>0</v>
      </c>
      <c r="Z231" s="3">
        <f t="shared" si="247"/>
        <v>0</v>
      </c>
      <c r="AA231" s="3">
        <f t="shared" si="248"/>
        <v>1</v>
      </c>
      <c r="AB231" s="3">
        <f t="shared" si="249"/>
        <v>1</v>
      </c>
      <c r="AC231" s="3">
        <f t="shared" si="250"/>
        <v>2</v>
      </c>
      <c r="AD231" s="3">
        <f t="shared" si="251"/>
        <v>1</v>
      </c>
      <c r="AE231" s="3">
        <f t="shared" si="252"/>
        <v>360</v>
      </c>
      <c r="AF231" s="3">
        <f t="shared" si="253"/>
        <v>4</v>
      </c>
      <c r="AG231" s="3">
        <f t="shared" si="254"/>
        <v>5</v>
      </c>
      <c r="AH231" s="3">
        <f t="shared" si="255"/>
        <v>4</v>
      </c>
      <c r="AI231" s="3">
        <f t="shared" si="256"/>
        <v>5</v>
      </c>
      <c r="AJ231" s="3">
        <f t="shared" si="257"/>
        <v>6</v>
      </c>
      <c r="AK231" s="3">
        <f t="shared" si="258"/>
        <v>1</v>
      </c>
      <c r="AL231" s="3">
        <f t="shared" si="259"/>
        <v>0</v>
      </c>
      <c r="AM231" s="3">
        <f t="shared" si="260"/>
        <v>1</v>
      </c>
      <c r="AN231" s="3">
        <f t="shared" si="261"/>
        <v>0</v>
      </c>
      <c r="AO231" s="3">
        <f t="shared" si="262"/>
        <v>0</v>
      </c>
      <c r="AP231" s="3">
        <f t="shared" si="263"/>
        <v>0</v>
      </c>
      <c r="AQ231" s="3">
        <f t="shared" si="264"/>
        <v>0</v>
      </c>
      <c r="AR231" s="3">
        <f t="shared" si="265"/>
        <v>0</v>
      </c>
      <c r="AS231" s="3">
        <f t="shared" si="266"/>
        <v>0</v>
      </c>
      <c r="AT231" s="3">
        <f t="shared" si="267"/>
        <v>0</v>
      </c>
      <c r="AU231" s="3">
        <f t="shared" si="268"/>
        <v>0</v>
      </c>
      <c r="AV231" s="3">
        <f t="shared" si="269"/>
        <v>0</v>
      </c>
      <c r="AW231" s="3">
        <f t="shared" si="270"/>
        <v>0</v>
      </c>
      <c r="AX231" s="3">
        <f t="shared" si="271"/>
        <v>0</v>
      </c>
      <c r="AY231" s="3">
        <f t="shared" si="272"/>
        <v>0</v>
      </c>
      <c r="AZ231" s="3">
        <f t="shared" si="273"/>
        <v>0</v>
      </c>
      <c r="BA231" s="3">
        <f t="shared" si="274"/>
        <v>0</v>
      </c>
    </row>
    <row r="232" spans="1:53" ht="12.75">
      <c r="A232" s="3" t="str">
        <f t="shared" si="229"/>
        <v>Wicked Stick</v>
      </c>
      <c r="B232" s="3">
        <v>10</v>
      </c>
      <c r="C232" s="3">
        <f t="shared" si="227"/>
        <v>315</v>
      </c>
      <c r="D232" s="3">
        <f t="shared" si="230"/>
        <v>4</v>
      </c>
      <c r="E232" s="3">
        <f t="shared" si="230"/>
        <v>10</v>
      </c>
      <c r="F232" s="3">
        <f t="shared" si="230"/>
        <v>4</v>
      </c>
      <c r="G232" s="3">
        <f t="shared" si="230"/>
        <v>7</v>
      </c>
      <c r="H232" s="3">
        <f t="shared" si="230"/>
        <v>5</v>
      </c>
      <c r="I232" s="3">
        <f t="shared" si="230"/>
        <v>4</v>
      </c>
      <c r="J232" s="3">
        <f t="shared" si="231"/>
        <v>0</v>
      </c>
      <c r="K232" s="3">
        <f t="shared" si="232"/>
        <v>0</v>
      </c>
      <c r="L232" s="3">
        <f t="shared" si="233"/>
        <v>0</v>
      </c>
      <c r="M232" s="3">
        <f t="shared" si="234"/>
        <v>0</v>
      </c>
      <c r="N232" s="3">
        <f t="shared" si="235"/>
        <v>0</v>
      </c>
      <c r="O232" s="3">
        <f t="shared" si="236"/>
        <v>0</v>
      </c>
      <c r="P232" s="3">
        <f t="shared" si="237"/>
        <v>0</v>
      </c>
      <c r="Q232" s="3">
        <f t="shared" si="238"/>
        <v>0</v>
      </c>
      <c r="R232" s="3">
        <f t="shared" si="239"/>
        <v>1</v>
      </c>
      <c r="S232" s="3">
        <f t="shared" si="240"/>
        <v>1</v>
      </c>
      <c r="T232" s="3">
        <f t="shared" si="241"/>
        <v>0</v>
      </c>
      <c r="U232" s="3">
        <f t="shared" si="242"/>
        <v>0</v>
      </c>
      <c r="V232" s="3">
        <f t="shared" si="243"/>
        <v>0</v>
      </c>
      <c r="W232" s="3">
        <f t="shared" si="244"/>
        <v>0</v>
      </c>
      <c r="X232" s="3">
        <f t="shared" si="245"/>
        <v>0</v>
      </c>
      <c r="Y232" s="3">
        <f t="shared" si="246"/>
        <v>0</v>
      </c>
      <c r="Z232" s="3">
        <f t="shared" si="247"/>
        <v>0</v>
      </c>
      <c r="AA232" s="3">
        <f t="shared" si="248"/>
        <v>1</v>
      </c>
      <c r="AB232" s="3">
        <f t="shared" si="249"/>
        <v>1</v>
      </c>
      <c r="AC232" s="3">
        <f t="shared" si="250"/>
        <v>2</v>
      </c>
      <c r="AD232" s="3">
        <f t="shared" si="251"/>
        <v>1</v>
      </c>
      <c r="AE232" s="3">
        <f t="shared" si="252"/>
        <v>315</v>
      </c>
      <c r="AF232" s="3">
        <f t="shared" si="253"/>
        <v>4</v>
      </c>
      <c r="AG232" s="3">
        <f t="shared" si="254"/>
        <v>4</v>
      </c>
      <c r="AH232" s="3">
        <f t="shared" si="255"/>
        <v>7</v>
      </c>
      <c r="AI232" s="3">
        <f t="shared" si="256"/>
        <v>5</v>
      </c>
      <c r="AJ232" s="3">
        <f t="shared" si="257"/>
        <v>4</v>
      </c>
      <c r="AK232" s="3">
        <f t="shared" si="258"/>
        <v>1</v>
      </c>
      <c r="AL232" s="3">
        <f t="shared" si="259"/>
        <v>0</v>
      </c>
      <c r="AM232" s="3">
        <f t="shared" si="260"/>
        <v>1</v>
      </c>
      <c r="AN232" s="3">
        <f t="shared" si="261"/>
        <v>0</v>
      </c>
      <c r="AO232" s="3">
        <f t="shared" si="262"/>
        <v>0</v>
      </c>
      <c r="AP232" s="3">
        <f t="shared" si="263"/>
        <v>0</v>
      </c>
      <c r="AQ232" s="3">
        <f t="shared" si="264"/>
        <v>0</v>
      </c>
      <c r="AR232" s="3">
        <f t="shared" si="265"/>
        <v>0</v>
      </c>
      <c r="AS232" s="3">
        <f t="shared" si="266"/>
        <v>0</v>
      </c>
      <c r="AT232" s="3">
        <f t="shared" si="267"/>
        <v>0</v>
      </c>
      <c r="AU232" s="3">
        <f t="shared" si="268"/>
        <v>0</v>
      </c>
      <c r="AV232" s="3">
        <f t="shared" si="269"/>
        <v>0</v>
      </c>
      <c r="AW232" s="3">
        <f t="shared" si="270"/>
        <v>0</v>
      </c>
      <c r="AX232" s="3">
        <f t="shared" si="271"/>
        <v>0</v>
      </c>
      <c r="AY232" s="3">
        <f t="shared" si="272"/>
        <v>0</v>
      </c>
      <c r="AZ232" s="3">
        <f t="shared" si="273"/>
        <v>0</v>
      </c>
      <c r="BA232" s="3">
        <f t="shared" si="274"/>
        <v>0</v>
      </c>
    </row>
    <row r="233" spans="1:53" ht="12.75">
      <c r="A233" s="3" t="str">
        <f t="shared" si="229"/>
        <v>Wicked Stick</v>
      </c>
      <c r="B233" s="3">
        <v>11</v>
      </c>
      <c r="C233" s="3">
        <f t="shared" si="227"/>
        <v>525</v>
      </c>
      <c r="D233" s="3">
        <f t="shared" si="230"/>
        <v>5</v>
      </c>
      <c r="E233" s="3">
        <f t="shared" si="230"/>
        <v>2</v>
      </c>
      <c r="F233" s="3">
        <f t="shared" si="230"/>
        <v>6</v>
      </c>
      <c r="G233" s="3">
        <f t="shared" si="230"/>
        <v>8</v>
      </c>
      <c r="H233" s="3">
        <f t="shared" si="230"/>
        <v>5</v>
      </c>
      <c r="I233" s="3">
        <f t="shared" si="230"/>
        <v>7</v>
      </c>
      <c r="J233" s="3">
        <f t="shared" si="231"/>
        <v>0</v>
      </c>
      <c r="K233" s="3">
        <f t="shared" si="232"/>
        <v>0</v>
      </c>
      <c r="L233" s="3">
        <f t="shared" si="233"/>
        <v>0</v>
      </c>
      <c r="M233" s="3">
        <f t="shared" si="234"/>
        <v>0</v>
      </c>
      <c r="N233" s="3">
        <f t="shared" si="235"/>
        <v>0</v>
      </c>
      <c r="O233" s="3">
        <f t="shared" si="236"/>
        <v>0</v>
      </c>
      <c r="P233" s="3">
        <f t="shared" si="237"/>
        <v>0</v>
      </c>
      <c r="Q233" s="3">
        <f t="shared" si="238"/>
        <v>0</v>
      </c>
      <c r="R233" s="3">
        <f t="shared" si="239"/>
        <v>1</v>
      </c>
      <c r="S233" s="3">
        <f t="shared" si="240"/>
        <v>1</v>
      </c>
      <c r="T233" s="3">
        <f t="shared" si="241"/>
        <v>0</v>
      </c>
      <c r="U233" s="3">
        <f t="shared" si="242"/>
        <v>0</v>
      </c>
      <c r="V233" s="3">
        <f t="shared" si="243"/>
        <v>0</v>
      </c>
      <c r="W233" s="3">
        <f t="shared" si="244"/>
        <v>0</v>
      </c>
      <c r="X233" s="3">
        <f t="shared" si="245"/>
        <v>0</v>
      </c>
      <c r="Y233" s="3">
        <f t="shared" si="246"/>
        <v>0</v>
      </c>
      <c r="Z233" s="3">
        <f t="shared" si="247"/>
        <v>0</v>
      </c>
      <c r="AA233" s="3">
        <f t="shared" si="248"/>
        <v>0</v>
      </c>
      <c r="AB233" s="3">
        <f t="shared" si="249"/>
        <v>1</v>
      </c>
      <c r="AC233" s="3">
        <f t="shared" si="250"/>
        <v>1</v>
      </c>
      <c r="AD233" s="3">
        <f t="shared" si="251"/>
        <v>0</v>
      </c>
      <c r="AE233" s="3">
        <f t="shared" si="252"/>
        <v>0</v>
      </c>
      <c r="AF233" s="3">
        <f t="shared" si="253"/>
        <v>0</v>
      </c>
      <c r="AG233" s="3">
        <f t="shared" si="254"/>
        <v>0</v>
      </c>
      <c r="AH233" s="3">
        <f t="shared" si="255"/>
        <v>0</v>
      </c>
      <c r="AI233" s="3">
        <f t="shared" si="256"/>
        <v>0</v>
      </c>
      <c r="AJ233" s="3">
        <f t="shared" si="257"/>
        <v>0</v>
      </c>
      <c r="AK233" s="3">
        <f t="shared" si="258"/>
        <v>0</v>
      </c>
      <c r="AL233" s="3">
        <f t="shared" si="259"/>
        <v>1</v>
      </c>
      <c r="AM233" s="3">
        <f t="shared" si="260"/>
        <v>1</v>
      </c>
      <c r="AN233" s="3">
        <f t="shared" si="261"/>
        <v>0</v>
      </c>
      <c r="AO233" s="3">
        <f t="shared" si="262"/>
        <v>0</v>
      </c>
      <c r="AP233" s="3">
        <f t="shared" si="263"/>
        <v>0</v>
      </c>
      <c r="AQ233" s="3">
        <f t="shared" si="264"/>
        <v>0</v>
      </c>
      <c r="AR233" s="3">
        <f t="shared" si="265"/>
        <v>0</v>
      </c>
      <c r="AS233" s="3">
        <f t="shared" si="266"/>
        <v>0</v>
      </c>
      <c r="AT233" s="3">
        <f t="shared" si="267"/>
        <v>0</v>
      </c>
      <c r="AU233" s="3">
        <f t="shared" si="268"/>
        <v>1</v>
      </c>
      <c r="AV233" s="3">
        <f t="shared" si="269"/>
        <v>525</v>
      </c>
      <c r="AW233" s="3">
        <f t="shared" si="270"/>
        <v>5</v>
      </c>
      <c r="AX233" s="3">
        <f t="shared" si="271"/>
        <v>6</v>
      </c>
      <c r="AY233" s="3">
        <f t="shared" si="272"/>
        <v>8</v>
      </c>
      <c r="AZ233" s="3">
        <f t="shared" si="273"/>
        <v>5</v>
      </c>
      <c r="BA233" s="3">
        <f t="shared" si="274"/>
        <v>7</v>
      </c>
    </row>
    <row r="234" spans="1:53" ht="12.75">
      <c r="A234" s="3" t="str">
        <f t="shared" si="229"/>
        <v>Wicked Stick</v>
      </c>
      <c r="B234" s="3">
        <v>12</v>
      </c>
      <c r="C234" s="3">
        <f t="shared" si="227"/>
        <v>385</v>
      </c>
      <c r="D234" s="3">
        <f aca="true" t="shared" si="275" ref="D234:I243">D13</f>
        <v>4</v>
      </c>
      <c r="E234" s="3">
        <f t="shared" si="275"/>
        <v>4</v>
      </c>
      <c r="F234" s="3">
        <f t="shared" si="275"/>
        <v>4</v>
      </c>
      <c r="G234" s="3">
        <f t="shared" si="275"/>
        <v>6</v>
      </c>
      <c r="H234" s="3">
        <f t="shared" si="275"/>
        <v>4</v>
      </c>
      <c r="I234" s="3">
        <f t="shared" si="275"/>
        <v>5</v>
      </c>
      <c r="J234" s="3">
        <f t="shared" si="231"/>
        <v>0</v>
      </c>
      <c r="K234" s="3">
        <f t="shared" si="232"/>
        <v>0</v>
      </c>
      <c r="L234" s="3">
        <f t="shared" si="233"/>
        <v>0</v>
      </c>
      <c r="M234" s="3">
        <f t="shared" si="234"/>
        <v>0</v>
      </c>
      <c r="N234" s="3">
        <f t="shared" si="235"/>
        <v>0</v>
      </c>
      <c r="O234" s="3">
        <f t="shared" si="236"/>
        <v>0</v>
      </c>
      <c r="P234" s="3">
        <f t="shared" si="237"/>
        <v>0</v>
      </c>
      <c r="Q234" s="3">
        <f t="shared" si="238"/>
        <v>0</v>
      </c>
      <c r="R234" s="3">
        <f t="shared" si="239"/>
        <v>1</v>
      </c>
      <c r="S234" s="3">
        <f t="shared" si="240"/>
        <v>1</v>
      </c>
      <c r="T234" s="3">
        <f t="shared" si="241"/>
        <v>0</v>
      </c>
      <c r="U234" s="3">
        <f t="shared" si="242"/>
        <v>0</v>
      </c>
      <c r="V234" s="3">
        <f t="shared" si="243"/>
        <v>0</v>
      </c>
      <c r="W234" s="3">
        <f t="shared" si="244"/>
        <v>0</v>
      </c>
      <c r="X234" s="3">
        <f t="shared" si="245"/>
        <v>0</v>
      </c>
      <c r="Y234" s="3">
        <f t="shared" si="246"/>
        <v>0</v>
      </c>
      <c r="Z234" s="3">
        <f t="shared" si="247"/>
        <v>0</v>
      </c>
      <c r="AA234" s="3">
        <f t="shared" si="248"/>
        <v>1</v>
      </c>
      <c r="AB234" s="3">
        <f t="shared" si="249"/>
        <v>1</v>
      </c>
      <c r="AC234" s="3">
        <f t="shared" si="250"/>
        <v>2</v>
      </c>
      <c r="AD234" s="3">
        <f t="shared" si="251"/>
        <v>1</v>
      </c>
      <c r="AE234" s="3">
        <f t="shared" si="252"/>
        <v>385</v>
      </c>
      <c r="AF234" s="3">
        <f t="shared" si="253"/>
        <v>4</v>
      </c>
      <c r="AG234" s="3">
        <f t="shared" si="254"/>
        <v>4</v>
      </c>
      <c r="AH234" s="3">
        <f t="shared" si="255"/>
        <v>6</v>
      </c>
      <c r="AI234" s="3">
        <f t="shared" si="256"/>
        <v>4</v>
      </c>
      <c r="AJ234" s="3">
        <f t="shared" si="257"/>
        <v>5</v>
      </c>
      <c r="AK234" s="3">
        <f t="shared" si="258"/>
        <v>1</v>
      </c>
      <c r="AL234" s="3">
        <f t="shared" si="259"/>
        <v>0</v>
      </c>
      <c r="AM234" s="3">
        <f t="shared" si="260"/>
        <v>1</v>
      </c>
      <c r="AN234" s="3">
        <f t="shared" si="261"/>
        <v>0</v>
      </c>
      <c r="AO234" s="3">
        <f t="shared" si="262"/>
        <v>0</v>
      </c>
      <c r="AP234" s="3">
        <f t="shared" si="263"/>
        <v>0</v>
      </c>
      <c r="AQ234" s="3">
        <f t="shared" si="264"/>
        <v>0</v>
      </c>
      <c r="AR234" s="3">
        <f t="shared" si="265"/>
        <v>0</v>
      </c>
      <c r="AS234" s="3">
        <f t="shared" si="266"/>
        <v>0</v>
      </c>
      <c r="AT234" s="3">
        <f t="shared" si="267"/>
        <v>0</v>
      </c>
      <c r="AU234" s="3">
        <f t="shared" si="268"/>
        <v>0</v>
      </c>
      <c r="AV234" s="3">
        <f t="shared" si="269"/>
        <v>0</v>
      </c>
      <c r="AW234" s="3">
        <f t="shared" si="270"/>
        <v>0</v>
      </c>
      <c r="AX234" s="3">
        <f t="shared" si="271"/>
        <v>0</v>
      </c>
      <c r="AY234" s="3">
        <f t="shared" si="272"/>
        <v>0</v>
      </c>
      <c r="AZ234" s="3">
        <f t="shared" si="273"/>
        <v>0</v>
      </c>
      <c r="BA234" s="3">
        <f t="shared" si="274"/>
        <v>0</v>
      </c>
    </row>
    <row r="235" spans="1:53" ht="12.75">
      <c r="A235" s="3" t="str">
        <f t="shared" si="229"/>
        <v>Wicked Stick</v>
      </c>
      <c r="B235" s="3">
        <v>13</v>
      </c>
      <c r="C235" s="3">
        <f t="shared" si="227"/>
        <v>143</v>
      </c>
      <c r="D235" s="3">
        <f t="shared" si="275"/>
        <v>3</v>
      </c>
      <c r="E235" s="3">
        <f t="shared" si="275"/>
        <v>18</v>
      </c>
      <c r="F235" s="3">
        <f t="shared" si="275"/>
        <v>3</v>
      </c>
      <c r="G235" s="3">
        <f t="shared" si="275"/>
        <v>4</v>
      </c>
      <c r="H235" s="3">
        <f t="shared" si="275"/>
        <v>4</v>
      </c>
      <c r="I235" s="3">
        <f t="shared" si="275"/>
        <v>2</v>
      </c>
      <c r="J235" s="3">
        <f t="shared" si="231"/>
        <v>1</v>
      </c>
      <c r="K235" s="3">
        <f t="shared" si="232"/>
        <v>143</v>
      </c>
      <c r="L235" s="3">
        <f t="shared" si="233"/>
        <v>3</v>
      </c>
      <c r="M235" s="3">
        <f t="shared" si="234"/>
        <v>3</v>
      </c>
      <c r="N235" s="3">
        <f t="shared" si="235"/>
        <v>4</v>
      </c>
      <c r="O235" s="3">
        <f t="shared" si="236"/>
        <v>4</v>
      </c>
      <c r="P235" s="3">
        <f t="shared" si="237"/>
        <v>2</v>
      </c>
      <c r="Q235" s="3">
        <f t="shared" si="238"/>
        <v>1</v>
      </c>
      <c r="R235" s="3">
        <f t="shared" si="239"/>
        <v>0</v>
      </c>
      <c r="S235" s="3">
        <f t="shared" si="240"/>
        <v>1</v>
      </c>
      <c r="T235" s="3">
        <f t="shared" si="241"/>
        <v>0</v>
      </c>
      <c r="U235" s="3">
        <f t="shared" si="242"/>
        <v>0</v>
      </c>
      <c r="V235" s="3">
        <f t="shared" si="243"/>
        <v>0</v>
      </c>
      <c r="W235" s="3">
        <f t="shared" si="244"/>
        <v>0</v>
      </c>
      <c r="X235" s="3">
        <f t="shared" si="245"/>
        <v>0</v>
      </c>
      <c r="Y235" s="3">
        <f t="shared" si="246"/>
        <v>0</v>
      </c>
      <c r="Z235" s="3">
        <f t="shared" si="247"/>
        <v>0</v>
      </c>
      <c r="AA235" s="3">
        <f t="shared" si="248"/>
        <v>1</v>
      </c>
      <c r="AB235" s="3">
        <f t="shared" si="249"/>
        <v>0</v>
      </c>
      <c r="AC235" s="3">
        <f t="shared" si="250"/>
        <v>1</v>
      </c>
      <c r="AD235" s="3">
        <f t="shared" si="251"/>
        <v>0</v>
      </c>
      <c r="AE235" s="3">
        <f t="shared" si="252"/>
        <v>0</v>
      </c>
      <c r="AF235" s="3">
        <f t="shared" si="253"/>
        <v>0</v>
      </c>
      <c r="AG235" s="3">
        <f t="shared" si="254"/>
        <v>0</v>
      </c>
      <c r="AH235" s="3">
        <f t="shared" si="255"/>
        <v>0</v>
      </c>
      <c r="AI235" s="3">
        <f t="shared" si="256"/>
        <v>0</v>
      </c>
      <c r="AJ235" s="3">
        <f t="shared" si="257"/>
        <v>0</v>
      </c>
      <c r="AK235" s="3">
        <f t="shared" si="258"/>
        <v>1</v>
      </c>
      <c r="AL235" s="3">
        <f t="shared" si="259"/>
        <v>0</v>
      </c>
      <c r="AM235" s="3">
        <f t="shared" si="260"/>
        <v>1</v>
      </c>
      <c r="AN235" s="3">
        <f t="shared" si="261"/>
        <v>0</v>
      </c>
      <c r="AO235" s="3">
        <f t="shared" si="262"/>
        <v>0</v>
      </c>
      <c r="AP235" s="3">
        <f t="shared" si="263"/>
        <v>0</v>
      </c>
      <c r="AQ235" s="3">
        <f t="shared" si="264"/>
        <v>0</v>
      </c>
      <c r="AR235" s="3">
        <f t="shared" si="265"/>
        <v>0</v>
      </c>
      <c r="AS235" s="3">
        <f t="shared" si="266"/>
        <v>0</v>
      </c>
      <c r="AT235" s="3">
        <f t="shared" si="267"/>
        <v>0</v>
      </c>
      <c r="AU235" s="3">
        <f t="shared" si="268"/>
        <v>0</v>
      </c>
      <c r="AV235" s="3">
        <f t="shared" si="269"/>
        <v>0</v>
      </c>
      <c r="AW235" s="3">
        <f t="shared" si="270"/>
        <v>0</v>
      </c>
      <c r="AX235" s="3">
        <f t="shared" si="271"/>
        <v>0</v>
      </c>
      <c r="AY235" s="3">
        <f t="shared" si="272"/>
        <v>0</v>
      </c>
      <c r="AZ235" s="3">
        <f t="shared" si="273"/>
        <v>0</v>
      </c>
      <c r="BA235" s="3">
        <f t="shared" si="274"/>
        <v>0</v>
      </c>
    </row>
    <row r="236" spans="1:53" ht="12.75">
      <c r="A236" s="3" t="str">
        <f t="shared" si="229"/>
        <v>Wicked Stick</v>
      </c>
      <c r="B236" s="3">
        <v>14</v>
      </c>
      <c r="C236" s="3">
        <f t="shared" si="227"/>
        <v>355</v>
      </c>
      <c r="D236" s="3">
        <f t="shared" si="275"/>
        <v>4</v>
      </c>
      <c r="E236" s="3">
        <f t="shared" si="275"/>
        <v>14</v>
      </c>
      <c r="F236" s="3">
        <f t="shared" si="275"/>
        <v>5</v>
      </c>
      <c r="G236" s="3">
        <f t="shared" si="275"/>
        <v>6</v>
      </c>
      <c r="H236" s="3">
        <f t="shared" si="275"/>
        <v>4</v>
      </c>
      <c r="I236" s="3">
        <f t="shared" si="275"/>
        <v>6</v>
      </c>
      <c r="J236" s="3">
        <f t="shared" si="231"/>
        <v>0</v>
      </c>
      <c r="K236" s="3">
        <f t="shared" si="232"/>
        <v>0</v>
      </c>
      <c r="L236" s="3">
        <f t="shared" si="233"/>
        <v>0</v>
      </c>
      <c r="M236" s="3">
        <f t="shared" si="234"/>
        <v>0</v>
      </c>
      <c r="N236" s="3">
        <f t="shared" si="235"/>
        <v>0</v>
      </c>
      <c r="O236" s="3">
        <f t="shared" si="236"/>
        <v>0</v>
      </c>
      <c r="P236" s="3">
        <f t="shared" si="237"/>
        <v>0</v>
      </c>
      <c r="Q236" s="3">
        <f t="shared" si="238"/>
        <v>0</v>
      </c>
      <c r="R236" s="3">
        <f t="shared" si="239"/>
        <v>1</v>
      </c>
      <c r="S236" s="3">
        <f t="shared" si="240"/>
        <v>1</v>
      </c>
      <c r="T236" s="3">
        <f t="shared" si="241"/>
        <v>0</v>
      </c>
      <c r="U236" s="3">
        <f t="shared" si="242"/>
        <v>0</v>
      </c>
      <c r="V236" s="3">
        <f t="shared" si="243"/>
        <v>0</v>
      </c>
      <c r="W236" s="3">
        <f t="shared" si="244"/>
        <v>0</v>
      </c>
      <c r="X236" s="3">
        <f t="shared" si="245"/>
        <v>0</v>
      </c>
      <c r="Y236" s="3">
        <f t="shared" si="246"/>
        <v>0</v>
      </c>
      <c r="Z236" s="3">
        <f t="shared" si="247"/>
        <v>0</v>
      </c>
      <c r="AA236" s="3">
        <f t="shared" si="248"/>
        <v>1</v>
      </c>
      <c r="AB236" s="3">
        <f t="shared" si="249"/>
        <v>1</v>
      </c>
      <c r="AC236" s="3">
        <f t="shared" si="250"/>
        <v>2</v>
      </c>
      <c r="AD236" s="3">
        <f t="shared" si="251"/>
        <v>1</v>
      </c>
      <c r="AE236" s="3">
        <f t="shared" si="252"/>
        <v>355</v>
      </c>
      <c r="AF236" s="3">
        <f t="shared" si="253"/>
        <v>4</v>
      </c>
      <c r="AG236" s="3">
        <f t="shared" si="254"/>
        <v>5</v>
      </c>
      <c r="AH236" s="3">
        <f t="shared" si="255"/>
        <v>6</v>
      </c>
      <c r="AI236" s="3">
        <f t="shared" si="256"/>
        <v>4</v>
      </c>
      <c r="AJ236" s="3">
        <f t="shared" si="257"/>
        <v>6</v>
      </c>
      <c r="AK236" s="3">
        <f t="shared" si="258"/>
        <v>1</v>
      </c>
      <c r="AL236" s="3">
        <f t="shared" si="259"/>
        <v>0</v>
      </c>
      <c r="AM236" s="3">
        <f t="shared" si="260"/>
        <v>1</v>
      </c>
      <c r="AN236" s="3">
        <f t="shared" si="261"/>
        <v>0</v>
      </c>
      <c r="AO236" s="3">
        <f t="shared" si="262"/>
        <v>0</v>
      </c>
      <c r="AP236" s="3">
        <f t="shared" si="263"/>
        <v>0</v>
      </c>
      <c r="AQ236" s="3">
        <f t="shared" si="264"/>
        <v>0</v>
      </c>
      <c r="AR236" s="3">
        <f t="shared" si="265"/>
        <v>0</v>
      </c>
      <c r="AS236" s="3">
        <f t="shared" si="266"/>
        <v>0</v>
      </c>
      <c r="AT236" s="3">
        <f t="shared" si="267"/>
        <v>0</v>
      </c>
      <c r="AU236" s="3">
        <f t="shared" si="268"/>
        <v>0</v>
      </c>
      <c r="AV236" s="3">
        <f t="shared" si="269"/>
        <v>0</v>
      </c>
      <c r="AW236" s="3">
        <f t="shared" si="270"/>
        <v>0</v>
      </c>
      <c r="AX236" s="3">
        <f t="shared" si="271"/>
        <v>0</v>
      </c>
      <c r="AY236" s="3">
        <f t="shared" si="272"/>
        <v>0</v>
      </c>
      <c r="AZ236" s="3">
        <f t="shared" si="273"/>
        <v>0</v>
      </c>
      <c r="BA236" s="3">
        <f t="shared" si="274"/>
        <v>0</v>
      </c>
    </row>
    <row r="237" spans="1:53" ht="12.75">
      <c r="A237" s="3" t="str">
        <f t="shared" si="229"/>
        <v>Wicked Stick</v>
      </c>
      <c r="B237" s="3">
        <v>15</v>
      </c>
      <c r="C237" s="3">
        <f t="shared" si="227"/>
        <v>345</v>
      </c>
      <c r="D237" s="3">
        <f t="shared" si="275"/>
        <v>4</v>
      </c>
      <c r="E237" s="3">
        <f t="shared" si="275"/>
        <v>8</v>
      </c>
      <c r="F237" s="3">
        <f t="shared" si="275"/>
        <v>5</v>
      </c>
      <c r="G237" s="3">
        <f t="shared" si="275"/>
        <v>7</v>
      </c>
      <c r="H237" s="3">
        <f t="shared" si="275"/>
        <v>3</v>
      </c>
      <c r="I237" s="3">
        <f t="shared" si="275"/>
        <v>6</v>
      </c>
      <c r="J237" s="3">
        <f t="shared" si="231"/>
        <v>0</v>
      </c>
      <c r="K237" s="3">
        <f t="shared" si="232"/>
        <v>0</v>
      </c>
      <c r="L237" s="3">
        <f t="shared" si="233"/>
        <v>0</v>
      </c>
      <c r="M237" s="3">
        <f aca="true" t="shared" si="276" ref="M237:M300">IF($J237=1,F237,0)</f>
        <v>0</v>
      </c>
      <c r="N237" s="3">
        <f aca="true" t="shared" si="277" ref="N237:N300">IF($J237=1,G237,0)</f>
        <v>0</v>
      </c>
      <c r="O237" s="3">
        <f aca="true" t="shared" si="278" ref="O237:O300">IF($J237=1,H237,0)</f>
        <v>0</v>
      </c>
      <c r="P237" s="3">
        <f aca="true" t="shared" si="279" ref="P237:P300">IF($J237=1,I237,0)</f>
        <v>0</v>
      </c>
      <c r="Q237" s="3">
        <f t="shared" si="238"/>
        <v>0</v>
      </c>
      <c r="R237" s="3">
        <f t="shared" si="239"/>
        <v>1</v>
      </c>
      <c r="S237" s="3">
        <f t="shared" si="240"/>
        <v>1</v>
      </c>
      <c r="T237" s="3">
        <f t="shared" si="241"/>
        <v>0</v>
      </c>
      <c r="U237" s="3">
        <f t="shared" si="242"/>
        <v>0</v>
      </c>
      <c r="V237" s="3">
        <f t="shared" si="243"/>
        <v>0</v>
      </c>
      <c r="W237" s="3">
        <f t="shared" si="244"/>
        <v>0</v>
      </c>
      <c r="X237" s="3">
        <f t="shared" si="245"/>
        <v>0</v>
      </c>
      <c r="Y237" s="3">
        <f t="shared" si="246"/>
        <v>0</v>
      </c>
      <c r="Z237" s="3">
        <f t="shared" si="247"/>
        <v>0</v>
      </c>
      <c r="AA237" s="3">
        <f t="shared" si="248"/>
        <v>1</v>
      </c>
      <c r="AB237" s="3">
        <f t="shared" si="249"/>
        <v>1</v>
      </c>
      <c r="AC237" s="3">
        <f t="shared" si="250"/>
        <v>2</v>
      </c>
      <c r="AD237" s="3">
        <f t="shared" si="251"/>
        <v>1</v>
      </c>
      <c r="AE237" s="3">
        <f t="shared" si="252"/>
        <v>345</v>
      </c>
      <c r="AF237" s="3">
        <f t="shared" si="253"/>
        <v>4</v>
      </c>
      <c r="AG237" s="3">
        <f t="shared" si="254"/>
        <v>5</v>
      </c>
      <c r="AH237" s="3">
        <f t="shared" si="255"/>
        <v>7</v>
      </c>
      <c r="AI237" s="3">
        <f t="shared" si="256"/>
        <v>3</v>
      </c>
      <c r="AJ237" s="3">
        <f t="shared" si="257"/>
        <v>6</v>
      </c>
      <c r="AK237" s="3">
        <f t="shared" si="258"/>
        <v>1</v>
      </c>
      <c r="AL237" s="3">
        <f t="shared" si="259"/>
        <v>0</v>
      </c>
      <c r="AM237" s="3">
        <f t="shared" si="260"/>
        <v>1</v>
      </c>
      <c r="AN237" s="3">
        <f t="shared" si="261"/>
        <v>0</v>
      </c>
      <c r="AO237" s="3">
        <f t="shared" si="262"/>
        <v>0</v>
      </c>
      <c r="AP237" s="3">
        <f t="shared" si="263"/>
        <v>0</v>
      </c>
      <c r="AQ237" s="3">
        <f t="shared" si="264"/>
        <v>0</v>
      </c>
      <c r="AR237" s="3">
        <f t="shared" si="265"/>
        <v>0</v>
      </c>
      <c r="AS237" s="3">
        <f t="shared" si="266"/>
        <v>0</v>
      </c>
      <c r="AT237" s="3">
        <f t="shared" si="267"/>
        <v>0</v>
      </c>
      <c r="AU237" s="3">
        <f t="shared" si="268"/>
        <v>0</v>
      </c>
      <c r="AV237" s="3">
        <f t="shared" si="269"/>
        <v>0</v>
      </c>
      <c r="AW237" s="3">
        <f t="shared" si="270"/>
        <v>0</v>
      </c>
      <c r="AX237" s="3">
        <f t="shared" si="271"/>
        <v>0</v>
      </c>
      <c r="AY237" s="3">
        <f t="shared" si="272"/>
        <v>0</v>
      </c>
      <c r="AZ237" s="3">
        <f t="shared" si="273"/>
        <v>0</v>
      </c>
      <c r="BA237" s="3">
        <f t="shared" si="274"/>
        <v>0</v>
      </c>
    </row>
    <row r="238" spans="1:53" ht="12.75">
      <c r="A238" s="3" t="str">
        <f t="shared" si="229"/>
        <v>Wicked Stick</v>
      </c>
      <c r="B238" s="3">
        <v>16</v>
      </c>
      <c r="C238" s="3">
        <f t="shared" si="227"/>
        <v>163</v>
      </c>
      <c r="D238" s="3">
        <f t="shared" si="275"/>
        <v>3</v>
      </c>
      <c r="E238" s="3">
        <f t="shared" si="275"/>
        <v>16</v>
      </c>
      <c r="F238" s="3">
        <f t="shared" si="275"/>
        <v>5</v>
      </c>
      <c r="G238" s="3">
        <f t="shared" si="275"/>
        <v>3</v>
      </c>
      <c r="H238" s="3">
        <f t="shared" si="275"/>
        <v>4</v>
      </c>
      <c r="I238" s="3">
        <f t="shared" si="275"/>
        <v>3</v>
      </c>
      <c r="J238" s="3">
        <f t="shared" si="231"/>
        <v>1</v>
      </c>
      <c r="K238" s="3">
        <f t="shared" si="232"/>
        <v>163</v>
      </c>
      <c r="L238" s="3">
        <f t="shared" si="233"/>
        <v>3</v>
      </c>
      <c r="M238" s="3">
        <f t="shared" si="276"/>
        <v>5</v>
      </c>
      <c r="N238" s="3">
        <f t="shared" si="277"/>
        <v>3</v>
      </c>
      <c r="O238" s="3">
        <f t="shared" si="278"/>
        <v>4</v>
      </c>
      <c r="P238" s="3">
        <f t="shared" si="279"/>
        <v>3</v>
      </c>
      <c r="Q238" s="3">
        <f t="shared" si="238"/>
        <v>1</v>
      </c>
      <c r="R238" s="3">
        <f t="shared" si="239"/>
        <v>0</v>
      </c>
      <c r="S238" s="3">
        <f t="shared" si="240"/>
        <v>1</v>
      </c>
      <c r="T238" s="3">
        <f t="shared" si="241"/>
        <v>0</v>
      </c>
      <c r="U238" s="3">
        <f t="shared" si="242"/>
        <v>0</v>
      </c>
      <c r="V238" s="3">
        <f t="shared" si="243"/>
        <v>0</v>
      </c>
      <c r="W238" s="3">
        <f t="shared" si="244"/>
        <v>0</v>
      </c>
      <c r="X238" s="3">
        <f t="shared" si="245"/>
        <v>0</v>
      </c>
      <c r="Y238" s="3">
        <f t="shared" si="246"/>
        <v>0</v>
      </c>
      <c r="Z238" s="3">
        <f t="shared" si="247"/>
        <v>0</v>
      </c>
      <c r="AA238" s="3">
        <f t="shared" si="248"/>
        <v>1</v>
      </c>
      <c r="AB238" s="3">
        <f t="shared" si="249"/>
        <v>0</v>
      </c>
      <c r="AC238" s="3">
        <f t="shared" si="250"/>
        <v>1</v>
      </c>
      <c r="AD238" s="3">
        <f t="shared" si="251"/>
        <v>0</v>
      </c>
      <c r="AE238" s="3">
        <f t="shared" si="252"/>
        <v>0</v>
      </c>
      <c r="AF238" s="3">
        <f t="shared" si="253"/>
        <v>0</v>
      </c>
      <c r="AG238" s="3">
        <f t="shared" si="254"/>
        <v>0</v>
      </c>
      <c r="AH238" s="3">
        <f t="shared" si="255"/>
        <v>0</v>
      </c>
      <c r="AI238" s="3">
        <f t="shared" si="256"/>
        <v>0</v>
      </c>
      <c r="AJ238" s="3">
        <f t="shared" si="257"/>
        <v>0</v>
      </c>
      <c r="AK238" s="3">
        <f t="shared" si="258"/>
        <v>1</v>
      </c>
      <c r="AL238" s="3">
        <f t="shared" si="259"/>
        <v>0</v>
      </c>
      <c r="AM238" s="3">
        <f t="shared" si="260"/>
        <v>1</v>
      </c>
      <c r="AN238" s="3">
        <f t="shared" si="261"/>
        <v>0</v>
      </c>
      <c r="AO238" s="3">
        <f t="shared" si="262"/>
        <v>0</v>
      </c>
      <c r="AP238" s="3">
        <f t="shared" si="263"/>
        <v>0</v>
      </c>
      <c r="AQ238" s="3">
        <f t="shared" si="264"/>
        <v>0</v>
      </c>
      <c r="AR238" s="3">
        <f t="shared" si="265"/>
        <v>0</v>
      </c>
      <c r="AS238" s="3">
        <f t="shared" si="266"/>
        <v>0</v>
      </c>
      <c r="AT238" s="3">
        <f t="shared" si="267"/>
        <v>0</v>
      </c>
      <c r="AU238" s="3">
        <f t="shared" si="268"/>
        <v>0</v>
      </c>
      <c r="AV238" s="3">
        <f t="shared" si="269"/>
        <v>0</v>
      </c>
      <c r="AW238" s="3">
        <f t="shared" si="270"/>
        <v>0</v>
      </c>
      <c r="AX238" s="3">
        <f t="shared" si="271"/>
        <v>0</v>
      </c>
      <c r="AY238" s="3">
        <f t="shared" si="272"/>
        <v>0</v>
      </c>
      <c r="AZ238" s="3">
        <f t="shared" si="273"/>
        <v>0</v>
      </c>
      <c r="BA238" s="3">
        <f t="shared" si="274"/>
        <v>0</v>
      </c>
    </row>
    <row r="239" spans="1:53" ht="12.75">
      <c r="A239" s="3" t="str">
        <f t="shared" si="229"/>
        <v>Wicked Stick</v>
      </c>
      <c r="B239" s="3">
        <v>17</v>
      </c>
      <c r="C239" s="3">
        <f t="shared" si="227"/>
        <v>340</v>
      </c>
      <c r="D239" s="3">
        <f t="shared" si="275"/>
        <v>4</v>
      </c>
      <c r="E239" s="3">
        <f t="shared" si="275"/>
        <v>12</v>
      </c>
      <c r="F239" s="3">
        <f t="shared" si="275"/>
        <v>4</v>
      </c>
      <c r="G239" s="3">
        <f t="shared" si="275"/>
        <v>5</v>
      </c>
      <c r="H239" s="3">
        <f t="shared" si="275"/>
        <v>4</v>
      </c>
      <c r="I239" s="3">
        <f t="shared" si="275"/>
        <v>5</v>
      </c>
      <c r="J239" s="3">
        <f t="shared" si="231"/>
        <v>0</v>
      </c>
      <c r="K239" s="3">
        <f t="shared" si="232"/>
        <v>0</v>
      </c>
      <c r="L239" s="3">
        <f t="shared" si="233"/>
        <v>0</v>
      </c>
      <c r="M239" s="3">
        <f t="shared" si="276"/>
        <v>0</v>
      </c>
      <c r="N239" s="3">
        <f t="shared" si="277"/>
        <v>0</v>
      </c>
      <c r="O239" s="3">
        <f t="shared" si="278"/>
        <v>0</v>
      </c>
      <c r="P239" s="3">
        <f t="shared" si="279"/>
        <v>0</v>
      </c>
      <c r="Q239" s="3">
        <f t="shared" si="238"/>
        <v>0</v>
      </c>
      <c r="R239" s="3">
        <f t="shared" si="239"/>
        <v>1</v>
      </c>
      <c r="S239" s="3">
        <f t="shared" si="240"/>
        <v>1</v>
      </c>
      <c r="T239" s="3">
        <f t="shared" si="241"/>
        <v>0</v>
      </c>
      <c r="U239" s="3">
        <f t="shared" si="242"/>
        <v>0</v>
      </c>
      <c r="V239" s="3">
        <f t="shared" si="243"/>
        <v>0</v>
      </c>
      <c r="W239" s="3">
        <f t="shared" si="244"/>
        <v>0</v>
      </c>
      <c r="X239" s="3">
        <f t="shared" si="245"/>
        <v>0</v>
      </c>
      <c r="Y239" s="3">
        <f t="shared" si="246"/>
        <v>0</v>
      </c>
      <c r="Z239" s="3">
        <f t="shared" si="247"/>
        <v>0</v>
      </c>
      <c r="AA239" s="3">
        <f t="shared" si="248"/>
        <v>1</v>
      </c>
      <c r="AB239" s="3">
        <f t="shared" si="249"/>
        <v>1</v>
      </c>
      <c r="AC239" s="3">
        <f t="shared" si="250"/>
        <v>2</v>
      </c>
      <c r="AD239" s="3">
        <f t="shared" si="251"/>
        <v>1</v>
      </c>
      <c r="AE239" s="3">
        <f t="shared" si="252"/>
        <v>340</v>
      </c>
      <c r="AF239" s="3">
        <f t="shared" si="253"/>
        <v>4</v>
      </c>
      <c r="AG239" s="3">
        <f t="shared" si="254"/>
        <v>4</v>
      </c>
      <c r="AH239" s="3">
        <f t="shared" si="255"/>
        <v>5</v>
      </c>
      <c r="AI239" s="3">
        <f t="shared" si="256"/>
        <v>4</v>
      </c>
      <c r="AJ239" s="3">
        <f t="shared" si="257"/>
        <v>5</v>
      </c>
      <c r="AK239" s="3">
        <f t="shared" si="258"/>
        <v>1</v>
      </c>
      <c r="AL239" s="3">
        <f t="shared" si="259"/>
        <v>0</v>
      </c>
      <c r="AM239" s="3">
        <f t="shared" si="260"/>
        <v>1</v>
      </c>
      <c r="AN239" s="3">
        <f t="shared" si="261"/>
        <v>0</v>
      </c>
      <c r="AO239" s="3">
        <f t="shared" si="262"/>
        <v>0</v>
      </c>
      <c r="AP239" s="3">
        <f t="shared" si="263"/>
        <v>0</v>
      </c>
      <c r="AQ239" s="3">
        <f t="shared" si="264"/>
        <v>0</v>
      </c>
      <c r="AR239" s="3">
        <f t="shared" si="265"/>
        <v>0</v>
      </c>
      <c r="AS239" s="3">
        <f t="shared" si="266"/>
        <v>0</v>
      </c>
      <c r="AT239" s="3">
        <f t="shared" si="267"/>
        <v>0</v>
      </c>
      <c r="AU239" s="3">
        <f t="shared" si="268"/>
        <v>0</v>
      </c>
      <c r="AV239" s="3">
        <f t="shared" si="269"/>
        <v>0</v>
      </c>
      <c r="AW239" s="3">
        <f t="shared" si="270"/>
        <v>0</v>
      </c>
      <c r="AX239" s="3">
        <f t="shared" si="271"/>
        <v>0</v>
      </c>
      <c r="AY239" s="3">
        <f t="shared" si="272"/>
        <v>0</v>
      </c>
      <c r="AZ239" s="3">
        <f t="shared" si="273"/>
        <v>0</v>
      </c>
      <c r="BA239" s="3">
        <f t="shared" si="274"/>
        <v>0</v>
      </c>
    </row>
    <row r="240" spans="1:53" ht="12.75">
      <c r="A240" s="3" t="str">
        <f t="shared" si="229"/>
        <v>Wicked Stick</v>
      </c>
      <c r="B240" s="3">
        <v>18</v>
      </c>
      <c r="C240" s="3">
        <f t="shared" si="227"/>
        <v>471</v>
      </c>
      <c r="D240" s="3">
        <f t="shared" si="275"/>
        <v>5</v>
      </c>
      <c r="E240" s="3">
        <f t="shared" si="275"/>
        <v>6</v>
      </c>
      <c r="F240" s="3">
        <f t="shared" si="275"/>
        <v>6</v>
      </c>
      <c r="G240" s="3">
        <f t="shared" si="275"/>
        <v>8</v>
      </c>
      <c r="H240" s="3">
        <f t="shared" si="275"/>
        <v>8</v>
      </c>
      <c r="I240" s="3">
        <f t="shared" si="275"/>
        <v>4</v>
      </c>
      <c r="J240" s="3">
        <f t="shared" si="231"/>
        <v>0</v>
      </c>
      <c r="K240" s="3">
        <f t="shared" si="232"/>
        <v>0</v>
      </c>
      <c r="L240" s="3">
        <f t="shared" si="233"/>
        <v>0</v>
      </c>
      <c r="M240" s="3">
        <f t="shared" si="276"/>
        <v>0</v>
      </c>
      <c r="N240" s="3">
        <f t="shared" si="277"/>
        <v>0</v>
      </c>
      <c r="O240" s="3">
        <f t="shared" si="278"/>
        <v>0</v>
      </c>
      <c r="P240" s="3">
        <f t="shared" si="279"/>
        <v>0</v>
      </c>
      <c r="Q240" s="3">
        <f t="shared" si="238"/>
        <v>0</v>
      </c>
      <c r="R240" s="3">
        <f t="shared" si="239"/>
        <v>1</v>
      </c>
      <c r="S240" s="3">
        <f t="shared" si="240"/>
        <v>1</v>
      </c>
      <c r="T240" s="3">
        <f t="shared" si="241"/>
        <v>0</v>
      </c>
      <c r="U240" s="3">
        <f t="shared" si="242"/>
        <v>0</v>
      </c>
      <c r="V240" s="3">
        <f t="shared" si="243"/>
        <v>0</v>
      </c>
      <c r="W240" s="3">
        <f t="shared" si="244"/>
        <v>0</v>
      </c>
      <c r="X240" s="3">
        <f t="shared" si="245"/>
        <v>0</v>
      </c>
      <c r="Y240" s="3">
        <f t="shared" si="246"/>
        <v>0</v>
      </c>
      <c r="Z240" s="3">
        <f t="shared" si="247"/>
        <v>0</v>
      </c>
      <c r="AA240" s="3">
        <f t="shared" si="248"/>
        <v>0</v>
      </c>
      <c r="AB240" s="3">
        <f t="shared" si="249"/>
        <v>1</v>
      </c>
      <c r="AC240" s="3">
        <f t="shared" si="250"/>
        <v>1</v>
      </c>
      <c r="AD240" s="3">
        <f t="shared" si="251"/>
        <v>0</v>
      </c>
      <c r="AE240" s="3">
        <f t="shared" si="252"/>
        <v>0</v>
      </c>
      <c r="AF240" s="3">
        <f t="shared" si="253"/>
        <v>0</v>
      </c>
      <c r="AG240" s="3">
        <f t="shared" si="254"/>
        <v>0</v>
      </c>
      <c r="AH240" s="3">
        <f t="shared" si="255"/>
        <v>0</v>
      </c>
      <c r="AI240" s="3">
        <f t="shared" si="256"/>
        <v>0</v>
      </c>
      <c r="AJ240" s="3">
        <f t="shared" si="257"/>
        <v>0</v>
      </c>
      <c r="AK240" s="3">
        <f t="shared" si="258"/>
        <v>1</v>
      </c>
      <c r="AL240" s="3">
        <f t="shared" si="259"/>
        <v>1</v>
      </c>
      <c r="AM240" s="3">
        <f t="shared" si="260"/>
        <v>2</v>
      </c>
      <c r="AN240" s="3">
        <f t="shared" si="261"/>
        <v>1</v>
      </c>
      <c r="AO240" s="3">
        <f t="shared" si="262"/>
        <v>471</v>
      </c>
      <c r="AP240" s="3">
        <f t="shared" si="263"/>
        <v>5</v>
      </c>
      <c r="AQ240" s="3">
        <f t="shared" si="264"/>
        <v>6</v>
      </c>
      <c r="AR240" s="3">
        <f t="shared" si="265"/>
        <v>8</v>
      </c>
      <c r="AS240" s="3">
        <f t="shared" si="266"/>
        <v>8</v>
      </c>
      <c r="AT240" s="3">
        <f t="shared" si="267"/>
        <v>4</v>
      </c>
      <c r="AU240" s="3">
        <f t="shared" si="268"/>
        <v>0</v>
      </c>
      <c r="AV240" s="3">
        <f t="shared" si="269"/>
        <v>0</v>
      </c>
      <c r="AW240" s="3">
        <f t="shared" si="270"/>
        <v>0</v>
      </c>
      <c r="AX240" s="3">
        <f t="shared" si="271"/>
        <v>0</v>
      </c>
      <c r="AY240" s="3">
        <f t="shared" si="272"/>
        <v>0</v>
      </c>
      <c r="AZ240" s="3">
        <f t="shared" si="273"/>
        <v>0</v>
      </c>
      <c r="BA240" s="3">
        <f t="shared" si="274"/>
        <v>0</v>
      </c>
    </row>
    <row r="241" spans="1:53" ht="12.75">
      <c r="A241" s="3" t="str">
        <f t="shared" si="229"/>
        <v>True Blue Plantation</v>
      </c>
      <c r="B241" s="3">
        <v>1</v>
      </c>
      <c r="C241" s="3">
        <f t="shared" si="227"/>
        <v>499</v>
      </c>
      <c r="D241" s="3">
        <f t="shared" si="275"/>
        <v>5</v>
      </c>
      <c r="E241" s="3">
        <f t="shared" si="275"/>
        <v>1</v>
      </c>
      <c r="F241" s="3">
        <f t="shared" si="275"/>
        <v>8</v>
      </c>
      <c r="G241" s="3">
        <f t="shared" si="275"/>
        <v>7</v>
      </c>
      <c r="H241" s="3">
        <f t="shared" si="275"/>
        <v>7</v>
      </c>
      <c r="I241" s="3">
        <f t="shared" si="275"/>
        <v>6</v>
      </c>
      <c r="J241" s="3">
        <f t="shared" si="231"/>
        <v>0</v>
      </c>
      <c r="K241" s="3">
        <f t="shared" si="232"/>
        <v>0</v>
      </c>
      <c r="L241" s="3">
        <f t="shared" si="233"/>
        <v>0</v>
      </c>
      <c r="M241" s="3">
        <f t="shared" si="276"/>
        <v>0</v>
      </c>
      <c r="N241" s="3">
        <f t="shared" si="277"/>
        <v>0</v>
      </c>
      <c r="O241" s="3">
        <f t="shared" si="278"/>
        <v>0</v>
      </c>
      <c r="P241" s="3">
        <f t="shared" si="279"/>
        <v>0</v>
      </c>
      <c r="Q241" s="3">
        <f t="shared" si="238"/>
        <v>0</v>
      </c>
      <c r="R241" s="3">
        <f t="shared" si="239"/>
        <v>1</v>
      </c>
      <c r="S241" s="3">
        <f t="shared" si="240"/>
        <v>1</v>
      </c>
      <c r="T241" s="3">
        <f t="shared" si="241"/>
        <v>0</v>
      </c>
      <c r="U241" s="3">
        <f t="shared" si="242"/>
        <v>0</v>
      </c>
      <c r="V241" s="3">
        <f t="shared" si="243"/>
        <v>0</v>
      </c>
      <c r="W241" s="3">
        <f t="shared" si="244"/>
        <v>0</v>
      </c>
      <c r="X241" s="3">
        <f t="shared" si="245"/>
        <v>0</v>
      </c>
      <c r="Y241" s="3">
        <f t="shared" si="246"/>
        <v>0</v>
      </c>
      <c r="Z241" s="3">
        <f t="shared" si="247"/>
        <v>0</v>
      </c>
      <c r="AA241" s="3">
        <f t="shared" si="248"/>
        <v>0</v>
      </c>
      <c r="AB241" s="3">
        <f t="shared" si="249"/>
        <v>1</v>
      </c>
      <c r="AC241" s="3">
        <f t="shared" si="250"/>
        <v>1</v>
      </c>
      <c r="AD241" s="3">
        <f t="shared" si="251"/>
        <v>0</v>
      </c>
      <c r="AE241" s="3">
        <f t="shared" si="252"/>
        <v>0</v>
      </c>
      <c r="AF241" s="3">
        <f t="shared" si="253"/>
        <v>0</v>
      </c>
      <c r="AG241" s="3">
        <f t="shared" si="254"/>
        <v>0</v>
      </c>
      <c r="AH241" s="3">
        <f t="shared" si="255"/>
        <v>0</v>
      </c>
      <c r="AI241" s="3">
        <f t="shared" si="256"/>
        <v>0</v>
      </c>
      <c r="AJ241" s="3">
        <f t="shared" si="257"/>
        <v>0</v>
      </c>
      <c r="AK241" s="3">
        <f t="shared" si="258"/>
        <v>1</v>
      </c>
      <c r="AL241" s="3">
        <f t="shared" si="259"/>
        <v>1</v>
      </c>
      <c r="AM241" s="3">
        <f t="shared" si="260"/>
        <v>2</v>
      </c>
      <c r="AN241" s="3">
        <f t="shared" si="261"/>
        <v>1</v>
      </c>
      <c r="AO241" s="3">
        <f t="shared" si="262"/>
        <v>499</v>
      </c>
      <c r="AP241" s="3">
        <f t="shared" si="263"/>
        <v>5</v>
      </c>
      <c r="AQ241" s="3">
        <f t="shared" si="264"/>
        <v>8</v>
      </c>
      <c r="AR241" s="3">
        <f t="shared" si="265"/>
        <v>7</v>
      </c>
      <c r="AS241" s="3">
        <f t="shared" si="266"/>
        <v>7</v>
      </c>
      <c r="AT241" s="3">
        <f t="shared" si="267"/>
        <v>6</v>
      </c>
      <c r="AU241" s="3">
        <f t="shared" si="268"/>
        <v>0</v>
      </c>
      <c r="AV241" s="3">
        <f t="shared" si="269"/>
        <v>0</v>
      </c>
      <c r="AW241" s="3">
        <f t="shared" si="270"/>
        <v>0</v>
      </c>
      <c r="AX241" s="3">
        <f t="shared" si="271"/>
        <v>0</v>
      </c>
      <c r="AY241" s="3">
        <f t="shared" si="272"/>
        <v>0</v>
      </c>
      <c r="AZ241" s="3">
        <f t="shared" si="273"/>
        <v>0</v>
      </c>
      <c r="BA241" s="3">
        <f t="shared" si="274"/>
        <v>0</v>
      </c>
    </row>
    <row r="242" spans="1:53" ht="12.75">
      <c r="A242" s="3" t="str">
        <f t="shared" si="229"/>
        <v>True Blue Plantation</v>
      </c>
      <c r="B242" s="3">
        <v>2</v>
      </c>
      <c r="C242" s="3">
        <f t="shared" si="227"/>
        <v>316</v>
      </c>
      <c r="D242" s="3">
        <f t="shared" si="275"/>
        <v>4</v>
      </c>
      <c r="E242" s="3">
        <f t="shared" si="275"/>
        <v>11</v>
      </c>
      <c r="F242" s="3">
        <f t="shared" si="275"/>
        <v>6</v>
      </c>
      <c r="G242" s="3">
        <f t="shared" si="275"/>
        <v>6</v>
      </c>
      <c r="H242" s="3">
        <f t="shared" si="275"/>
        <v>4</v>
      </c>
      <c r="I242" s="3">
        <f t="shared" si="275"/>
        <v>4</v>
      </c>
      <c r="J242" s="3">
        <f t="shared" si="231"/>
        <v>0</v>
      </c>
      <c r="K242" s="3">
        <f t="shared" si="232"/>
        <v>0</v>
      </c>
      <c r="L242" s="3">
        <f t="shared" si="233"/>
        <v>0</v>
      </c>
      <c r="M242" s="3">
        <f t="shared" si="276"/>
        <v>0</v>
      </c>
      <c r="N242" s="3">
        <f t="shared" si="277"/>
        <v>0</v>
      </c>
      <c r="O242" s="3">
        <f t="shared" si="278"/>
        <v>0</v>
      </c>
      <c r="P242" s="3">
        <f t="shared" si="279"/>
        <v>0</v>
      </c>
      <c r="Q242" s="3">
        <f t="shared" si="238"/>
        <v>0</v>
      </c>
      <c r="R242" s="3">
        <f t="shared" si="239"/>
        <v>1</v>
      </c>
      <c r="S242" s="3">
        <f t="shared" si="240"/>
        <v>1</v>
      </c>
      <c r="T242" s="3">
        <f t="shared" si="241"/>
        <v>0</v>
      </c>
      <c r="U242" s="3">
        <f t="shared" si="242"/>
        <v>0</v>
      </c>
      <c r="V242" s="3">
        <f t="shared" si="243"/>
        <v>0</v>
      </c>
      <c r="W242" s="3">
        <f t="shared" si="244"/>
        <v>0</v>
      </c>
      <c r="X242" s="3">
        <f t="shared" si="245"/>
        <v>0</v>
      </c>
      <c r="Y242" s="3">
        <f t="shared" si="246"/>
        <v>0</v>
      </c>
      <c r="Z242" s="3">
        <f t="shared" si="247"/>
        <v>0</v>
      </c>
      <c r="AA242" s="3">
        <f t="shared" si="248"/>
        <v>1</v>
      </c>
      <c r="AB242" s="3">
        <f t="shared" si="249"/>
        <v>1</v>
      </c>
      <c r="AC242" s="3">
        <f t="shared" si="250"/>
        <v>2</v>
      </c>
      <c r="AD242" s="3">
        <f t="shared" si="251"/>
        <v>1</v>
      </c>
      <c r="AE242" s="3">
        <f t="shared" si="252"/>
        <v>316</v>
      </c>
      <c r="AF242" s="3">
        <f t="shared" si="253"/>
        <v>4</v>
      </c>
      <c r="AG242" s="3">
        <f t="shared" si="254"/>
        <v>6</v>
      </c>
      <c r="AH242" s="3">
        <f t="shared" si="255"/>
        <v>6</v>
      </c>
      <c r="AI242" s="3">
        <f t="shared" si="256"/>
        <v>4</v>
      </c>
      <c r="AJ242" s="3">
        <f t="shared" si="257"/>
        <v>4</v>
      </c>
      <c r="AK242" s="3">
        <f t="shared" si="258"/>
        <v>1</v>
      </c>
      <c r="AL242" s="3">
        <f t="shared" si="259"/>
        <v>0</v>
      </c>
      <c r="AM242" s="3">
        <f t="shared" si="260"/>
        <v>1</v>
      </c>
      <c r="AN242" s="3">
        <f t="shared" si="261"/>
        <v>0</v>
      </c>
      <c r="AO242" s="3">
        <f t="shared" si="262"/>
        <v>0</v>
      </c>
      <c r="AP242" s="3">
        <f t="shared" si="263"/>
        <v>0</v>
      </c>
      <c r="AQ242" s="3">
        <f t="shared" si="264"/>
        <v>0</v>
      </c>
      <c r="AR242" s="3">
        <f t="shared" si="265"/>
        <v>0</v>
      </c>
      <c r="AS242" s="3">
        <f t="shared" si="266"/>
        <v>0</v>
      </c>
      <c r="AT242" s="3">
        <f t="shared" si="267"/>
        <v>0</v>
      </c>
      <c r="AU242" s="3">
        <f t="shared" si="268"/>
        <v>0</v>
      </c>
      <c r="AV242" s="3">
        <f t="shared" si="269"/>
        <v>0</v>
      </c>
      <c r="AW242" s="3">
        <f t="shared" si="270"/>
        <v>0</v>
      </c>
      <c r="AX242" s="3">
        <f t="shared" si="271"/>
        <v>0</v>
      </c>
      <c r="AY242" s="3">
        <f t="shared" si="272"/>
        <v>0</v>
      </c>
      <c r="AZ242" s="3">
        <f t="shared" si="273"/>
        <v>0</v>
      </c>
      <c r="BA242" s="3">
        <f t="shared" si="274"/>
        <v>0</v>
      </c>
    </row>
    <row r="243" spans="1:53" ht="12.75">
      <c r="A243" s="3" t="str">
        <f t="shared" si="229"/>
        <v>True Blue Plantation</v>
      </c>
      <c r="B243" s="3">
        <v>3</v>
      </c>
      <c r="C243" s="3">
        <f t="shared" si="227"/>
        <v>141</v>
      </c>
      <c r="D243" s="3">
        <f t="shared" si="275"/>
        <v>3</v>
      </c>
      <c r="E243" s="3">
        <f t="shared" si="275"/>
        <v>15</v>
      </c>
      <c r="F243" s="3">
        <f t="shared" si="275"/>
        <v>4</v>
      </c>
      <c r="G243" s="3">
        <f t="shared" si="275"/>
        <v>3</v>
      </c>
      <c r="H243" s="3">
        <f t="shared" si="275"/>
        <v>4</v>
      </c>
      <c r="I243" s="3">
        <f t="shared" si="275"/>
        <v>3</v>
      </c>
      <c r="J243" s="3">
        <f t="shared" si="231"/>
        <v>1</v>
      </c>
      <c r="K243" s="3">
        <f t="shared" si="232"/>
        <v>141</v>
      </c>
      <c r="L243" s="3">
        <f t="shared" si="233"/>
        <v>3</v>
      </c>
      <c r="M243" s="3">
        <f t="shared" si="276"/>
        <v>4</v>
      </c>
      <c r="N243" s="3">
        <f t="shared" si="277"/>
        <v>3</v>
      </c>
      <c r="O243" s="3">
        <f t="shared" si="278"/>
        <v>4</v>
      </c>
      <c r="P243" s="3">
        <f t="shared" si="279"/>
        <v>3</v>
      </c>
      <c r="Q243" s="3">
        <f t="shared" si="238"/>
        <v>1</v>
      </c>
      <c r="R243" s="3">
        <f t="shared" si="239"/>
        <v>0</v>
      </c>
      <c r="S243" s="3">
        <f t="shared" si="240"/>
        <v>1</v>
      </c>
      <c r="T243" s="3">
        <f t="shared" si="241"/>
        <v>0</v>
      </c>
      <c r="U243" s="3">
        <f t="shared" si="242"/>
        <v>0</v>
      </c>
      <c r="V243" s="3">
        <f t="shared" si="243"/>
        <v>0</v>
      </c>
      <c r="W243" s="3">
        <f t="shared" si="244"/>
        <v>0</v>
      </c>
      <c r="X243" s="3">
        <f t="shared" si="245"/>
        <v>0</v>
      </c>
      <c r="Y243" s="3">
        <f t="shared" si="246"/>
        <v>0</v>
      </c>
      <c r="Z243" s="3">
        <f t="shared" si="247"/>
        <v>0</v>
      </c>
      <c r="AA243" s="3">
        <f t="shared" si="248"/>
        <v>1</v>
      </c>
      <c r="AB243" s="3">
        <f t="shared" si="249"/>
        <v>0</v>
      </c>
      <c r="AC243" s="3">
        <f t="shared" si="250"/>
        <v>1</v>
      </c>
      <c r="AD243" s="3">
        <f t="shared" si="251"/>
        <v>0</v>
      </c>
      <c r="AE243" s="3">
        <f t="shared" si="252"/>
        <v>0</v>
      </c>
      <c r="AF243" s="3">
        <f t="shared" si="253"/>
        <v>0</v>
      </c>
      <c r="AG243" s="3">
        <f t="shared" si="254"/>
        <v>0</v>
      </c>
      <c r="AH243" s="3">
        <f t="shared" si="255"/>
        <v>0</v>
      </c>
      <c r="AI243" s="3">
        <f t="shared" si="256"/>
        <v>0</v>
      </c>
      <c r="AJ243" s="3">
        <f t="shared" si="257"/>
        <v>0</v>
      </c>
      <c r="AK243" s="3">
        <f t="shared" si="258"/>
        <v>1</v>
      </c>
      <c r="AL243" s="3">
        <f t="shared" si="259"/>
        <v>0</v>
      </c>
      <c r="AM243" s="3">
        <f t="shared" si="260"/>
        <v>1</v>
      </c>
      <c r="AN243" s="3">
        <f t="shared" si="261"/>
        <v>0</v>
      </c>
      <c r="AO243" s="3">
        <f t="shared" si="262"/>
        <v>0</v>
      </c>
      <c r="AP243" s="3">
        <f t="shared" si="263"/>
        <v>0</v>
      </c>
      <c r="AQ243" s="3">
        <f t="shared" si="264"/>
        <v>0</v>
      </c>
      <c r="AR243" s="3">
        <f t="shared" si="265"/>
        <v>0</v>
      </c>
      <c r="AS243" s="3">
        <f t="shared" si="266"/>
        <v>0</v>
      </c>
      <c r="AT243" s="3">
        <f t="shared" si="267"/>
        <v>0</v>
      </c>
      <c r="AU243" s="3">
        <f t="shared" si="268"/>
        <v>0</v>
      </c>
      <c r="AV243" s="3">
        <f t="shared" si="269"/>
        <v>0</v>
      </c>
      <c r="AW243" s="3">
        <f t="shared" si="270"/>
        <v>0</v>
      </c>
      <c r="AX243" s="3">
        <f t="shared" si="271"/>
        <v>0</v>
      </c>
      <c r="AY243" s="3">
        <f t="shared" si="272"/>
        <v>0</v>
      </c>
      <c r="AZ243" s="3">
        <f t="shared" si="273"/>
        <v>0</v>
      </c>
      <c r="BA243" s="3">
        <f t="shared" si="274"/>
        <v>0</v>
      </c>
    </row>
    <row r="244" spans="1:53" ht="12.75">
      <c r="A244" s="3" t="str">
        <f t="shared" si="229"/>
        <v>True Blue Plantation</v>
      </c>
      <c r="B244" s="3">
        <v>4</v>
      </c>
      <c r="C244" s="3">
        <f t="shared" si="227"/>
        <v>493</v>
      </c>
      <c r="D244" s="3">
        <f aca="true" t="shared" si="280" ref="D244:I253">D23</f>
        <v>5</v>
      </c>
      <c r="E244" s="3">
        <f t="shared" si="280"/>
        <v>5</v>
      </c>
      <c r="F244" s="3">
        <f t="shared" si="280"/>
        <v>6</v>
      </c>
      <c r="G244" s="3">
        <f t="shared" si="280"/>
        <v>8</v>
      </c>
      <c r="H244" s="3">
        <f t="shared" si="280"/>
        <v>7</v>
      </c>
      <c r="I244" s="3">
        <f t="shared" si="280"/>
        <v>5</v>
      </c>
      <c r="J244" s="3">
        <f t="shared" si="231"/>
        <v>0</v>
      </c>
      <c r="K244" s="3">
        <f t="shared" si="232"/>
        <v>0</v>
      </c>
      <c r="L244" s="3">
        <f t="shared" si="233"/>
        <v>0</v>
      </c>
      <c r="M244" s="3">
        <f t="shared" si="276"/>
        <v>0</v>
      </c>
      <c r="N244" s="3">
        <f t="shared" si="277"/>
        <v>0</v>
      </c>
      <c r="O244" s="3">
        <f t="shared" si="278"/>
        <v>0</v>
      </c>
      <c r="P244" s="3">
        <f t="shared" si="279"/>
        <v>0</v>
      </c>
      <c r="Q244" s="3">
        <f t="shared" si="238"/>
        <v>0</v>
      </c>
      <c r="R244" s="3">
        <f t="shared" si="239"/>
        <v>1</v>
      </c>
      <c r="S244" s="3">
        <f t="shared" si="240"/>
        <v>1</v>
      </c>
      <c r="T244" s="3">
        <f t="shared" si="241"/>
        <v>0</v>
      </c>
      <c r="U244" s="3">
        <f t="shared" si="242"/>
        <v>0</v>
      </c>
      <c r="V244" s="3">
        <f t="shared" si="243"/>
        <v>0</v>
      </c>
      <c r="W244" s="3">
        <f t="shared" si="244"/>
        <v>0</v>
      </c>
      <c r="X244" s="3">
        <f t="shared" si="245"/>
        <v>0</v>
      </c>
      <c r="Y244" s="3">
        <f t="shared" si="246"/>
        <v>0</v>
      </c>
      <c r="Z244" s="3">
        <f t="shared" si="247"/>
        <v>0</v>
      </c>
      <c r="AA244" s="3">
        <f t="shared" si="248"/>
        <v>0</v>
      </c>
      <c r="AB244" s="3">
        <f t="shared" si="249"/>
        <v>1</v>
      </c>
      <c r="AC244" s="3">
        <f t="shared" si="250"/>
        <v>1</v>
      </c>
      <c r="AD244" s="3">
        <f t="shared" si="251"/>
        <v>0</v>
      </c>
      <c r="AE244" s="3">
        <f t="shared" si="252"/>
        <v>0</v>
      </c>
      <c r="AF244" s="3">
        <f t="shared" si="253"/>
        <v>0</v>
      </c>
      <c r="AG244" s="3">
        <f t="shared" si="254"/>
        <v>0</v>
      </c>
      <c r="AH244" s="3">
        <f t="shared" si="255"/>
        <v>0</v>
      </c>
      <c r="AI244" s="3">
        <f t="shared" si="256"/>
        <v>0</v>
      </c>
      <c r="AJ244" s="3">
        <f t="shared" si="257"/>
        <v>0</v>
      </c>
      <c r="AK244" s="3">
        <f t="shared" si="258"/>
        <v>1</v>
      </c>
      <c r="AL244" s="3">
        <f t="shared" si="259"/>
        <v>1</v>
      </c>
      <c r="AM244" s="3">
        <f t="shared" si="260"/>
        <v>2</v>
      </c>
      <c r="AN244" s="3">
        <f t="shared" si="261"/>
        <v>1</v>
      </c>
      <c r="AO244" s="3">
        <f t="shared" si="262"/>
        <v>493</v>
      </c>
      <c r="AP244" s="3">
        <f t="shared" si="263"/>
        <v>5</v>
      </c>
      <c r="AQ244" s="3">
        <f t="shared" si="264"/>
        <v>6</v>
      </c>
      <c r="AR244" s="3">
        <f t="shared" si="265"/>
        <v>8</v>
      </c>
      <c r="AS244" s="3">
        <f t="shared" si="266"/>
        <v>7</v>
      </c>
      <c r="AT244" s="3">
        <f t="shared" si="267"/>
        <v>5</v>
      </c>
      <c r="AU244" s="3">
        <f t="shared" si="268"/>
        <v>0</v>
      </c>
      <c r="AV244" s="3">
        <f t="shared" si="269"/>
        <v>0</v>
      </c>
      <c r="AW244" s="3">
        <f t="shared" si="270"/>
        <v>0</v>
      </c>
      <c r="AX244" s="3">
        <f t="shared" si="271"/>
        <v>0</v>
      </c>
      <c r="AY244" s="3">
        <f t="shared" si="272"/>
        <v>0</v>
      </c>
      <c r="AZ244" s="3">
        <f t="shared" si="273"/>
        <v>0</v>
      </c>
      <c r="BA244" s="3">
        <f t="shared" si="274"/>
        <v>0</v>
      </c>
    </row>
    <row r="245" spans="1:53" ht="12.75">
      <c r="A245" s="3" t="str">
        <f t="shared" si="229"/>
        <v>True Blue Plantation</v>
      </c>
      <c r="B245" s="3">
        <v>5</v>
      </c>
      <c r="C245" s="3">
        <f t="shared" si="227"/>
        <v>396</v>
      </c>
      <c r="D245" s="3">
        <f t="shared" si="280"/>
        <v>4</v>
      </c>
      <c r="E245" s="3">
        <f t="shared" si="280"/>
        <v>13</v>
      </c>
      <c r="F245" s="3">
        <f t="shared" si="280"/>
        <v>6</v>
      </c>
      <c r="G245" s="3">
        <f t="shared" si="280"/>
        <v>5</v>
      </c>
      <c r="H245" s="3">
        <f t="shared" si="280"/>
        <v>5</v>
      </c>
      <c r="I245" s="3">
        <f t="shared" si="280"/>
        <v>5</v>
      </c>
      <c r="J245" s="3">
        <f t="shared" si="231"/>
        <v>0</v>
      </c>
      <c r="K245" s="3">
        <f t="shared" si="232"/>
        <v>0</v>
      </c>
      <c r="L245" s="3">
        <f t="shared" si="233"/>
        <v>0</v>
      </c>
      <c r="M245" s="3">
        <f t="shared" si="276"/>
        <v>0</v>
      </c>
      <c r="N245" s="3">
        <f t="shared" si="277"/>
        <v>0</v>
      </c>
      <c r="O245" s="3">
        <f t="shared" si="278"/>
        <v>0</v>
      </c>
      <c r="P245" s="3">
        <f t="shared" si="279"/>
        <v>0</v>
      </c>
      <c r="Q245" s="3">
        <f t="shared" si="238"/>
        <v>0</v>
      </c>
      <c r="R245" s="3">
        <f t="shared" si="239"/>
        <v>1</v>
      </c>
      <c r="S245" s="3">
        <f t="shared" si="240"/>
        <v>1</v>
      </c>
      <c r="T245" s="3">
        <f t="shared" si="241"/>
        <v>0</v>
      </c>
      <c r="U245" s="3">
        <f t="shared" si="242"/>
        <v>0</v>
      </c>
      <c r="V245" s="3">
        <f t="shared" si="243"/>
        <v>0</v>
      </c>
      <c r="W245" s="3">
        <f t="shared" si="244"/>
        <v>0</v>
      </c>
      <c r="X245" s="3">
        <f t="shared" si="245"/>
        <v>0</v>
      </c>
      <c r="Y245" s="3">
        <f t="shared" si="246"/>
        <v>0</v>
      </c>
      <c r="Z245" s="3">
        <f t="shared" si="247"/>
        <v>0</v>
      </c>
      <c r="AA245" s="3">
        <f t="shared" si="248"/>
        <v>1</v>
      </c>
      <c r="AB245" s="3">
        <f t="shared" si="249"/>
        <v>1</v>
      </c>
      <c r="AC245" s="3">
        <f t="shared" si="250"/>
        <v>2</v>
      </c>
      <c r="AD245" s="3">
        <f t="shared" si="251"/>
        <v>1</v>
      </c>
      <c r="AE245" s="3">
        <f t="shared" si="252"/>
        <v>396</v>
      </c>
      <c r="AF245" s="3">
        <f t="shared" si="253"/>
        <v>4</v>
      </c>
      <c r="AG245" s="3">
        <f t="shared" si="254"/>
        <v>6</v>
      </c>
      <c r="AH245" s="3">
        <f t="shared" si="255"/>
        <v>5</v>
      </c>
      <c r="AI245" s="3">
        <f t="shared" si="256"/>
        <v>5</v>
      </c>
      <c r="AJ245" s="3">
        <f t="shared" si="257"/>
        <v>5</v>
      </c>
      <c r="AK245" s="3">
        <f t="shared" si="258"/>
        <v>1</v>
      </c>
      <c r="AL245" s="3">
        <f t="shared" si="259"/>
        <v>0</v>
      </c>
      <c r="AM245" s="3">
        <f t="shared" si="260"/>
        <v>1</v>
      </c>
      <c r="AN245" s="3">
        <f t="shared" si="261"/>
        <v>0</v>
      </c>
      <c r="AO245" s="3">
        <f t="shared" si="262"/>
        <v>0</v>
      </c>
      <c r="AP245" s="3">
        <f t="shared" si="263"/>
        <v>0</v>
      </c>
      <c r="AQ245" s="3">
        <f t="shared" si="264"/>
        <v>0</v>
      </c>
      <c r="AR245" s="3">
        <f t="shared" si="265"/>
        <v>0</v>
      </c>
      <c r="AS245" s="3">
        <f t="shared" si="266"/>
        <v>0</v>
      </c>
      <c r="AT245" s="3">
        <f t="shared" si="267"/>
        <v>0</v>
      </c>
      <c r="AU245" s="3">
        <f t="shared" si="268"/>
        <v>0</v>
      </c>
      <c r="AV245" s="3">
        <f t="shared" si="269"/>
        <v>0</v>
      </c>
      <c r="AW245" s="3">
        <f t="shared" si="270"/>
        <v>0</v>
      </c>
      <c r="AX245" s="3">
        <f t="shared" si="271"/>
        <v>0</v>
      </c>
      <c r="AY245" s="3">
        <f t="shared" si="272"/>
        <v>0</v>
      </c>
      <c r="AZ245" s="3">
        <f t="shared" si="273"/>
        <v>0</v>
      </c>
      <c r="BA245" s="3">
        <f t="shared" si="274"/>
        <v>0</v>
      </c>
    </row>
    <row r="246" spans="1:53" ht="12.75">
      <c r="A246" s="3" t="str">
        <f t="shared" si="229"/>
        <v>True Blue Plantation</v>
      </c>
      <c r="B246" s="3">
        <v>6</v>
      </c>
      <c r="C246" s="3">
        <f t="shared" si="227"/>
        <v>383</v>
      </c>
      <c r="D246" s="3">
        <f t="shared" si="280"/>
        <v>4</v>
      </c>
      <c r="E246" s="3">
        <f t="shared" si="280"/>
        <v>9</v>
      </c>
      <c r="F246" s="3">
        <f t="shared" si="280"/>
        <v>6</v>
      </c>
      <c r="G246" s="3">
        <f t="shared" si="280"/>
        <v>6</v>
      </c>
      <c r="H246" s="3">
        <f t="shared" si="280"/>
        <v>5</v>
      </c>
      <c r="I246" s="3">
        <f t="shared" si="280"/>
        <v>5</v>
      </c>
      <c r="J246" s="3">
        <f t="shared" si="231"/>
        <v>0</v>
      </c>
      <c r="K246" s="3">
        <f t="shared" si="232"/>
        <v>0</v>
      </c>
      <c r="L246" s="3">
        <f t="shared" si="233"/>
        <v>0</v>
      </c>
      <c r="M246" s="3">
        <f t="shared" si="276"/>
        <v>0</v>
      </c>
      <c r="N246" s="3">
        <f t="shared" si="277"/>
        <v>0</v>
      </c>
      <c r="O246" s="3">
        <f t="shared" si="278"/>
        <v>0</v>
      </c>
      <c r="P246" s="3">
        <f t="shared" si="279"/>
        <v>0</v>
      </c>
      <c r="Q246" s="3">
        <f t="shared" si="238"/>
        <v>0</v>
      </c>
      <c r="R246" s="3">
        <f t="shared" si="239"/>
        <v>1</v>
      </c>
      <c r="S246" s="3">
        <f t="shared" si="240"/>
        <v>1</v>
      </c>
      <c r="T246" s="3">
        <f t="shared" si="241"/>
        <v>0</v>
      </c>
      <c r="U246" s="3">
        <f t="shared" si="242"/>
        <v>0</v>
      </c>
      <c r="V246" s="3">
        <f t="shared" si="243"/>
        <v>0</v>
      </c>
      <c r="W246" s="3">
        <f t="shared" si="244"/>
        <v>0</v>
      </c>
      <c r="X246" s="3">
        <f t="shared" si="245"/>
        <v>0</v>
      </c>
      <c r="Y246" s="3">
        <f t="shared" si="246"/>
        <v>0</v>
      </c>
      <c r="Z246" s="3">
        <f t="shared" si="247"/>
        <v>0</v>
      </c>
      <c r="AA246" s="3">
        <f t="shared" si="248"/>
        <v>1</v>
      </c>
      <c r="AB246" s="3">
        <f t="shared" si="249"/>
        <v>1</v>
      </c>
      <c r="AC246" s="3">
        <f t="shared" si="250"/>
        <v>2</v>
      </c>
      <c r="AD246" s="3">
        <f t="shared" si="251"/>
        <v>1</v>
      </c>
      <c r="AE246" s="3">
        <f t="shared" si="252"/>
        <v>383</v>
      </c>
      <c r="AF246" s="3">
        <f t="shared" si="253"/>
        <v>4</v>
      </c>
      <c r="AG246" s="3">
        <f t="shared" si="254"/>
        <v>6</v>
      </c>
      <c r="AH246" s="3">
        <f t="shared" si="255"/>
        <v>6</v>
      </c>
      <c r="AI246" s="3">
        <f t="shared" si="256"/>
        <v>5</v>
      </c>
      <c r="AJ246" s="3">
        <f t="shared" si="257"/>
        <v>5</v>
      </c>
      <c r="AK246" s="3">
        <f t="shared" si="258"/>
        <v>1</v>
      </c>
      <c r="AL246" s="3">
        <f t="shared" si="259"/>
        <v>0</v>
      </c>
      <c r="AM246" s="3">
        <f t="shared" si="260"/>
        <v>1</v>
      </c>
      <c r="AN246" s="3">
        <f t="shared" si="261"/>
        <v>0</v>
      </c>
      <c r="AO246" s="3">
        <f t="shared" si="262"/>
        <v>0</v>
      </c>
      <c r="AP246" s="3">
        <f t="shared" si="263"/>
        <v>0</v>
      </c>
      <c r="AQ246" s="3">
        <f t="shared" si="264"/>
        <v>0</v>
      </c>
      <c r="AR246" s="3">
        <f t="shared" si="265"/>
        <v>0</v>
      </c>
      <c r="AS246" s="3">
        <f t="shared" si="266"/>
        <v>0</v>
      </c>
      <c r="AT246" s="3">
        <f t="shared" si="267"/>
        <v>0</v>
      </c>
      <c r="AU246" s="3">
        <f t="shared" si="268"/>
        <v>0</v>
      </c>
      <c r="AV246" s="3">
        <f t="shared" si="269"/>
        <v>0</v>
      </c>
      <c r="AW246" s="3">
        <f t="shared" si="270"/>
        <v>0</v>
      </c>
      <c r="AX246" s="3">
        <f t="shared" si="271"/>
        <v>0</v>
      </c>
      <c r="AY246" s="3">
        <f t="shared" si="272"/>
        <v>0</v>
      </c>
      <c r="AZ246" s="3">
        <f t="shared" si="273"/>
        <v>0</v>
      </c>
      <c r="BA246" s="3">
        <f t="shared" si="274"/>
        <v>0</v>
      </c>
    </row>
    <row r="247" spans="1:53" ht="12.75">
      <c r="A247" s="3" t="str">
        <f t="shared" si="229"/>
        <v>True Blue Plantation</v>
      </c>
      <c r="B247" s="3">
        <v>7</v>
      </c>
      <c r="C247" s="3">
        <f t="shared" si="227"/>
        <v>151</v>
      </c>
      <c r="D247" s="3">
        <f t="shared" si="280"/>
        <v>3</v>
      </c>
      <c r="E247" s="3">
        <f t="shared" si="280"/>
        <v>17</v>
      </c>
      <c r="F247" s="3">
        <f t="shared" si="280"/>
        <v>6</v>
      </c>
      <c r="G247" s="3">
        <f t="shared" si="280"/>
        <v>4</v>
      </c>
      <c r="H247" s="3">
        <f t="shared" si="280"/>
        <v>2</v>
      </c>
      <c r="I247" s="3">
        <f t="shared" si="280"/>
        <v>4</v>
      </c>
      <c r="J247" s="3">
        <f t="shared" si="231"/>
        <v>1</v>
      </c>
      <c r="K247" s="3">
        <f t="shared" si="232"/>
        <v>151</v>
      </c>
      <c r="L247" s="3">
        <f t="shared" si="233"/>
        <v>3</v>
      </c>
      <c r="M247" s="3">
        <f t="shared" si="276"/>
        <v>6</v>
      </c>
      <c r="N247" s="3">
        <f t="shared" si="277"/>
        <v>4</v>
      </c>
      <c r="O247" s="3">
        <f t="shared" si="278"/>
        <v>2</v>
      </c>
      <c r="P247" s="3">
        <f t="shared" si="279"/>
        <v>4</v>
      </c>
      <c r="Q247" s="3">
        <f t="shared" si="238"/>
        <v>1</v>
      </c>
      <c r="R247" s="3">
        <f t="shared" si="239"/>
        <v>0</v>
      </c>
      <c r="S247" s="3">
        <f t="shared" si="240"/>
        <v>1</v>
      </c>
      <c r="T247" s="3">
        <f t="shared" si="241"/>
        <v>0</v>
      </c>
      <c r="U247" s="3">
        <f t="shared" si="242"/>
        <v>0</v>
      </c>
      <c r="V247" s="3">
        <f t="shared" si="243"/>
        <v>0</v>
      </c>
      <c r="W247" s="3">
        <f t="shared" si="244"/>
        <v>0</v>
      </c>
      <c r="X247" s="3">
        <f t="shared" si="245"/>
        <v>0</v>
      </c>
      <c r="Y247" s="3">
        <f t="shared" si="246"/>
        <v>0</v>
      </c>
      <c r="Z247" s="3">
        <f t="shared" si="247"/>
        <v>0</v>
      </c>
      <c r="AA247" s="3">
        <f t="shared" si="248"/>
        <v>1</v>
      </c>
      <c r="AB247" s="3">
        <f t="shared" si="249"/>
        <v>0</v>
      </c>
      <c r="AC247" s="3">
        <f t="shared" si="250"/>
        <v>1</v>
      </c>
      <c r="AD247" s="3">
        <f t="shared" si="251"/>
        <v>0</v>
      </c>
      <c r="AE247" s="3">
        <f t="shared" si="252"/>
        <v>0</v>
      </c>
      <c r="AF247" s="3">
        <f t="shared" si="253"/>
        <v>0</v>
      </c>
      <c r="AG247" s="3">
        <f t="shared" si="254"/>
        <v>0</v>
      </c>
      <c r="AH247" s="3">
        <f t="shared" si="255"/>
        <v>0</v>
      </c>
      <c r="AI247" s="3">
        <f t="shared" si="256"/>
        <v>0</v>
      </c>
      <c r="AJ247" s="3">
        <f t="shared" si="257"/>
        <v>0</v>
      </c>
      <c r="AK247" s="3">
        <f t="shared" si="258"/>
        <v>1</v>
      </c>
      <c r="AL247" s="3">
        <f t="shared" si="259"/>
        <v>0</v>
      </c>
      <c r="AM247" s="3">
        <f t="shared" si="260"/>
        <v>1</v>
      </c>
      <c r="AN247" s="3">
        <f t="shared" si="261"/>
        <v>0</v>
      </c>
      <c r="AO247" s="3">
        <f t="shared" si="262"/>
        <v>0</v>
      </c>
      <c r="AP247" s="3">
        <f t="shared" si="263"/>
        <v>0</v>
      </c>
      <c r="AQ247" s="3">
        <f t="shared" si="264"/>
        <v>0</v>
      </c>
      <c r="AR247" s="3">
        <f t="shared" si="265"/>
        <v>0</v>
      </c>
      <c r="AS247" s="3">
        <f t="shared" si="266"/>
        <v>0</v>
      </c>
      <c r="AT247" s="3">
        <f t="shared" si="267"/>
        <v>0</v>
      </c>
      <c r="AU247" s="3">
        <f t="shared" si="268"/>
        <v>0</v>
      </c>
      <c r="AV247" s="3">
        <f t="shared" si="269"/>
        <v>0</v>
      </c>
      <c r="AW247" s="3">
        <f t="shared" si="270"/>
        <v>0</v>
      </c>
      <c r="AX247" s="3">
        <f t="shared" si="271"/>
        <v>0</v>
      </c>
      <c r="AY247" s="3">
        <f t="shared" si="272"/>
        <v>0</v>
      </c>
      <c r="AZ247" s="3">
        <f t="shared" si="273"/>
        <v>0</v>
      </c>
      <c r="BA247" s="3">
        <f t="shared" si="274"/>
        <v>0</v>
      </c>
    </row>
    <row r="248" spans="1:53" ht="12.75">
      <c r="A248" s="3" t="str">
        <f t="shared" si="229"/>
        <v>True Blue Plantation</v>
      </c>
      <c r="B248" s="3">
        <v>8</v>
      </c>
      <c r="C248" s="3">
        <f t="shared" si="227"/>
        <v>341</v>
      </c>
      <c r="D248" s="3">
        <f t="shared" si="280"/>
        <v>4</v>
      </c>
      <c r="E248" s="3">
        <f t="shared" si="280"/>
        <v>7</v>
      </c>
      <c r="F248" s="3">
        <f t="shared" si="280"/>
        <v>5</v>
      </c>
      <c r="G248" s="3">
        <f t="shared" si="280"/>
        <v>5</v>
      </c>
      <c r="H248" s="3">
        <f t="shared" si="280"/>
        <v>5</v>
      </c>
      <c r="I248" s="3">
        <f t="shared" si="280"/>
        <v>6</v>
      </c>
      <c r="J248" s="3">
        <f t="shared" si="231"/>
        <v>0</v>
      </c>
      <c r="K248" s="3">
        <f t="shared" si="232"/>
        <v>0</v>
      </c>
      <c r="L248" s="3">
        <f t="shared" si="233"/>
        <v>0</v>
      </c>
      <c r="M248" s="3">
        <f t="shared" si="276"/>
        <v>0</v>
      </c>
      <c r="N248" s="3">
        <f t="shared" si="277"/>
        <v>0</v>
      </c>
      <c r="O248" s="3">
        <f t="shared" si="278"/>
        <v>0</v>
      </c>
      <c r="P248" s="3">
        <f t="shared" si="279"/>
        <v>0</v>
      </c>
      <c r="Q248" s="3">
        <f t="shared" si="238"/>
        <v>0</v>
      </c>
      <c r="R248" s="3">
        <f t="shared" si="239"/>
        <v>1</v>
      </c>
      <c r="S248" s="3">
        <f t="shared" si="240"/>
        <v>1</v>
      </c>
      <c r="T248" s="3">
        <f t="shared" si="241"/>
        <v>0</v>
      </c>
      <c r="U248" s="3">
        <f t="shared" si="242"/>
        <v>0</v>
      </c>
      <c r="V248" s="3">
        <f t="shared" si="243"/>
        <v>0</v>
      </c>
      <c r="W248" s="3">
        <f t="shared" si="244"/>
        <v>0</v>
      </c>
      <c r="X248" s="3">
        <f t="shared" si="245"/>
        <v>0</v>
      </c>
      <c r="Y248" s="3">
        <f t="shared" si="246"/>
        <v>0</v>
      </c>
      <c r="Z248" s="3">
        <f t="shared" si="247"/>
        <v>0</v>
      </c>
      <c r="AA248" s="3">
        <f t="shared" si="248"/>
        <v>1</v>
      </c>
      <c r="AB248" s="3">
        <f t="shared" si="249"/>
        <v>1</v>
      </c>
      <c r="AC248" s="3">
        <f t="shared" si="250"/>
        <v>2</v>
      </c>
      <c r="AD248" s="3">
        <f t="shared" si="251"/>
        <v>1</v>
      </c>
      <c r="AE248" s="3">
        <f t="shared" si="252"/>
        <v>341</v>
      </c>
      <c r="AF248" s="3">
        <f t="shared" si="253"/>
        <v>4</v>
      </c>
      <c r="AG248" s="3">
        <f t="shared" si="254"/>
        <v>5</v>
      </c>
      <c r="AH248" s="3">
        <f t="shared" si="255"/>
        <v>5</v>
      </c>
      <c r="AI248" s="3">
        <f t="shared" si="256"/>
        <v>5</v>
      </c>
      <c r="AJ248" s="3">
        <f t="shared" si="257"/>
        <v>6</v>
      </c>
      <c r="AK248" s="3">
        <f t="shared" si="258"/>
        <v>1</v>
      </c>
      <c r="AL248" s="3">
        <f t="shared" si="259"/>
        <v>0</v>
      </c>
      <c r="AM248" s="3">
        <f t="shared" si="260"/>
        <v>1</v>
      </c>
      <c r="AN248" s="3">
        <f t="shared" si="261"/>
        <v>0</v>
      </c>
      <c r="AO248" s="3">
        <f t="shared" si="262"/>
        <v>0</v>
      </c>
      <c r="AP248" s="3">
        <f t="shared" si="263"/>
        <v>0</v>
      </c>
      <c r="AQ248" s="3">
        <f t="shared" si="264"/>
        <v>0</v>
      </c>
      <c r="AR248" s="3">
        <f t="shared" si="265"/>
        <v>0</v>
      </c>
      <c r="AS248" s="3">
        <f t="shared" si="266"/>
        <v>0</v>
      </c>
      <c r="AT248" s="3">
        <f t="shared" si="267"/>
        <v>0</v>
      </c>
      <c r="AU248" s="3">
        <f t="shared" si="268"/>
        <v>0</v>
      </c>
      <c r="AV248" s="3">
        <f t="shared" si="269"/>
        <v>0</v>
      </c>
      <c r="AW248" s="3">
        <f t="shared" si="270"/>
        <v>0</v>
      </c>
      <c r="AX248" s="3">
        <f t="shared" si="271"/>
        <v>0</v>
      </c>
      <c r="AY248" s="3">
        <f t="shared" si="272"/>
        <v>0</v>
      </c>
      <c r="AZ248" s="3">
        <f t="shared" si="273"/>
        <v>0</v>
      </c>
      <c r="BA248" s="3">
        <f t="shared" si="274"/>
        <v>0</v>
      </c>
    </row>
    <row r="249" spans="1:53" ht="12.75">
      <c r="A249" s="3" t="str">
        <f t="shared" si="229"/>
        <v>True Blue Plantation</v>
      </c>
      <c r="B249" s="3">
        <v>9</v>
      </c>
      <c r="C249" s="3">
        <f t="shared" si="227"/>
        <v>517</v>
      </c>
      <c r="D249" s="3">
        <f t="shared" si="280"/>
        <v>5</v>
      </c>
      <c r="E249" s="3">
        <f t="shared" si="280"/>
        <v>3</v>
      </c>
      <c r="F249" s="3">
        <f t="shared" si="280"/>
        <v>6</v>
      </c>
      <c r="G249" s="3">
        <f t="shared" si="280"/>
        <v>5</v>
      </c>
      <c r="H249" s="3">
        <f t="shared" si="280"/>
        <v>5</v>
      </c>
      <c r="I249" s="3">
        <f t="shared" si="280"/>
        <v>5</v>
      </c>
      <c r="J249" s="3">
        <f t="shared" si="231"/>
        <v>0</v>
      </c>
      <c r="K249" s="3">
        <f t="shared" si="232"/>
        <v>0</v>
      </c>
      <c r="L249" s="3">
        <f t="shared" si="233"/>
        <v>0</v>
      </c>
      <c r="M249" s="3">
        <f t="shared" si="276"/>
        <v>0</v>
      </c>
      <c r="N249" s="3">
        <f t="shared" si="277"/>
        <v>0</v>
      </c>
      <c r="O249" s="3">
        <f t="shared" si="278"/>
        <v>0</v>
      </c>
      <c r="P249" s="3">
        <f t="shared" si="279"/>
        <v>0</v>
      </c>
      <c r="Q249" s="3">
        <f t="shared" si="238"/>
        <v>0</v>
      </c>
      <c r="R249" s="3">
        <f t="shared" si="239"/>
        <v>1</v>
      </c>
      <c r="S249" s="3">
        <f t="shared" si="240"/>
        <v>1</v>
      </c>
      <c r="T249" s="3">
        <f t="shared" si="241"/>
        <v>0</v>
      </c>
      <c r="U249" s="3">
        <f t="shared" si="242"/>
        <v>0</v>
      </c>
      <c r="V249" s="3">
        <f t="shared" si="243"/>
        <v>0</v>
      </c>
      <c r="W249" s="3">
        <f t="shared" si="244"/>
        <v>0</v>
      </c>
      <c r="X249" s="3">
        <f t="shared" si="245"/>
        <v>0</v>
      </c>
      <c r="Y249" s="3">
        <f t="shared" si="246"/>
        <v>0</v>
      </c>
      <c r="Z249" s="3">
        <f t="shared" si="247"/>
        <v>0</v>
      </c>
      <c r="AA249" s="3">
        <f t="shared" si="248"/>
        <v>0</v>
      </c>
      <c r="AB249" s="3">
        <f t="shared" si="249"/>
        <v>1</v>
      </c>
      <c r="AC249" s="3">
        <f t="shared" si="250"/>
        <v>1</v>
      </c>
      <c r="AD249" s="3">
        <f t="shared" si="251"/>
        <v>0</v>
      </c>
      <c r="AE249" s="3">
        <f t="shared" si="252"/>
        <v>0</v>
      </c>
      <c r="AF249" s="3">
        <f t="shared" si="253"/>
        <v>0</v>
      </c>
      <c r="AG249" s="3">
        <f t="shared" si="254"/>
        <v>0</v>
      </c>
      <c r="AH249" s="3">
        <f t="shared" si="255"/>
        <v>0</v>
      </c>
      <c r="AI249" s="3">
        <f t="shared" si="256"/>
        <v>0</v>
      </c>
      <c r="AJ249" s="3">
        <f t="shared" si="257"/>
        <v>0</v>
      </c>
      <c r="AK249" s="3">
        <f t="shared" si="258"/>
        <v>0</v>
      </c>
      <c r="AL249" s="3">
        <f t="shared" si="259"/>
        <v>1</v>
      </c>
      <c r="AM249" s="3">
        <f t="shared" si="260"/>
        <v>1</v>
      </c>
      <c r="AN249" s="3">
        <f t="shared" si="261"/>
        <v>0</v>
      </c>
      <c r="AO249" s="3">
        <f t="shared" si="262"/>
        <v>0</v>
      </c>
      <c r="AP249" s="3">
        <f t="shared" si="263"/>
        <v>0</v>
      </c>
      <c r="AQ249" s="3">
        <f t="shared" si="264"/>
        <v>0</v>
      </c>
      <c r="AR249" s="3">
        <f t="shared" si="265"/>
        <v>0</v>
      </c>
      <c r="AS249" s="3">
        <f t="shared" si="266"/>
        <v>0</v>
      </c>
      <c r="AT249" s="3">
        <f t="shared" si="267"/>
        <v>0</v>
      </c>
      <c r="AU249" s="3">
        <f t="shared" si="268"/>
        <v>1</v>
      </c>
      <c r="AV249" s="3">
        <f t="shared" si="269"/>
        <v>517</v>
      </c>
      <c r="AW249" s="3">
        <f t="shared" si="270"/>
        <v>5</v>
      </c>
      <c r="AX249" s="3">
        <f t="shared" si="271"/>
        <v>6</v>
      </c>
      <c r="AY249" s="3">
        <f t="shared" si="272"/>
        <v>5</v>
      </c>
      <c r="AZ249" s="3">
        <f t="shared" si="273"/>
        <v>5</v>
      </c>
      <c r="BA249" s="3">
        <f t="shared" si="274"/>
        <v>5</v>
      </c>
    </row>
    <row r="250" spans="1:53" ht="12.75">
      <c r="A250" s="3" t="str">
        <f t="shared" si="229"/>
        <v>True Blue Plantation</v>
      </c>
      <c r="B250" s="3">
        <v>10</v>
      </c>
      <c r="C250" s="3">
        <f t="shared" si="227"/>
        <v>559</v>
      </c>
      <c r="D250" s="3">
        <f t="shared" si="280"/>
        <v>5</v>
      </c>
      <c r="E250" s="3">
        <f t="shared" si="280"/>
        <v>8</v>
      </c>
      <c r="F250" s="3">
        <f t="shared" si="280"/>
        <v>8</v>
      </c>
      <c r="G250" s="3">
        <f t="shared" si="280"/>
        <v>7</v>
      </c>
      <c r="H250" s="3">
        <f t="shared" si="280"/>
        <v>6</v>
      </c>
      <c r="I250" s="3">
        <f t="shared" si="280"/>
        <v>9</v>
      </c>
      <c r="J250" s="3">
        <f t="shared" si="231"/>
        <v>0</v>
      </c>
      <c r="K250" s="3">
        <f t="shared" si="232"/>
        <v>0</v>
      </c>
      <c r="L250" s="3">
        <f t="shared" si="233"/>
        <v>0</v>
      </c>
      <c r="M250" s="3">
        <f t="shared" si="276"/>
        <v>0</v>
      </c>
      <c r="N250" s="3">
        <f t="shared" si="277"/>
        <v>0</v>
      </c>
      <c r="O250" s="3">
        <f t="shared" si="278"/>
        <v>0</v>
      </c>
      <c r="P250" s="3">
        <f t="shared" si="279"/>
        <v>0</v>
      </c>
      <c r="Q250" s="3">
        <f t="shared" si="238"/>
        <v>0</v>
      </c>
      <c r="R250" s="3">
        <f t="shared" si="239"/>
        <v>1</v>
      </c>
      <c r="S250" s="3">
        <f t="shared" si="240"/>
        <v>1</v>
      </c>
      <c r="T250" s="3">
        <f t="shared" si="241"/>
        <v>0</v>
      </c>
      <c r="U250" s="3">
        <f t="shared" si="242"/>
        <v>0</v>
      </c>
      <c r="V250" s="3">
        <f t="shared" si="243"/>
        <v>0</v>
      </c>
      <c r="W250" s="3">
        <f t="shared" si="244"/>
        <v>0</v>
      </c>
      <c r="X250" s="3">
        <f t="shared" si="245"/>
        <v>0</v>
      </c>
      <c r="Y250" s="3">
        <f t="shared" si="246"/>
        <v>0</v>
      </c>
      <c r="Z250" s="3">
        <f t="shared" si="247"/>
        <v>0</v>
      </c>
      <c r="AA250" s="3">
        <f t="shared" si="248"/>
        <v>0</v>
      </c>
      <c r="AB250" s="3">
        <f t="shared" si="249"/>
        <v>1</v>
      </c>
      <c r="AC250" s="3">
        <f t="shared" si="250"/>
        <v>1</v>
      </c>
      <c r="AD250" s="3">
        <f t="shared" si="251"/>
        <v>0</v>
      </c>
      <c r="AE250" s="3">
        <f t="shared" si="252"/>
        <v>0</v>
      </c>
      <c r="AF250" s="3">
        <f t="shared" si="253"/>
        <v>0</v>
      </c>
      <c r="AG250" s="3">
        <f t="shared" si="254"/>
        <v>0</v>
      </c>
      <c r="AH250" s="3">
        <f t="shared" si="255"/>
        <v>0</v>
      </c>
      <c r="AI250" s="3">
        <f t="shared" si="256"/>
        <v>0</v>
      </c>
      <c r="AJ250" s="3">
        <f t="shared" si="257"/>
        <v>0</v>
      </c>
      <c r="AK250" s="3">
        <f t="shared" si="258"/>
        <v>0</v>
      </c>
      <c r="AL250" s="3">
        <f t="shared" si="259"/>
        <v>1</v>
      </c>
      <c r="AM250" s="3">
        <f t="shared" si="260"/>
        <v>1</v>
      </c>
      <c r="AN250" s="3">
        <f t="shared" si="261"/>
        <v>0</v>
      </c>
      <c r="AO250" s="3">
        <f t="shared" si="262"/>
        <v>0</v>
      </c>
      <c r="AP250" s="3">
        <f t="shared" si="263"/>
        <v>0</v>
      </c>
      <c r="AQ250" s="3">
        <f t="shared" si="264"/>
        <v>0</v>
      </c>
      <c r="AR250" s="3">
        <f t="shared" si="265"/>
        <v>0</v>
      </c>
      <c r="AS250" s="3">
        <f t="shared" si="266"/>
        <v>0</v>
      </c>
      <c r="AT250" s="3">
        <f t="shared" si="267"/>
        <v>0</v>
      </c>
      <c r="AU250" s="3">
        <f t="shared" si="268"/>
        <v>1</v>
      </c>
      <c r="AV250" s="3">
        <f t="shared" si="269"/>
        <v>559</v>
      </c>
      <c r="AW250" s="3">
        <f t="shared" si="270"/>
        <v>5</v>
      </c>
      <c r="AX250" s="3">
        <f t="shared" si="271"/>
        <v>8</v>
      </c>
      <c r="AY250" s="3">
        <f t="shared" si="272"/>
        <v>7</v>
      </c>
      <c r="AZ250" s="3">
        <f t="shared" si="273"/>
        <v>6</v>
      </c>
      <c r="BA250" s="3">
        <f t="shared" si="274"/>
        <v>9</v>
      </c>
    </row>
    <row r="251" spans="1:53" ht="12.75">
      <c r="A251" s="3" t="str">
        <f t="shared" si="229"/>
        <v>True Blue Plantation</v>
      </c>
      <c r="B251" s="3">
        <v>11</v>
      </c>
      <c r="C251" s="3">
        <f t="shared" si="227"/>
        <v>130</v>
      </c>
      <c r="D251" s="3">
        <f t="shared" si="280"/>
        <v>3</v>
      </c>
      <c r="E251" s="3">
        <f t="shared" si="280"/>
        <v>18</v>
      </c>
      <c r="F251" s="3">
        <f t="shared" si="280"/>
        <v>3</v>
      </c>
      <c r="G251" s="3">
        <f t="shared" si="280"/>
        <v>3</v>
      </c>
      <c r="H251" s="3">
        <f t="shared" si="280"/>
        <v>5</v>
      </c>
      <c r="I251" s="3">
        <f t="shared" si="280"/>
        <v>5</v>
      </c>
      <c r="J251" s="3">
        <f t="shared" si="231"/>
        <v>1</v>
      </c>
      <c r="K251" s="3">
        <f t="shared" si="232"/>
        <v>130</v>
      </c>
      <c r="L251" s="3">
        <f t="shared" si="233"/>
        <v>3</v>
      </c>
      <c r="M251" s="3">
        <f t="shared" si="276"/>
        <v>3</v>
      </c>
      <c r="N251" s="3">
        <f t="shared" si="277"/>
        <v>3</v>
      </c>
      <c r="O251" s="3">
        <f t="shared" si="278"/>
        <v>5</v>
      </c>
      <c r="P251" s="3">
        <f t="shared" si="279"/>
        <v>5</v>
      </c>
      <c r="Q251" s="3">
        <f t="shared" si="238"/>
        <v>1</v>
      </c>
      <c r="R251" s="3">
        <f t="shared" si="239"/>
        <v>0</v>
      </c>
      <c r="S251" s="3">
        <f t="shared" si="240"/>
        <v>1</v>
      </c>
      <c r="T251" s="3">
        <f t="shared" si="241"/>
        <v>0</v>
      </c>
      <c r="U251" s="3">
        <f t="shared" si="242"/>
        <v>0</v>
      </c>
      <c r="V251" s="3">
        <f t="shared" si="243"/>
        <v>0</v>
      </c>
      <c r="W251" s="3">
        <f t="shared" si="244"/>
        <v>0</v>
      </c>
      <c r="X251" s="3">
        <f t="shared" si="245"/>
        <v>0</v>
      </c>
      <c r="Y251" s="3">
        <f t="shared" si="246"/>
        <v>0</v>
      </c>
      <c r="Z251" s="3">
        <f t="shared" si="247"/>
        <v>0</v>
      </c>
      <c r="AA251" s="3">
        <f t="shared" si="248"/>
        <v>1</v>
      </c>
      <c r="AB251" s="3">
        <f t="shared" si="249"/>
        <v>0</v>
      </c>
      <c r="AC251" s="3">
        <f t="shared" si="250"/>
        <v>1</v>
      </c>
      <c r="AD251" s="3">
        <f t="shared" si="251"/>
        <v>0</v>
      </c>
      <c r="AE251" s="3">
        <f t="shared" si="252"/>
        <v>0</v>
      </c>
      <c r="AF251" s="3">
        <f t="shared" si="253"/>
        <v>0</v>
      </c>
      <c r="AG251" s="3">
        <f t="shared" si="254"/>
        <v>0</v>
      </c>
      <c r="AH251" s="3">
        <f t="shared" si="255"/>
        <v>0</v>
      </c>
      <c r="AI251" s="3">
        <f t="shared" si="256"/>
        <v>0</v>
      </c>
      <c r="AJ251" s="3">
        <f t="shared" si="257"/>
        <v>0</v>
      </c>
      <c r="AK251" s="3">
        <f t="shared" si="258"/>
        <v>1</v>
      </c>
      <c r="AL251" s="3">
        <f t="shared" si="259"/>
        <v>0</v>
      </c>
      <c r="AM251" s="3">
        <f t="shared" si="260"/>
        <v>1</v>
      </c>
      <c r="AN251" s="3">
        <f t="shared" si="261"/>
        <v>0</v>
      </c>
      <c r="AO251" s="3">
        <f t="shared" si="262"/>
        <v>0</v>
      </c>
      <c r="AP251" s="3">
        <f t="shared" si="263"/>
        <v>0</v>
      </c>
      <c r="AQ251" s="3">
        <f t="shared" si="264"/>
        <v>0</v>
      </c>
      <c r="AR251" s="3">
        <f t="shared" si="265"/>
        <v>0</v>
      </c>
      <c r="AS251" s="3">
        <f t="shared" si="266"/>
        <v>0</v>
      </c>
      <c r="AT251" s="3">
        <f t="shared" si="267"/>
        <v>0</v>
      </c>
      <c r="AU251" s="3">
        <f t="shared" si="268"/>
        <v>0</v>
      </c>
      <c r="AV251" s="3">
        <f t="shared" si="269"/>
        <v>0</v>
      </c>
      <c r="AW251" s="3">
        <f t="shared" si="270"/>
        <v>0</v>
      </c>
      <c r="AX251" s="3">
        <f t="shared" si="271"/>
        <v>0</v>
      </c>
      <c r="AY251" s="3">
        <f t="shared" si="272"/>
        <v>0</v>
      </c>
      <c r="AZ251" s="3">
        <f t="shared" si="273"/>
        <v>0</v>
      </c>
      <c r="BA251" s="3">
        <f t="shared" si="274"/>
        <v>0</v>
      </c>
    </row>
    <row r="252" spans="1:53" ht="12.75">
      <c r="A252" s="3" t="str">
        <f t="shared" si="229"/>
        <v>True Blue Plantation</v>
      </c>
      <c r="B252" s="3">
        <v>12</v>
      </c>
      <c r="C252" s="3">
        <f t="shared" si="227"/>
        <v>371</v>
      </c>
      <c r="D252" s="3">
        <f t="shared" si="280"/>
        <v>4</v>
      </c>
      <c r="E252" s="3">
        <f t="shared" si="280"/>
        <v>10</v>
      </c>
      <c r="F252" s="3">
        <f t="shared" si="280"/>
        <v>6</v>
      </c>
      <c r="G252" s="3">
        <f t="shared" si="280"/>
        <v>6</v>
      </c>
      <c r="H252" s="3">
        <f t="shared" si="280"/>
        <v>6</v>
      </c>
      <c r="I252" s="3">
        <f t="shared" si="280"/>
        <v>3</v>
      </c>
      <c r="J252" s="3">
        <f t="shared" si="231"/>
        <v>0</v>
      </c>
      <c r="K252" s="3">
        <f t="shared" si="232"/>
        <v>0</v>
      </c>
      <c r="L252" s="3">
        <f t="shared" si="233"/>
        <v>0</v>
      </c>
      <c r="M252" s="3">
        <f t="shared" si="276"/>
        <v>0</v>
      </c>
      <c r="N252" s="3">
        <f t="shared" si="277"/>
        <v>0</v>
      </c>
      <c r="O252" s="3">
        <f t="shared" si="278"/>
        <v>0</v>
      </c>
      <c r="P252" s="3">
        <f t="shared" si="279"/>
        <v>0</v>
      </c>
      <c r="Q252" s="3">
        <f t="shared" si="238"/>
        <v>0</v>
      </c>
      <c r="R252" s="3">
        <f t="shared" si="239"/>
        <v>1</v>
      </c>
      <c r="S252" s="3">
        <f t="shared" si="240"/>
        <v>1</v>
      </c>
      <c r="T252" s="3">
        <f t="shared" si="241"/>
        <v>0</v>
      </c>
      <c r="U252" s="3">
        <f t="shared" si="242"/>
        <v>0</v>
      </c>
      <c r="V252" s="3">
        <f t="shared" si="243"/>
        <v>0</v>
      </c>
      <c r="W252" s="3">
        <f t="shared" si="244"/>
        <v>0</v>
      </c>
      <c r="X252" s="3">
        <f t="shared" si="245"/>
        <v>0</v>
      </c>
      <c r="Y252" s="3">
        <f t="shared" si="246"/>
        <v>0</v>
      </c>
      <c r="Z252" s="3">
        <f t="shared" si="247"/>
        <v>0</v>
      </c>
      <c r="AA252" s="3">
        <f t="shared" si="248"/>
        <v>1</v>
      </c>
      <c r="AB252" s="3">
        <f t="shared" si="249"/>
        <v>1</v>
      </c>
      <c r="AC252" s="3">
        <f t="shared" si="250"/>
        <v>2</v>
      </c>
      <c r="AD252" s="3">
        <f t="shared" si="251"/>
        <v>1</v>
      </c>
      <c r="AE252" s="3">
        <f t="shared" si="252"/>
        <v>371</v>
      </c>
      <c r="AF252" s="3">
        <f t="shared" si="253"/>
        <v>4</v>
      </c>
      <c r="AG252" s="3">
        <f t="shared" si="254"/>
        <v>6</v>
      </c>
      <c r="AH252" s="3">
        <f t="shared" si="255"/>
        <v>6</v>
      </c>
      <c r="AI252" s="3">
        <f t="shared" si="256"/>
        <v>6</v>
      </c>
      <c r="AJ252" s="3">
        <f t="shared" si="257"/>
        <v>3</v>
      </c>
      <c r="AK252" s="3">
        <f t="shared" si="258"/>
        <v>1</v>
      </c>
      <c r="AL252" s="3">
        <f t="shared" si="259"/>
        <v>0</v>
      </c>
      <c r="AM252" s="3">
        <f t="shared" si="260"/>
        <v>1</v>
      </c>
      <c r="AN252" s="3">
        <f t="shared" si="261"/>
        <v>0</v>
      </c>
      <c r="AO252" s="3">
        <f t="shared" si="262"/>
        <v>0</v>
      </c>
      <c r="AP252" s="3">
        <f t="shared" si="263"/>
        <v>0</v>
      </c>
      <c r="AQ252" s="3">
        <f t="shared" si="264"/>
        <v>0</v>
      </c>
      <c r="AR252" s="3">
        <f t="shared" si="265"/>
        <v>0</v>
      </c>
      <c r="AS252" s="3">
        <f t="shared" si="266"/>
        <v>0</v>
      </c>
      <c r="AT252" s="3">
        <f t="shared" si="267"/>
        <v>0</v>
      </c>
      <c r="AU252" s="3">
        <f t="shared" si="268"/>
        <v>0</v>
      </c>
      <c r="AV252" s="3">
        <f t="shared" si="269"/>
        <v>0</v>
      </c>
      <c r="AW252" s="3">
        <f t="shared" si="270"/>
        <v>0</v>
      </c>
      <c r="AX252" s="3">
        <f t="shared" si="271"/>
        <v>0</v>
      </c>
      <c r="AY252" s="3">
        <f t="shared" si="272"/>
        <v>0</v>
      </c>
      <c r="AZ252" s="3">
        <f t="shared" si="273"/>
        <v>0</v>
      </c>
      <c r="BA252" s="3">
        <f t="shared" si="274"/>
        <v>0</v>
      </c>
    </row>
    <row r="253" spans="1:53" ht="12.75">
      <c r="A253" s="3" t="str">
        <f t="shared" si="229"/>
        <v>True Blue Plantation</v>
      </c>
      <c r="B253" s="3">
        <v>13</v>
      </c>
      <c r="C253" s="3">
        <f t="shared" si="227"/>
        <v>381</v>
      </c>
      <c r="D253" s="3">
        <f t="shared" si="280"/>
        <v>4</v>
      </c>
      <c r="E253" s="3">
        <f t="shared" si="280"/>
        <v>14</v>
      </c>
      <c r="F253" s="3">
        <f t="shared" si="280"/>
        <v>6</v>
      </c>
      <c r="G253" s="3">
        <f t="shared" si="280"/>
        <v>4</v>
      </c>
      <c r="H253" s="3">
        <f t="shared" si="280"/>
        <v>5</v>
      </c>
      <c r="I253" s="3">
        <f t="shared" si="280"/>
        <v>5</v>
      </c>
      <c r="J253" s="3">
        <f t="shared" si="231"/>
        <v>0</v>
      </c>
      <c r="K253" s="3">
        <f t="shared" si="232"/>
        <v>0</v>
      </c>
      <c r="L253" s="3">
        <f t="shared" si="233"/>
        <v>0</v>
      </c>
      <c r="M253" s="3">
        <f t="shared" si="276"/>
        <v>0</v>
      </c>
      <c r="N253" s="3">
        <f t="shared" si="277"/>
        <v>0</v>
      </c>
      <c r="O253" s="3">
        <f t="shared" si="278"/>
        <v>0</v>
      </c>
      <c r="P253" s="3">
        <f t="shared" si="279"/>
        <v>0</v>
      </c>
      <c r="Q253" s="3">
        <f t="shared" si="238"/>
        <v>0</v>
      </c>
      <c r="R253" s="3">
        <f t="shared" si="239"/>
        <v>1</v>
      </c>
      <c r="S253" s="3">
        <f t="shared" si="240"/>
        <v>1</v>
      </c>
      <c r="T253" s="3">
        <f t="shared" si="241"/>
        <v>0</v>
      </c>
      <c r="U253" s="3">
        <f t="shared" si="242"/>
        <v>0</v>
      </c>
      <c r="V253" s="3">
        <f t="shared" si="243"/>
        <v>0</v>
      </c>
      <c r="W253" s="3">
        <f t="shared" si="244"/>
        <v>0</v>
      </c>
      <c r="X253" s="3">
        <f t="shared" si="245"/>
        <v>0</v>
      </c>
      <c r="Y253" s="3">
        <f t="shared" si="246"/>
        <v>0</v>
      </c>
      <c r="Z253" s="3">
        <f t="shared" si="247"/>
        <v>0</v>
      </c>
      <c r="AA253" s="3">
        <f t="shared" si="248"/>
        <v>1</v>
      </c>
      <c r="AB253" s="3">
        <f t="shared" si="249"/>
        <v>1</v>
      </c>
      <c r="AC253" s="3">
        <f t="shared" si="250"/>
        <v>2</v>
      </c>
      <c r="AD253" s="3">
        <f t="shared" si="251"/>
        <v>1</v>
      </c>
      <c r="AE253" s="3">
        <f t="shared" si="252"/>
        <v>381</v>
      </c>
      <c r="AF253" s="3">
        <f t="shared" si="253"/>
        <v>4</v>
      </c>
      <c r="AG253" s="3">
        <f t="shared" si="254"/>
        <v>6</v>
      </c>
      <c r="AH253" s="3">
        <f t="shared" si="255"/>
        <v>4</v>
      </c>
      <c r="AI253" s="3">
        <f t="shared" si="256"/>
        <v>5</v>
      </c>
      <c r="AJ253" s="3">
        <f t="shared" si="257"/>
        <v>5</v>
      </c>
      <c r="AK253" s="3">
        <f t="shared" si="258"/>
        <v>1</v>
      </c>
      <c r="AL253" s="3">
        <f t="shared" si="259"/>
        <v>0</v>
      </c>
      <c r="AM253" s="3">
        <f t="shared" si="260"/>
        <v>1</v>
      </c>
      <c r="AN253" s="3">
        <f t="shared" si="261"/>
        <v>0</v>
      </c>
      <c r="AO253" s="3">
        <f t="shared" si="262"/>
        <v>0</v>
      </c>
      <c r="AP253" s="3">
        <f t="shared" si="263"/>
        <v>0</v>
      </c>
      <c r="AQ253" s="3">
        <f t="shared" si="264"/>
        <v>0</v>
      </c>
      <c r="AR253" s="3">
        <f t="shared" si="265"/>
        <v>0</v>
      </c>
      <c r="AS253" s="3">
        <f t="shared" si="266"/>
        <v>0</v>
      </c>
      <c r="AT253" s="3">
        <f t="shared" si="267"/>
        <v>0</v>
      </c>
      <c r="AU253" s="3">
        <f t="shared" si="268"/>
        <v>0</v>
      </c>
      <c r="AV253" s="3">
        <f t="shared" si="269"/>
        <v>0</v>
      </c>
      <c r="AW253" s="3">
        <f t="shared" si="270"/>
        <v>0</v>
      </c>
      <c r="AX253" s="3">
        <f t="shared" si="271"/>
        <v>0</v>
      </c>
      <c r="AY253" s="3">
        <f t="shared" si="272"/>
        <v>0</v>
      </c>
      <c r="AZ253" s="3">
        <f t="shared" si="273"/>
        <v>0</v>
      </c>
      <c r="BA253" s="3">
        <f t="shared" si="274"/>
        <v>0</v>
      </c>
    </row>
    <row r="254" spans="1:53" ht="12.75">
      <c r="A254" s="3" t="str">
        <f t="shared" si="229"/>
        <v>True Blue Plantation</v>
      </c>
      <c r="B254" s="3">
        <v>14</v>
      </c>
      <c r="C254" s="3">
        <f t="shared" si="227"/>
        <v>138</v>
      </c>
      <c r="D254" s="3">
        <f aca="true" t="shared" si="281" ref="D254:I263">D33</f>
        <v>3</v>
      </c>
      <c r="E254" s="3">
        <f t="shared" si="281"/>
        <v>16</v>
      </c>
      <c r="F254" s="3">
        <f t="shared" si="281"/>
        <v>4</v>
      </c>
      <c r="G254" s="3">
        <f t="shared" si="281"/>
        <v>3</v>
      </c>
      <c r="H254" s="3">
        <f t="shared" si="281"/>
        <v>3</v>
      </c>
      <c r="I254" s="3">
        <f t="shared" si="281"/>
        <v>4</v>
      </c>
      <c r="J254" s="3">
        <f t="shared" si="231"/>
        <v>1</v>
      </c>
      <c r="K254" s="3">
        <f t="shared" si="232"/>
        <v>138</v>
      </c>
      <c r="L254" s="3">
        <f t="shared" si="233"/>
        <v>3</v>
      </c>
      <c r="M254" s="3">
        <f t="shared" si="276"/>
        <v>4</v>
      </c>
      <c r="N254" s="3">
        <f t="shared" si="277"/>
        <v>3</v>
      </c>
      <c r="O254" s="3">
        <f t="shared" si="278"/>
        <v>3</v>
      </c>
      <c r="P254" s="3">
        <f t="shared" si="279"/>
        <v>4</v>
      </c>
      <c r="Q254" s="3">
        <f t="shared" si="238"/>
        <v>1</v>
      </c>
      <c r="R254" s="3">
        <f t="shared" si="239"/>
        <v>0</v>
      </c>
      <c r="S254" s="3">
        <f t="shared" si="240"/>
        <v>1</v>
      </c>
      <c r="T254" s="3">
        <f t="shared" si="241"/>
        <v>0</v>
      </c>
      <c r="U254" s="3">
        <f t="shared" si="242"/>
        <v>0</v>
      </c>
      <c r="V254" s="3">
        <f t="shared" si="243"/>
        <v>0</v>
      </c>
      <c r="W254" s="3">
        <f t="shared" si="244"/>
        <v>0</v>
      </c>
      <c r="X254" s="3">
        <f t="shared" si="245"/>
        <v>0</v>
      </c>
      <c r="Y254" s="3">
        <f t="shared" si="246"/>
        <v>0</v>
      </c>
      <c r="Z254" s="3">
        <f t="shared" si="247"/>
        <v>0</v>
      </c>
      <c r="AA254" s="3">
        <f t="shared" si="248"/>
        <v>1</v>
      </c>
      <c r="AB254" s="3">
        <f t="shared" si="249"/>
        <v>0</v>
      </c>
      <c r="AC254" s="3">
        <f t="shared" si="250"/>
        <v>1</v>
      </c>
      <c r="AD254" s="3">
        <f t="shared" si="251"/>
        <v>0</v>
      </c>
      <c r="AE254" s="3">
        <f t="shared" si="252"/>
        <v>0</v>
      </c>
      <c r="AF254" s="3">
        <f t="shared" si="253"/>
        <v>0</v>
      </c>
      <c r="AG254" s="3">
        <f t="shared" si="254"/>
        <v>0</v>
      </c>
      <c r="AH254" s="3">
        <f t="shared" si="255"/>
        <v>0</v>
      </c>
      <c r="AI254" s="3">
        <f t="shared" si="256"/>
        <v>0</v>
      </c>
      <c r="AJ254" s="3">
        <f t="shared" si="257"/>
        <v>0</v>
      </c>
      <c r="AK254" s="3">
        <f t="shared" si="258"/>
        <v>1</v>
      </c>
      <c r="AL254" s="3">
        <f t="shared" si="259"/>
        <v>0</v>
      </c>
      <c r="AM254" s="3">
        <f t="shared" si="260"/>
        <v>1</v>
      </c>
      <c r="AN254" s="3">
        <f t="shared" si="261"/>
        <v>0</v>
      </c>
      <c r="AO254" s="3">
        <f t="shared" si="262"/>
        <v>0</v>
      </c>
      <c r="AP254" s="3">
        <f t="shared" si="263"/>
        <v>0</v>
      </c>
      <c r="AQ254" s="3">
        <f t="shared" si="264"/>
        <v>0</v>
      </c>
      <c r="AR254" s="3">
        <f t="shared" si="265"/>
        <v>0</v>
      </c>
      <c r="AS254" s="3">
        <f t="shared" si="266"/>
        <v>0</v>
      </c>
      <c r="AT254" s="3">
        <f t="shared" si="267"/>
        <v>0</v>
      </c>
      <c r="AU254" s="3">
        <f t="shared" si="268"/>
        <v>0</v>
      </c>
      <c r="AV254" s="3">
        <f t="shared" si="269"/>
        <v>0</v>
      </c>
      <c r="AW254" s="3">
        <f t="shared" si="270"/>
        <v>0</v>
      </c>
      <c r="AX254" s="3">
        <f t="shared" si="271"/>
        <v>0</v>
      </c>
      <c r="AY254" s="3">
        <f t="shared" si="272"/>
        <v>0</v>
      </c>
      <c r="AZ254" s="3">
        <f t="shared" si="273"/>
        <v>0</v>
      </c>
      <c r="BA254" s="3">
        <f t="shared" si="274"/>
        <v>0</v>
      </c>
    </row>
    <row r="255" spans="1:53" ht="12.75">
      <c r="A255" s="3" t="str">
        <f t="shared" si="229"/>
        <v>True Blue Plantation</v>
      </c>
      <c r="B255" s="3">
        <v>15</v>
      </c>
      <c r="C255" s="3">
        <f aca="true" t="shared" si="282" ref="C255:C286">C34</f>
        <v>577</v>
      </c>
      <c r="D255" s="3">
        <f t="shared" si="281"/>
        <v>5</v>
      </c>
      <c r="E255" s="3">
        <f t="shared" si="281"/>
        <v>4</v>
      </c>
      <c r="F255" s="3">
        <f t="shared" si="281"/>
        <v>7</v>
      </c>
      <c r="G255" s="3">
        <f t="shared" si="281"/>
        <v>6</v>
      </c>
      <c r="H255" s="3">
        <f t="shared" si="281"/>
        <v>6</v>
      </c>
      <c r="I255" s="3">
        <f t="shared" si="281"/>
        <v>7</v>
      </c>
      <c r="J255" s="3">
        <f t="shared" si="231"/>
        <v>0</v>
      </c>
      <c r="K255" s="3">
        <f t="shared" si="232"/>
        <v>0</v>
      </c>
      <c r="L255" s="3">
        <f t="shared" si="233"/>
        <v>0</v>
      </c>
      <c r="M255" s="3">
        <f t="shared" si="276"/>
        <v>0</v>
      </c>
      <c r="N255" s="3">
        <f t="shared" si="277"/>
        <v>0</v>
      </c>
      <c r="O255" s="3">
        <f t="shared" si="278"/>
        <v>0</v>
      </c>
      <c r="P255" s="3">
        <f t="shared" si="279"/>
        <v>0</v>
      </c>
      <c r="Q255" s="3">
        <f t="shared" si="238"/>
        <v>0</v>
      </c>
      <c r="R255" s="3">
        <f t="shared" si="239"/>
        <v>1</v>
      </c>
      <c r="S255" s="3">
        <f t="shared" si="240"/>
        <v>1</v>
      </c>
      <c r="T255" s="3">
        <f t="shared" si="241"/>
        <v>0</v>
      </c>
      <c r="U255" s="3">
        <f t="shared" si="242"/>
        <v>0</v>
      </c>
      <c r="V255" s="3">
        <f t="shared" si="243"/>
        <v>0</v>
      </c>
      <c r="W255" s="3">
        <f t="shared" si="244"/>
        <v>0</v>
      </c>
      <c r="X255" s="3">
        <f t="shared" si="245"/>
        <v>0</v>
      </c>
      <c r="Y255" s="3">
        <f t="shared" si="246"/>
        <v>0</v>
      </c>
      <c r="Z255" s="3">
        <f t="shared" si="247"/>
        <v>0</v>
      </c>
      <c r="AA255" s="3">
        <f t="shared" si="248"/>
        <v>0</v>
      </c>
      <c r="AB255" s="3">
        <f t="shared" si="249"/>
        <v>1</v>
      </c>
      <c r="AC255" s="3">
        <f t="shared" si="250"/>
        <v>1</v>
      </c>
      <c r="AD255" s="3">
        <f t="shared" si="251"/>
        <v>0</v>
      </c>
      <c r="AE255" s="3">
        <f t="shared" si="252"/>
        <v>0</v>
      </c>
      <c r="AF255" s="3">
        <f t="shared" si="253"/>
        <v>0</v>
      </c>
      <c r="AG255" s="3">
        <f t="shared" si="254"/>
        <v>0</v>
      </c>
      <c r="AH255" s="3">
        <f t="shared" si="255"/>
        <v>0</v>
      </c>
      <c r="AI255" s="3">
        <f t="shared" si="256"/>
        <v>0</v>
      </c>
      <c r="AJ255" s="3">
        <f t="shared" si="257"/>
        <v>0</v>
      </c>
      <c r="AK255" s="3">
        <f t="shared" si="258"/>
        <v>0</v>
      </c>
      <c r="AL255" s="3">
        <f t="shared" si="259"/>
        <v>1</v>
      </c>
      <c r="AM255" s="3">
        <f t="shared" si="260"/>
        <v>1</v>
      </c>
      <c r="AN255" s="3">
        <f t="shared" si="261"/>
        <v>0</v>
      </c>
      <c r="AO255" s="3">
        <f t="shared" si="262"/>
        <v>0</v>
      </c>
      <c r="AP255" s="3">
        <f t="shared" si="263"/>
        <v>0</v>
      </c>
      <c r="AQ255" s="3">
        <f t="shared" si="264"/>
        <v>0</v>
      </c>
      <c r="AR255" s="3">
        <f t="shared" si="265"/>
        <v>0</v>
      </c>
      <c r="AS255" s="3">
        <f t="shared" si="266"/>
        <v>0</v>
      </c>
      <c r="AT255" s="3">
        <f t="shared" si="267"/>
        <v>0</v>
      </c>
      <c r="AU255" s="3">
        <f t="shared" si="268"/>
        <v>1</v>
      </c>
      <c r="AV255" s="3">
        <f t="shared" si="269"/>
        <v>577</v>
      </c>
      <c r="AW255" s="3">
        <f t="shared" si="270"/>
        <v>5</v>
      </c>
      <c r="AX255" s="3">
        <f t="shared" si="271"/>
        <v>7</v>
      </c>
      <c r="AY255" s="3">
        <f t="shared" si="272"/>
        <v>6</v>
      </c>
      <c r="AZ255" s="3">
        <f t="shared" si="273"/>
        <v>6</v>
      </c>
      <c r="BA255" s="3">
        <f t="shared" si="274"/>
        <v>7</v>
      </c>
    </row>
    <row r="256" spans="1:53" ht="12.75">
      <c r="A256" s="3" t="str">
        <f t="shared" si="229"/>
        <v>True Blue Plantation</v>
      </c>
      <c r="B256" s="3">
        <v>16</v>
      </c>
      <c r="C256" s="3">
        <f t="shared" si="282"/>
        <v>181</v>
      </c>
      <c r="D256" s="3">
        <f t="shared" si="281"/>
        <v>3</v>
      </c>
      <c r="E256" s="3">
        <f t="shared" si="281"/>
        <v>12</v>
      </c>
      <c r="F256" s="3">
        <f t="shared" si="281"/>
        <v>4</v>
      </c>
      <c r="G256" s="3">
        <f t="shared" si="281"/>
        <v>3</v>
      </c>
      <c r="H256" s="3">
        <f t="shared" si="281"/>
        <v>5</v>
      </c>
      <c r="I256" s="3">
        <f t="shared" si="281"/>
        <v>3</v>
      </c>
      <c r="J256" s="3">
        <f t="shared" si="231"/>
        <v>1</v>
      </c>
      <c r="K256" s="3">
        <f t="shared" si="232"/>
        <v>181</v>
      </c>
      <c r="L256" s="3">
        <f t="shared" si="233"/>
        <v>3</v>
      </c>
      <c r="M256" s="3">
        <f t="shared" si="276"/>
        <v>4</v>
      </c>
      <c r="N256" s="3">
        <f t="shared" si="277"/>
        <v>3</v>
      </c>
      <c r="O256" s="3">
        <f t="shared" si="278"/>
        <v>5</v>
      </c>
      <c r="P256" s="3">
        <f t="shared" si="279"/>
        <v>3</v>
      </c>
      <c r="Q256" s="3">
        <f t="shared" si="238"/>
        <v>1</v>
      </c>
      <c r="R256" s="3">
        <f t="shared" si="239"/>
        <v>0</v>
      </c>
      <c r="S256" s="3">
        <f t="shared" si="240"/>
        <v>1</v>
      </c>
      <c r="T256" s="3">
        <f t="shared" si="241"/>
        <v>0</v>
      </c>
      <c r="U256" s="3">
        <f t="shared" si="242"/>
        <v>0</v>
      </c>
      <c r="V256" s="3">
        <f aca="true" t="shared" si="283" ref="V256:V286">IF($T256=1,D256,0)</f>
        <v>0</v>
      </c>
      <c r="W256" s="3">
        <f t="shared" si="244"/>
        <v>0</v>
      </c>
      <c r="X256" s="3">
        <f t="shared" si="245"/>
        <v>0</v>
      </c>
      <c r="Y256" s="3">
        <f t="shared" si="246"/>
        <v>0</v>
      </c>
      <c r="Z256" s="3">
        <f t="shared" si="247"/>
        <v>0</v>
      </c>
      <c r="AA256" s="3">
        <f t="shared" si="248"/>
        <v>1</v>
      </c>
      <c r="AB256" s="3">
        <f t="shared" si="249"/>
        <v>0</v>
      </c>
      <c r="AC256" s="3">
        <f t="shared" si="250"/>
        <v>1</v>
      </c>
      <c r="AD256" s="3">
        <f t="shared" si="251"/>
        <v>0</v>
      </c>
      <c r="AE256" s="3">
        <f t="shared" si="252"/>
        <v>0</v>
      </c>
      <c r="AF256" s="3">
        <f t="shared" si="253"/>
        <v>0</v>
      </c>
      <c r="AG256" s="3">
        <f t="shared" si="254"/>
        <v>0</v>
      </c>
      <c r="AH256" s="3">
        <f t="shared" si="255"/>
        <v>0</v>
      </c>
      <c r="AI256" s="3">
        <f t="shared" si="256"/>
        <v>0</v>
      </c>
      <c r="AJ256" s="3">
        <f t="shared" si="257"/>
        <v>0</v>
      </c>
      <c r="AK256" s="3">
        <f t="shared" si="258"/>
        <v>1</v>
      </c>
      <c r="AL256" s="3">
        <f t="shared" si="259"/>
        <v>0</v>
      </c>
      <c r="AM256" s="3">
        <f t="shared" si="260"/>
        <v>1</v>
      </c>
      <c r="AN256" s="3">
        <f t="shared" si="261"/>
        <v>0</v>
      </c>
      <c r="AO256" s="3">
        <f t="shared" si="262"/>
        <v>0</v>
      </c>
      <c r="AP256" s="3">
        <f t="shared" si="263"/>
        <v>0</v>
      </c>
      <c r="AQ256" s="3">
        <f t="shared" si="264"/>
        <v>0</v>
      </c>
      <c r="AR256" s="3">
        <f t="shared" si="265"/>
        <v>0</v>
      </c>
      <c r="AS256" s="3">
        <f t="shared" si="266"/>
        <v>0</v>
      </c>
      <c r="AT256" s="3">
        <f t="shared" si="267"/>
        <v>0</v>
      </c>
      <c r="AU256" s="3">
        <f t="shared" si="268"/>
        <v>0</v>
      </c>
      <c r="AV256" s="3">
        <f t="shared" si="269"/>
        <v>0</v>
      </c>
      <c r="AW256" s="3">
        <f t="shared" si="270"/>
        <v>0</v>
      </c>
      <c r="AX256" s="3">
        <f t="shared" si="271"/>
        <v>0</v>
      </c>
      <c r="AY256" s="3">
        <f t="shared" si="272"/>
        <v>0</v>
      </c>
      <c r="AZ256" s="3">
        <f t="shared" si="273"/>
        <v>0</v>
      </c>
      <c r="BA256" s="3">
        <f t="shared" si="274"/>
        <v>0</v>
      </c>
    </row>
    <row r="257" spans="1:53" ht="12.75">
      <c r="A257" s="3" t="str">
        <f t="shared" si="229"/>
        <v>True Blue Plantation</v>
      </c>
      <c r="B257" s="3">
        <v>17</v>
      </c>
      <c r="C257" s="3">
        <f t="shared" si="282"/>
        <v>395</v>
      </c>
      <c r="D257" s="3">
        <f t="shared" si="281"/>
        <v>4</v>
      </c>
      <c r="E257" s="3">
        <f t="shared" si="281"/>
        <v>2</v>
      </c>
      <c r="F257" s="3">
        <f t="shared" si="281"/>
        <v>5</v>
      </c>
      <c r="G257" s="3">
        <f t="shared" si="281"/>
        <v>7</v>
      </c>
      <c r="H257" s="3">
        <f t="shared" si="281"/>
        <v>5</v>
      </c>
      <c r="I257" s="3">
        <f t="shared" si="281"/>
        <v>6</v>
      </c>
      <c r="J257" s="3">
        <f t="shared" si="231"/>
        <v>0</v>
      </c>
      <c r="K257" s="3">
        <f t="shared" si="232"/>
        <v>0</v>
      </c>
      <c r="L257" s="3">
        <f t="shared" si="233"/>
        <v>0</v>
      </c>
      <c r="M257" s="3">
        <f t="shared" si="276"/>
        <v>0</v>
      </c>
      <c r="N257" s="3">
        <f t="shared" si="277"/>
        <v>0</v>
      </c>
      <c r="O257" s="3">
        <f t="shared" si="278"/>
        <v>0</v>
      </c>
      <c r="P257" s="3">
        <f t="shared" si="279"/>
        <v>0</v>
      </c>
      <c r="Q257" s="3">
        <f t="shared" si="238"/>
        <v>0</v>
      </c>
      <c r="R257" s="3">
        <f t="shared" si="239"/>
        <v>1</v>
      </c>
      <c r="S257" s="3">
        <f t="shared" si="240"/>
        <v>1</v>
      </c>
      <c r="T257" s="3">
        <f t="shared" si="241"/>
        <v>0</v>
      </c>
      <c r="U257" s="3">
        <f t="shared" si="242"/>
        <v>0</v>
      </c>
      <c r="V257" s="3">
        <f t="shared" si="283"/>
        <v>0</v>
      </c>
      <c r="W257" s="3">
        <f t="shared" si="244"/>
        <v>0</v>
      </c>
      <c r="X257" s="3">
        <f t="shared" si="245"/>
        <v>0</v>
      </c>
      <c r="Y257" s="3">
        <f t="shared" si="246"/>
        <v>0</v>
      </c>
      <c r="Z257" s="3">
        <f t="shared" si="247"/>
        <v>0</v>
      </c>
      <c r="AA257" s="3">
        <f t="shared" si="248"/>
        <v>1</v>
      </c>
      <c r="AB257" s="3">
        <f t="shared" si="249"/>
        <v>1</v>
      </c>
      <c r="AC257" s="3">
        <f t="shared" si="250"/>
        <v>2</v>
      </c>
      <c r="AD257" s="3">
        <f t="shared" si="251"/>
        <v>1</v>
      </c>
      <c r="AE257" s="3">
        <f t="shared" si="252"/>
        <v>395</v>
      </c>
      <c r="AF257" s="3">
        <f t="shared" si="253"/>
        <v>4</v>
      </c>
      <c r="AG257" s="3">
        <f t="shared" si="254"/>
        <v>5</v>
      </c>
      <c r="AH257" s="3">
        <f t="shared" si="255"/>
        <v>7</v>
      </c>
      <c r="AI257" s="3">
        <f t="shared" si="256"/>
        <v>5</v>
      </c>
      <c r="AJ257" s="3">
        <f t="shared" si="257"/>
        <v>6</v>
      </c>
      <c r="AK257" s="3">
        <f t="shared" si="258"/>
        <v>1</v>
      </c>
      <c r="AL257" s="3">
        <f t="shared" si="259"/>
        <v>0</v>
      </c>
      <c r="AM257" s="3">
        <f t="shared" si="260"/>
        <v>1</v>
      </c>
      <c r="AN257" s="3">
        <f t="shared" si="261"/>
        <v>0</v>
      </c>
      <c r="AO257" s="3">
        <f t="shared" si="262"/>
        <v>0</v>
      </c>
      <c r="AP257" s="3">
        <f t="shared" si="263"/>
        <v>0</v>
      </c>
      <c r="AQ257" s="3">
        <f t="shared" si="264"/>
        <v>0</v>
      </c>
      <c r="AR257" s="3">
        <f t="shared" si="265"/>
        <v>0</v>
      </c>
      <c r="AS257" s="3">
        <f t="shared" si="266"/>
        <v>0</v>
      </c>
      <c r="AT257" s="3">
        <f t="shared" si="267"/>
        <v>0</v>
      </c>
      <c r="AU257" s="3">
        <f t="shared" si="268"/>
        <v>0</v>
      </c>
      <c r="AV257" s="3">
        <f t="shared" si="269"/>
        <v>0</v>
      </c>
      <c r="AW257" s="3">
        <f t="shared" si="270"/>
        <v>0</v>
      </c>
      <c r="AX257" s="3">
        <f t="shared" si="271"/>
        <v>0</v>
      </c>
      <c r="AY257" s="3">
        <f t="shared" si="272"/>
        <v>0</v>
      </c>
      <c r="AZ257" s="3">
        <f t="shared" si="273"/>
        <v>0</v>
      </c>
      <c r="BA257" s="3">
        <f t="shared" si="274"/>
        <v>0</v>
      </c>
    </row>
    <row r="258" spans="1:53" ht="12.75">
      <c r="A258" s="3" t="str">
        <f t="shared" si="229"/>
        <v>True Blue Plantation</v>
      </c>
      <c r="B258" s="3">
        <v>18</v>
      </c>
      <c r="C258" s="3">
        <f t="shared" si="282"/>
        <v>406</v>
      </c>
      <c r="D258" s="3">
        <f t="shared" si="281"/>
        <v>4</v>
      </c>
      <c r="E258" s="3">
        <f t="shared" si="281"/>
        <v>6</v>
      </c>
      <c r="F258" s="3">
        <f t="shared" si="281"/>
        <v>6</v>
      </c>
      <c r="G258" s="3">
        <f t="shared" si="281"/>
        <v>4</v>
      </c>
      <c r="H258" s="3">
        <f t="shared" si="281"/>
        <v>6</v>
      </c>
      <c r="I258" s="3">
        <f t="shared" si="281"/>
        <v>4</v>
      </c>
      <c r="J258" s="3">
        <f t="shared" si="231"/>
        <v>0</v>
      </c>
      <c r="K258" s="3">
        <f t="shared" si="232"/>
        <v>0</v>
      </c>
      <c r="L258" s="3">
        <f t="shared" si="233"/>
        <v>0</v>
      </c>
      <c r="M258" s="3">
        <f t="shared" si="276"/>
        <v>0</v>
      </c>
      <c r="N258" s="3">
        <f t="shared" si="277"/>
        <v>0</v>
      </c>
      <c r="O258" s="3">
        <f t="shared" si="278"/>
        <v>0</v>
      </c>
      <c r="P258" s="3">
        <f t="shared" si="279"/>
        <v>0</v>
      </c>
      <c r="Q258" s="3">
        <f t="shared" si="238"/>
        <v>0</v>
      </c>
      <c r="R258" s="3">
        <f t="shared" si="239"/>
        <v>1</v>
      </c>
      <c r="S258" s="3">
        <f t="shared" si="240"/>
        <v>1</v>
      </c>
      <c r="T258" s="3">
        <f t="shared" si="241"/>
        <v>0</v>
      </c>
      <c r="U258" s="3">
        <f t="shared" si="242"/>
        <v>0</v>
      </c>
      <c r="V258" s="3">
        <f t="shared" si="283"/>
        <v>0</v>
      </c>
      <c r="W258" s="3">
        <f t="shared" si="244"/>
        <v>0</v>
      </c>
      <c r="X258" s="3">
        <f t="shared" si="245"/>
        <v>0</v>
      </c>
      <c r="Y258" s="3">
        <f t="shared" si="246"/>
        <v>0</v>
      </c>
      <c r="Z258" s="3">
        <f t="shared" si="247"/>
        <v>0</v>
      </c>
      <c r="AA258" s="3">
        <f t="shared" si="248"/>
        <v>0</v>
      </c>
      <c r="AB258" s="3">
        <f t="shared" si="249"/>
        <v>1</v>
      </c>
      <c r="AC258" s="3">
        <f t="shared" si="250"/>
        <v>1</v>
      </c>
      <c r="AD258" s="3">
        <f t="shared" si="251"/>
        <v>0</v>
      </c>
      <c r="AE258" s="3">
        <f t="shared" si="252"/>
        <v>0</v>
      </c>
      <c r="AF258" s="3">
        <f t="shared" si="253"/>
        <v>0</v>
      </c>
      <c r="AG258" s="3">
        <f t="shared" si="254"/>
        <v>0</v>
      </c>
      <c r="AH258" s="3">
        <f t="shared" si="255"/>
        <v>0</v>
      </c>
      <c r="AI258" s="3">
        <f t="shared" si="256"/>
        <v>0</v>
      </c>
      <c r="AJ258" s="3">
        <f t="shared" si="257"/>
        <v>0</v>
      </c>
      <c r="AK258" s="3">
        <f t="shared" si="258"/>
        <v>1</v>
      </c>
      <c r="AL258" s="3">
        <f t="shared" si="259"/>
        <v>1</v>
      </c>
      <c r="AM258" s="3">
        <f t="shared" si="260"/>
        <v>2</v>
      </c>
      <c r="AN258" s="3">
        <f t="shared" si="261"/>
        <v>1</v>
      </c>
      <c r="AO258" s="3">
        <f t="shared" si="262"/>
        <v>406</v>
      </c>
      <c r="AP258" s="3">
        <f t="shared" si="263"/>
        <v>4</v>
      </c>
      <c r="AQ258" s="3">
        <f t="shared" si="264"/>
        <v>6</v>
      </c>
      <c r="AR258" s="3">
        <f t="shared" si="265"/>
        <v>4</v>
      </c>
      <c r="AS258" s="3">
        <f t="shared" si="266"/>
        <v>6</v>
      </c>
      <c r="AT258" s="3">
        <f t="shared" si="267"/>
        <v>4</v>
      </c>
      <c r="AU258" s="3">
        <f t="shared" si="268"/>
        <v>0</v>
      </c>
      <c r="AV258" s="3">
        <f t="shared" si="269"/>
        <v>0</v>
      </c>
      <c r="AW258" s="3">
        <f t="shared" si="270"/>
        <v>0</v>
      </c>
      <c r="AX258" s="3">
        <f t="shared" si="271"/>
        <v>0</v>
      </c>
      <c r="AY258" s="3">
        <f t="shared" si="272"/>
        <v>0</v>
      </c>
      <c r="AZ258" s="3">
        <f t="shared" si="273"/>
        <v>0</v>
      </c>
      <c r="BA258" s="3">
        <f t="shared" si="274"/>
        <v>0</v>
      </c>
    </row>
    <row r="259" spans="1:53" ht="12.75">
      <c r="A259" s="3" t="str">
        <f t="shared" si="229"/>
        <v>Caledonia</v>
      </c>
      <c r="B259" s="3">
        <v>1</v>
      </c>
      <c r="C259" s="3">
        <f t="shared" si="282"/>
        <v>531</v>
      </c>
      <c r="D259" s="3">
        <f t="shared" si="281"/>
        <v>5</v>
      </c>
      <c r="E259" s="3">
        <f t="shared" si="281"/>
        <v>15</v>
      </c>
      <c r="F259" s="3">
        <f t="shared" si="281"/>
        <v>9</v>
      </c>
      <c r="G259" s="3">
        <f t="shared" si="281"/>
        <v>5</v>
      </c>
      <c r="H259" s="3">
        <f t="shared" si="281"/>
        <v>6</v>
      </c>
      <c r="I259" s="3">
        <f t="shared" si="281"/>
        <v>6</v>
      </c>
      <c r="J259" s="3">
        <f t="shared" si="231"/>
        <v>0</v>
      </c>
      <c r="K259" s="3">
        <f t="shared" si="232"/>
        <v>0</v>
      </c>
      <c r="L259" s="3">
        <f t="shared" si="233"/>
        <v>0</v>
      </c>
      <c r="M259" s="3">
        <f t="shared" si="276"/>
        <v>0</v>
      </c>
      <c r="N259" s="3">
        <f t="shared" si="277"/>
        <v>0</v>
      </c>
      <c r="O259" s="3">
        <f t="shared" si="278"/>
        <v>0</v>
      </c>
      <c r="P259" s="3">
        <f t="shared" si="279"/>
        <v>0</v>
      </c>
      <c r="Q259" s="3">
        <f t="shared" si="238"/>
        <v>0</v>
      </c>
      <c r="R259" s="3">
        <f t="shared" si="239"/>
        <v>1</v>
      </c>
      <c r="S259" s="3">
        <f t="shared" si="240"/>
        <v>1</v>
      </c>
      <c r="T259" s="3">
        <f t="shared" si="241"/>
        <v>0</v>
      </c>
      <c r="U259" s="3">
        <f t="shared" si="242"/>
        <v>0</v>
      </c>
      <c r="V259" s="3">
        <f t="shared" si="283"/>
        <v>0</v>
      </c>
      <c r="W259" s="3">
        <f t="shared" si="244"/>
        <v>0</v>
      </c>
      <c r="X259" s="3">
        <f t="shared" si="245"/>
        <v>0</v>
      </c>
      <c r="Y259" s="3">
        <f t="shared" si="246"/>
        <v>0</v>
      </c>
      <c r="Z259" s="3">
        <f t="shared" si="247"/>
        <v>0</v>
      </c>
      <c r="AA259" s="3">
        <f t="shared" si="248"/>
        <v>0</v>
      </c>
      <c r="AB259" s="3">
        <f t="shared" si="249"/>
        <v>1</v>
      </c>
      <c r="AC259" s="3">
        <f t="shared" si="250"/>
        <v>1</v>
      </c>
      <c r="AD259" s="3">
        <f t="shared" si="251"/>
        <v>0</v>
      </c>
      <c r="AE259" s="3">
        <f t="shared" si="252"/>
        <v>0</v>
      </c>
      <c r="AF259" s="3">
        <f t="shared" si="253"/>
        <v>0</v>
      </c>
      <c r="AG259" s="3">
        <f t="shared" si="254"/>
        <v>0</v>
      </c>
      <c r="AH259" s="3">
        <f t="shared" si="255"/>
        <v>0</v>
      </c>
      <c r="AI259" s="3">
        <f t="shared" si="256"/>
        <v>0</v>
      </c>
      <c r="AJ259" s="3">
        <f t="shared" si="257"/>
        <v>0</v>
      </c>
      <c r="AK259" s="3">
        <f t="shared" si="258"/>
        <v>0</v>
      </c>
      <c r="AL259" s="3">
        <f t="shared" si="259"/>
        <v>1</v>
      </c>
      <c r="AM259" s="3">
        <f t="shared" si="260"/>
        <v>1</v>
      </c>
      <c r="AN259" s="3">
        <f t="shared" si="261"/>
        <v>0</v>
      </c>
      <c r="AO259" s="3">
        <f t="shared" si="262"/>
        <v>0</v>
      </c>
      <c r="AP259" s="3">
        <f t="shared" si="263"/>
        <v>0</v>
      </c>
      <c r="AQ259" s="3">
        <f t="shared" si="264"/>
        <v>0</v>
      </c>
      <c r="AR259" s="3">
        <f t="shared" si="265"/>
        <v>0</v>
      </c>
      <c r="AS259" s="3">
        <f t="shared" si="266"/>
        <v>0</v>
      </c>
      <c r="AT259" s="3">
        <f t="shared" si="267"/>
        <v>0</v>
      </c>
      <c r="AU259" s="3">
        <f t="shared" si="268"/>
        <v>1</v>
      </c>
      <c r="AV259" s="3">
        <f t="shared" si="269"/>
        <v>531</v>
      </c>
      <c r="AW259" s="3">
        <f t="shared" si="270"/>
        <v>5</v>
      </c>
      <c r="AX259" s="3">
        <f t="shared" si="271"/>
        <v>9</v>
      </c>
      <c r="AY259" s="3">
        <f t="shared" si="272"/>
        <v>5</v>
      </c>
      <c r="AZ259" s="3">
        <f t="shared" si="273"/>
        <v>6</v>
      </c>
      <c r="BA259" s="3">
        <f t="shared" si="274"/>
        <v>6</v>
      </c>
    </row>
    <row r="260" spans="1:53" ht="12.75">
      <c r="A260" s="3" t="str">
        <f t="shared" si="229"/>
        <v>Caledonia</v>
      </c>
      <c r="B260" s="3">
        <v>2</v>
      </c>
      <c r="C260" s="3">
        <f t="shared" si="282"/>
        <v>153</v>
      </c>
      <c r="D260" s="3">
        <f t="shared" si="281"/>
        <v>3</v>
      </c>
      <c r="E260" s="3">
        <f t="shared" si="281"/>
        <v>13</v>
      </c>
      <c r="F260" s="3">
        <f t="shared" si="281"/>
        <v>4</v>
      </c>
      <c r="G260" s="3">
        <f t="shared" si="281"/>
        <v>4</v>
      </c>
      <c r="H260" s="3">
        <f t="shared" si="281"/>
        <v>3</v>
      </c>
      <c r="I260" s="3">
        <f t="shared" si="281"/>
        <v>5</v>
      </c>
      <c r="J260" s="3">
        <f t="shared" si="231"/>
        <v>1</v>
      </c>
      <c r="K260" s="3">
        <f t="shared" si="232"/>
        <v>153</v>
      </c>
      <c r="L260" s="3">
        <f t="shared" si="233"/>
        <v>3</v>
      </c>
      <c r="M260" s="3">
        <f t="shared" si="276"/>
        <v>4</v>
      </c>
      <c r="N260" s="3">
        <f t="shared" si="277"/>
        <v>4</v>
      </c>
      <c r="O260" s="3">
        <f t="shared" si="278"/>
        <v>3</v>
      </c>
      <c r="P260" s="3">
        <f t="shared" si="279"/>
        <v>5</v>
      </c>
      <c r="Q260" s="3">
        <f t="shared" si="238"/>
        <v>1</v>
      </c>
      <c r="R260" s="3">
        <f t="shared" si="239"/>
        <v>0</v>
      </c>
      <c r="S260" s="3">
        <f t="shared" si="240"/>
        <v>1</v>
      </c>
      <c r="T260" s="3">
        <f t="shared" si="241"/>
        <v>0</v>
      </c>
      <c r="U260" s="3">
        <f t="shared" si="242"/>
        <v>0</v>
      </c>
      <c r="V260" s="3">
        <f t="shared" si="283"/>
        <v>0</v>
      </c>
      <c r="W260" s="3">
        <f t="shared" si="244"/>
        <v>0</v>
      </c>
      <c r="X260" s="3">
        <f t="shared" si="245"/>
        <v>0</v>
      </c>
      <c r="Y260" s="3">
        <f t="shared" si="246"/>
        <v>0</v>
      </c>
      <c r="Z260" s="3">
        <f t="shared" si="247"/>
        <v>0</v>
      </c>
      <c r="AA260" s="3">
        <f t="shared" si="248"/>
        <v>1</v>
      </c>
      <c r="AB260" s="3">
        <f t="shared" si="249"/>
        <v>0</v>
      </c>
      <c r="AC260" s="3">
        <f t="shared" si="250"/>
        <v>1</v>
      </c>
      <c r="AD260" s="3">
        <f t="shared" si="251"/>
        <v>0</v>
      </c>
      <c r="AE260" s="3">
        <f t="shared" si="252"/>
        <v>0</v>
      </c>
      <c r="AF260" s="3">
        <f t="shared" si="253"/>
        <v>0</v>
      </c>
      <c r="AG260" s="3">
        <f t="shared" si="254"/>
        <v>0</v>
      </c>
      <c r="AH260" s="3">
        <f t="shared" si="255"/>
        <v>0</v>
      </c>
      <c r="AI260" s="3">
        <f t="shared" si="256"/>
        <v>0</v>
      </c>
      <c r="AJ260" s="3">
        <f t="shared" si="257"/>
        <v>0</v>
      </c>
      <c r="AK260" s="3">
        <f t="shared" si="258"/>
        <v>1</v>
      </c>
      <c r="AL260" s="3">
        <f t="shared" si="259"/>
        <v>0</v>
      </c>
      <c r="AM260" s="3">
        <f t="shared" si="260"/>
        <v>1</v>
      </c>
      <c r="AN260" s="3">
        <f t="shared" si="261"/>
        <v>0</v>
      </c>
      <c r="AO260" s="3">
        <f t="shared" si="262"/>
        <v>0</v>
      </c>
      <c r="AP260" s="3">
        <f t="shared" si="263"/>
        <v>0</v>
      </c>
      <c r="AQ260" s="3">
        <f t="shared" si="264"/>
        <v>0</v>
      </c>
      <c r="AR260" s="3">
        <f t="shared" si="265"/>
        <v>0</v>
      </c>
      <c r="AS260" s="3">
        <f t="shared" si="266"/>
        <v>0</v>
      </c>
      <c r="AT260" s="3">
        <f t="shared" si="267"/>
        <v>0</v>
      </c>
      <c r="AU260" s="3">
        <f t="shared" si="268"/>
        <v>0</v>
      </c>
      <c r="AV260" s="3">
        <f t="shared" si="269"/>
        <v>0</v>
      </c>
      <c r="AW260" s="3">
        <f t="shared" si="270"/>
        <v>0</v>
      </c>
      <c r="AX260" s="3">
        <f t="shared" si="271"/>
        <v>0</v>
      </c>
      <c r="AY260" s="3">
        <f t="shared" si="272"/>
        <v>0</v>
      </c>
      <c r="AZ260" s="3">
        <f t="shared" si="273"/>
        <v>0</v>
      </c>
      <c r="BA260" s="3">
        <f t="shared" si="274"/>
        <v>0</v>
      </c>
    </row>
    <row r="261" spans="1:53" ht="12.75">
      <c r="A261" s="3" t="str">
        <f t="shared" si="229"/>
        <v>Caledonia</v>
      </c>
      <c r="B261" s="3">
        <v>3</v>
      </c>
      <c r="C261" s="3">
        <f t="shared" si="282"/>
        <v>395</v>
      </c>
      <c r="D261" s="3">
        <f t="shared" si="281"/>
        <v>4</v>
      </c>
      <c r="E261" s="3">
        <f t="shared" si="281"/>
        <v>9</v>
      </c>
      <c r="F261" s="3">
        <f t="shared" si="281"/>
        <v>7</v>
      </c>
      <c r="G261" s="3">
        <f t="shared" si="281"/>
        <v>7</v>
      </c>
      <c r="H261" s="3">
        <f t="shared" si="281"/>
        <v>5</v>
      </c>
      <c r="I261" s="3">
        <f t="shared" si="281"/>
        <v>5</v>
      </c>
      <c r="J261" s="3">
        <f t="shared" si="231"/>
        <v>0</v>
      </c>
      <c r="K261" s="3">
        <f t="shared" si="232"/>
        <v>0</v>
      </c>
      <c r="L261" s="3">
        <f t="shared" si="233"/>
        <v>0</v>
      </c>
      <c r="M261" s="3">
        <f t="shared" si="276"/>
        <v>0</v>
      </c>
      <c r="N261" s="3">
        <f t="shared" si="277"/>
        <v>0</v>
      </c>
      <c r="O261" s="3">
        <f t="shared" si="278"/>
        <v>0</v>
      </c>
      <c r="P261" s="3">
        <f t="shared" si="279"/>
        <v>0</v>
      </c>
      <c r="Q261" s="3">
        <f t="shared" si="238"/>
        <v>0</v>
      </c>
      <c r="R261" s="3">
        <f t="shared" si="239"/>
        <v>1</v>
      </c>
      <c r="S261" s="3">
        <f t="shared" si="240"/>
        <v>1</v>
      </c>
      <c r="T261" s="3">
        <f t="shared" si="241"/>
        <v>0</v>
      </c>
      <c r="U261" s="3">
        <f t="shared" si="242"/>
        <v>0</v>
      </c>
      <c r="V261" s="3">
        <f t="shared" si="283"/>
        <v>0</v>
      </c>
      <c r="W261" s="3">
        <f t="shared" si="244"/>
        <v>0</v>
      </c>
      <c r="X261" s="3">
        <f t="shared" si="245"/>
        <v>0</v>
      </c>
      <c r="Y261" s="3">
        <f t="shared" si="246"/>
        <v>0</v>
      </c>
      <c r="Z261" s="3">
        <f t="shared" si="247"/>
        <v>0</v>
      </c>
      <c r="AA261" s="3">
        <f t="shared" si="248"/>
        <v>1</v>
      </c>
      <c r="AB261" s="3">
        <f t="shared" si="249"/>
        <v>1</v>
      </c>
      <c r="AC261" s="3">
        <f t="shared" si="250"/>
        <v>2</v>
      </c>
      <c r="AD261" s="3">
        <f t="shared" si="251"/>
        <v>1</v>
      </c>
      <c r="AE261" s="3">
        <f t="shared" si="252"/>
        <v>395</v>
      </c>
      <c r="AF261" s="3">
        <f t="shared" si="253"/>
        <v>4</v>
      </c>
      <c r="AG261" s="3">
        <f t="shared" si="254"/>
        <v>7</v>
      </c>
      <c r="AH261" s="3">
        <f t="shared" si="255"/>
        <v>7</v>
      </c>
      <c r="AI261" s="3">
        <f t="shared" si="256"/>
        <v>5</v>
      </c>
      <c r="AJ261" s="3">
        <f t="shared" si="257"/>
        <v>5</v>
      </c>
      <c r="AK261" s="3">
        <f t="shared" si="258"/>
        <v>1</v>
      </c>
      <c r="AL261" s="3">
        <f t="shared" si="259"/>
        <v>0</v>
      </c>
      <c r="AM261" s="3">
        <f t="shared" si="260"/>
        <v>1</v>
      </c>
      <c r="AN261" s="3">
        <f t="shared" si="261"/>
        <v>0</v>
      </c>
      <c r="AO261" s="3">
        <f t="shared" si="262"/>
        <v>0</v>
      </c>
      <c r="AP261" s="3">
        <f t="shared" si="263"/>
        <v>0</v>
      </c>
      <c r="AQ261" s="3">
        <f t="shared" si="264"/>
        <v>0</v>
      </c>
      <c r="AR261" s="3">
        <f t="shared" si="265"/>
        <v>0</v>
      </c>
      <c r="AS261" s="3">
        <f t="shared" si="266"/>
        <v>0</v>
      </c>
      <c r="AT261" s="3">
        <f t="shared" si="267"/>
        <v>0</v>
      </c>
      <c r="AU261" s="3">
        <f t="shared" si="268"/>
        <v>0</v>
      </c>
      <c r="AV261" s="3">
        <f t="shared" si="269"/>
        <v>0</v>
      </c>
      <c r="AW261" s="3">
        <f t="shared" si="270"/>
        <v>0</v>
      </c>
      <c r="AX261" s="3">
        <f t="shared" si="271"/>
        <v>0</v>
      </c>
      <c r="AY261" s="3">
        <f t="shared" si="272"/>
        <v>0</v>
      </c>
      <c r="AZ261" s="3">
        <f t="shared" si="273"/>
        <v>0</v>
      </c>
      <c r="BA261" s="3">
        <f t="shared" si="274"/>
        <v>0</v>
      </c>
    </row>
    <row r="262" spans="1:53" ht="12.75">
      <c r="A262" s="3" t="str">
        <f t="shared" si="229"/>
        <v>Caledonia</v>
      </c>
      <c r="B262" s="3">
        <v>4</v>
      </c>
      <c r="C262" s="3">
        <f t="shared" si="282"/>
        <v>380</v>
      </c>
      <c r="D262" s="3">
        <f t="shared" si="281"/>
        <v>4</v>
      </c>
      <c r="E262" s="3">
        <f t="shared" si="281"/>
        <v>5</v>
      </c>
      <c r="F262" s="3">
        <f t="shared" si="281"/>
        <v>6</v>
      </c>
      <c r="G262" s="3">
        <f t="shared" si="281"/>
        <v>6</v>
      </c>
      <c r="H262" s="3">
        <f t="shared" si="281"/>
        <v>6</v>
      </c>
      <c r="I262" s="3">
        <f t="shared" si="281"/>
        <v>4</v>
      </c>
      <c r="J262" s="3">
        <f t="shared" si="231"/>
        <v>0</v>
      </c>
      <c r="K262" s="3">
        <f t="shared" si="232"/>
        <v>0</v>
      </c>
      <c r="L262" s="3">
        <f t="shared" si="233"/>
        <v>0</v>
      </c>
      <c r="M262" s="3">
        <f t="shared" si="276"/>
        <v>0</v>
      </c>
      <c r="N262" s="3">
        <f t="shared" si="277"/>
        <v>0</v>
      </c>
      <c r="O262" s="3">
        <f t="shared" si="278"/>
        <v>0</v>
      </c>
      <c r="P262" s="3">
        <f t="shared" si="279"/>
        <v>0</v>
      </c>
      <c r="Q262" s="3">
        <f t="shared" si="238"/>
        <v>0</v>
      </c>
      <c r="R262" s="3">
        <f t="shared" si="239"/>
        <v>1</v>
      </c>
      <c r="S262" s="3">
        <f t="shared" si="240"/>
        <v>1</v>
      </c>
      <c r="T262" s="3">
        <f t="shared" si="241"/>
        <v>0</v>
      </c>
      <c r="U262" s="3">
        <f t="shared" si="242"/>
        <v>0</v>
      </c>
      <c r="V262" s="3">
        <f t="shared" si="283"/>
        <v>0</v>
      </c>
      <c r="W262" s="3">
        <f t="shared" si="244"/>
        <v>0</v>
      </c>
      <c r="X262" s="3">
        <f t="shared" si="245"/>
        <v>0</v>
      </c>
      <c r="Y262" s="3">
        <f t="shared" si="246"/>
        <v>0</v>
      </c>
      <c r="Z262" s="3">
        <f t="shared" si="247"/>
        <v>0</v>
      </c>
      <c r="AA262" s="3">
        <f t="shared" si="248"/>
        <v>1</v>
      </c>
      <c r="AB262" s="3">
        <f t="shared" si="249"/>
        <v>1</v>
      </c>
      <c r="AC262" s="3">
        <f t="shared" si="250"/>
        <v>2</v>
      </c>
      <c r="AD262" s="3">
        <f t="shared" si="251"/>
        <v>1</v>
      </c>
      <c r="AE262" s="3">
        <f t="shared" si="252"/>
        <v>380</v>
      </c>
      <c r="AF262" s="3">
        <f t="shared" si="253"/>
        <v>4</v>
      </c>
      <c r="AG262" s="3">
        <f t="shared" si="254"/>
        <v>6</v>
      </c>
      <c r="AH262" s="3">
        <f t="shared" si="255"/>
        <v>6</v>
      </c>
      <c r="AI262" s="3">
        <f t="shared" si="256"/>
        <v>6</v>
      </c>
      <c r="AJ262" s="3">
        <f t="shared" si="257"/>
        <v>4</v>
      </c>
      <c r="AK262" s="3">
        <f t="shared" si="258"/>
        <v>1</v>
      </c>
      <c r="AL262" s="3">
        <f t="shared" si="259"/>
        <v>0</v>
      </c>
      <c r="AM262" s="3">
        <f t="shared" si="260"/>
        <v>1</v>
      </c>
      <c r="AN262" s="3">
        <f t="shared" si="261"/>
        <v>0</v>
      </c>
      <c r="AO262" s="3">
        <f t="shared" si="262"/>
        <v>0</v>
      </c>
      <c r="AP262" s="3">
        <f t="shared" si="263"/>
        <v>0</v>
      </c>
      <c r="AQ262" s="3">
        <f t="shared" si="264"/>
        <v>0</v>
      </c>
      <c r="AR262" s="3">
        <f t="shared" si="265"/>
        <v>0</v>
      </c>
      <c r="AS262" s="3">
        <f t="shared" si="266"/>
        <v>0</v>
      </c>
      <c r="AT262" s="3">
        <f t="shared" si="267"/>
        <v>0</v>
      </c>
      <c r="AU262" s="3">
        <f t="shared" si="268"/>
        <v>0</v>
      </c>
      <c r="AV262" s="3">
        <f t="shared" si="269"/>
        <v>0</v>
      </c>
      <c r="AW262" s="3">
        <f t="shared" si="270"/>
        <v>0</v>
      </c>
      <c r="AX262" s="3">
        <f t="shared" si="271"/>
        <v>0</v>
      </c>
      <c r="AY262" s="3">
        <f t="shared" si="272"/>
        <v>0</v>
      </c>
      <c r="AZ262" s="3">
        <f t="shared" si="273"/>
        <v>0</v>
      </c>
      <c r="BA262" s="3">
        <f t="shared" si="274"/>
        <v>0</v>
      </c>
    </row>
    <row r="263" spans="1:53" ht="12.75">
      <c r="A263" s="3" t="str">
        <f t="shared" si="229"/>
        <v>Caledonia</v>
      </c>
      <c r="B263" s="3">
        <v>5</v>
      </c>
      <c r="C263" s="3">
        <f t="shared" si="282"/>
        <v>363</v>
      </c>
      <c r="D263" s="3">
        <f t="shared" si="281"/>
        <v>4</v>
      </c>
      <c r="E263" s="3">
        <f t="shared" si="281"/>
        <v>7</v>
      </c>
      <c r="F263" s="3">
        <f t="shared" si="281"/>
        <v>4</v>
      </c>
      <c r="G263" s="3">
        <f t="shared" si="281"/>
        <v>6</v>
      </c>
      <c r="H263" s="3">
        <f t="shared" si="281"/>
        <v>5</v>
      </c>
      <c r="I263" s="3">
        <f t="shared" si="281"/>
        <v>8</v>
      </c>
      <c r="J263" s="3">
        <f t="shared" si="231"/>
        <v>0</v>
      </c>
      <c r="K263" s="3">
        <f t="shared" si="232"/>
        <v>0</v>
      </c>
      <c r="L263" s="3">
        <f t="shared" si="233"/>
        <v>0</v>
      </c>
      <c r="M263" s="3">
        <f t="shared" si="276"/>
        <v>0</v>
      </c>
      <c r="N263" s="3">
        <f t="shared" si="277"/>
        <v>0</v>
      </c>
      <c r="O263" s="3">
        <f t="shared" si="278"/>
        <v>0</v>
      </c>
      <c r="P263" s="3">
        <f t="shared" si="279"/>
        <v>0</v>
      </c>
      <c r="Q263" s="3">
        <f t="shared" si="238"/>
        <v>0</v>
      </c>
      <c r="R263" s="3">
        <f t="shared" si="239"/>
        <v>1</v>
      </c>
      <c r="S263" s="3">
        <f t="shared" si="240"/>
        <v>1</v>
      </c>
      <c r="T263" s="3">
        <f t="shared" si="241"/>
        <v>0</v>
      </c>
      <c r="U263" s="3">
        <f t="shared" si="242"/>
        <v>0</v>
      </c>
      <c r="V263" s="3">
        <f t="shared" si="283"/>
        <v>0</v>
      </c>
      <c r="W263" s="3">
        <f t="shared" si="244"/>
        <v>0</v>
      </c>
      <c r="X263" s="3">
        <f t="shared" si="245"/>
        <v>0</v>
      </c>
      <c r="Y263" s="3">
        <f t="shared" si="246"/>
        <v>0</v>
      </c>
      <c r="Z263" s="3">
        <f t="shared" si="247"/>
        <v>0</v>
      </c>
      <c r="AA263" s="3">
        <f t="shared" si="248"/>
        <v>1</v>
      </c>
      <c r="AB263" s="3">
        <f t="shared" si="249"/>
        <v>1</v>
      </c>
      <c r="AC263" s="3">
        <f t="shared" si="250"/>
        <v>2</v>
      </c>
      <c r="AD263" s="3">
        <f t="shared" si="251"/>
        <v>1</v>
      </c>
      <c r="AE263" s="3">
        <f t="shared" si="252"/>
        <v>363</v>
      </c>
      <c r="AF263" s="3">
        <f t="shared" si="253"/>
        <v>4</v>
      </c>
      <c r="AG263" s="3">
        <f t="shared" si="254"/>
        <v>4</v>
      </c>
      <c r="AH263" s="3">
        <f t="shared" si="255"/>
        <v>6</v>
      </c>
      <c r="AI263" s="3">
        <f t="shared" si="256"/>
        <v>5</v>
      </c>
      <c r="AJ263" s="3">
        <f t="shared" si="257"/>
        <v>8</v>
      </c>
      <c r="AK263" s="3">
        <f t="shared" si="258"/>
        <v>1</v>
      </c>
      <c r="AL263" s="3">
        <f t="shared" si="259"/>
        <v>0</v>
      </c>
      <c r="AM263" s="3">
        <f t="shared" si="260"/>
        <v>1</v>
      </c>
      <c r="AN263" s="3">
        <f t="shared" si="261"/>
        <v>0</v>
      </c>
      <c r="AO263" s="3">
        <f t="shared" si="262"/>
        <v>0</v>
      </c>
      <c r="AP263" s="3">
        <f t="shared" si="263"/>
        <v>0</v>
      </c>
      <c r="AQ263" s="3">
        <f t="shared" si="264"/>
        <v>0</v>
      </c>
      <c r="AR263" s="3">
        <f t="shared" si="265"/>
        <v>0</v>
      </c>
      <c r="AS263" s="3">
        <f t="shared" si="266"/>
        <v>0</v>
      </c>
      <c r="AT263" s="3">
        <f t="shared" si="267"/>
        <v>0</v>
      </c>
      <c r="AU263" s="3">
        <f t="shared" si="268"/>
        <v>0</v>
      </c>
      <c r="AV263" s="3">
        <f t="shared" si="269"/>
        <v>0</v>
      </c>
      <c r="AW263" s="3">
        <f t="shared" si="270"/>
        <v>0</v>
      </c>
      <c r="AX263" s="3">
        <f t="shared" si="271"/>
        <v>0</v>
      </c>
      <c r="AY263" s="3">
        <f t="shared" si="272"/>
        <v>0</v>
      </c>
      <c r="AZ263" s="3">
        <f t="shared" si="273"/>
        <v>0</v>
      </c>
      <c r="BA263" s="3">
        <f t="shared" si="274"/>
        <v>0</v>
      </c>
    </row>
    <row r="264" spans="1:53" ht="12.75">
      <c r="A264" s="3" t="str">
        <f t="shared" si="229"/>
        <v>Caledonia</v>
      </c>
      <c r="B264" s="3">
        <v>6</v>
      </c>
      <c r="C264" s="3">
        <f t="shared" si="282"/>
        <v>441</v>
      </c>
      <c r="D264" s="3">
        <f aca="true" t="shared" si="284" ref="D264:I273">D43</f>
        <v>4</v>
      </c>
      <c r="E264" s="3">
        <f t="shared" si="284"/>
        <v>3</v>
      </c>
      <c r="F264" s="3">
        <f t="shared" si="284"/>
        <v>5</v>
      </c>
      <c r="G264" s="3">
        <f t="shared" si="284"/>
        <v>5</v>
      </c>
      <c r="H264" s="3">
        <f t="shared" si="284"/>
        <v>6</v>
      </c>
      <c r="I264" s="3">
        <f t="shared" si="284"/>
        <v>8</v>
      </c>
      <c r="J264" s="3">
        <f t="shared" si="231"/>
        <v>0</v>
      </c>
      <c r="K264" s="3">
        <f t="shared" si="232"/>
        <v>0</v>
      </c>
      <c r="L264" s="3">
        <f t="shared" si="233"/>
        <v>0</v>
      </c>
      <c r="M264" s="3">
        <f t="shared" si="276"/>
        <v>0</v>
      </c>
      <c r="N264" s="3">
        <f t="shared" si="277"/>
        <v>0</v>
      </c>
      <c r="O264" s="3">
        <f t="shared" si="278"/>
        <v>0</v>
      </c>
      <c r="P264" s="3">
        <f t="shared" si="279"/>
        <v>0</v>
      </c>
      <c r="Q264" s="3">
        <f t="shared" si="238"/>
        <v>0</v>
      </c>
      <c r="R264" s="3">
        <f t="shared" si="239"/>
        <v>1</v>
      </c>
      <c r="S264" s="3">
        <f t="shared" si="240"/>
        <v>1</v>
      </c>
      <c r="T264" s="3">
        <f t="shared" si="241"/>
        <v>0</v>
      </c>
      <c r="U264" s="3">
        <f t="shared" si="242"/>
        <v>0</v>
      </c>
      <c r="V264" s="3">
        <f t="shared" si="283"/>
        <v>0</v>
      </c>
      <c r="W264" s="3">
        <f t="shared" si="244"/>
        <v>0</v>
      </c>
      <c r="X264" s="3">
        <f t="shared" si="245"/>
        <v>0</v>
      </c>
      <c r="Y264" s="3">
        <f t="shared" si="246"/>
        <v>0</v>
      </c>
      <c r="Z264" s="3">
        <f t="shared" si="247"/>
        <v>0</v>
      </c>
      <c r="AA264" s="3">
        <f t="shared" si="248"/>
        <v>0</v>
      </c>
      <c r="AB264" s="3">
        <f t="shared" si="249"/>
        <v>1</v>
      </c>
      <c r="AC264" s="3">
        <f t="shared" si="250"/>
        <v>1</v>
      </c>
      <c r="AD264" s="3">
        <f t="shared" si="251"/>
        <v>0</v>
      </c>
      <c r="AE264" s="3">
        <f t="shared" si="252"/>
        <v>0</v>
      </c>
      <c r="AF264" s="3">
        <f t="shared" si="253"/>
        <v>0</v>
      </c>
      <c r="AG264" s="3">
        <f t="shared" si="254"/>
        <v>0</v>
      </c>
      <c r="AH264" s="3">
        <f t="shared" si="255"/>
        <v>0</v>
      </c>
      <c r="AI264" s="3">
        <f t="shared" si="256"/>
        <v>0</v>
      </c>
      <c r="AJ264" s="3">
        <f t="shared" si="257"/>
        <v>0</v>
      </c>
      <c r="AK264" s="3">
        <f t="shared" si="258"/>
        <v>1</v>
      </c>
      <c r="AL264" s="3">
        <f t="shared" si="259"/>
        <v>1</v>
      </c>
      <c r="AM264" s="3">
        <f t="shared" si="260"/>
        <v>2</v>
      </c>
      <c r="AN264" s="3">
        <f t="shared" si="261"/>
        <v>1</v>
      </c>
      <c r="AO264" s="3">
        <f t="shared" si="262"/>
        <v>441</v>
      </c>
      <c r="AP264" s="3">
        <f t="shared" si="263"/>
        <v>4</v>
      </c>
      <c r="AQ264" s="3">
        <f t="shared" si="264"/>
        <v>5</v>
      </c>
      <c r="AR264" s="3">
        <f t="shared" si="265"/>
        <v>5</v>
      </c>
      <c r="AS264" s="3">
        <f t="shared" si="266"/>
        <v>6</v>
      </c>
      <c r="AT264" s="3">
        <f t="shared" si="267"/>
        <v>8</v>
      </c>
      <c r="AU264" s="3">
        <f t="shared" si="268"/>
        <v>0</v>
      </c>
      <c r="AV264" s="3">
        <f t="shared" si="269"/>
        <v>0</v>
      </c>
      <c r="AW264" s="3">
        <f t="shared" si="270"/>
        <v>0</v>
      </c>
      <c r="AX264" s="3">
        <f t="shared" si="271"/>
        <v>0</v>
      </c>
      <c r="AY264" s="3">
        <f t="shared" si="272"/>
        <v>0</v>
      </c>
      <c r="AZ264" s="3">
        <f t="shared" si="273"/>
        <v>0</v>
      </c>
      <c r="BA264" s="3">
        <f t="shared" si="274"/>
        <v>0</v>
      </c>
    </row>
    <row r="265" spans="1:53" ht="12.75">
      <c r="A265" s="3" t="str">
        <f t="shared" si="229"/>
        <v>Caledonia</v>
      </c>
      <c r="B265" s="3">
        <v>7</v>
      </c>
      <c r="C265" s="3">
        <f t="shared" si="282"/>
        <v>400</v>
      </c>
      <c r="D265" s="3">
        <f t="shared" si="284"/>
        <v>4</v>
      </c>
      <c r="E265" s="3">
        <f t="shared" si="284"/>
        <v>1</v>
      </c>
      <c r="F265" s="3">
        <f t="shared" si="284"/>
        <v>7</v>
      </c>
      <c r="G265" s="3">
        <f t="shared" si="284"/>
        <v>5</v>
      </c>
      <c r="H265" s="3">
        <f t="shared" si="284"/>
        <v>6</v>
      </c>
      <c r="I265" s="3">
        <f t="shared" si="284"/>
        <v>6</v>
      </c>
      <c r="J265" s="3">
        <f t="shared" si="231"/>
        <v>0</v>
      </c>
      <c r="K265" s="3">
        <f t="shared" si="232"/>
        <v>0</v>
      </c>
      <c r="L265" s="3">
        <f t="shared" si="233"/>
        <v>0</v>
      </c>
      <c r="M265" s="3">
        <f t="shared" si="276"/>
        <v>0</v>
      </c>
      <c r="N265" s="3">
        <f t="shared" si="277"/>
        <v>0</v>
      </c>
      <c r="O265" s="3">
        <f t="shared" si="278"/>
        <v>0</v>
      </c>
      <c r="P265" s="3">
        <f t="shared" si="279"/>
        <v>0</v>
      </c>
      <c r="Q265" s="3">
        <f t="shared" si="238"/>
        <v>0</v>
      </c>
      <c r="R265" s="3">
        <f t="shared" si="239"/>
        <v>1</v>
      </c>
      <c r="S265" s="3">
        <f t="shared" si="240"/>
        <v>1</v>
      </c>
      <c r="T265" s="3">
        <f t="shared" si="241"/>
        <v>0</v>
      </c>
      <c r="U265" s="3">
        <f t="shared" si="242"/>
        <v>0</v>
      </c>
      <c r="V265" s="3">
        <f t="shared" si="283"/>
        <v>0</v>
      </c>
      <c r="W265" s="3">
        <f t="shared" si="244"/>
        <v>0</v>
      </c>
      <c r="X265" s="3">
        <f t="shared" si="245"/>
        <v>0</v>
      </c>
      <c r="Y265" s="3">
        <f t="shared" si="246"/>
        <v>0</v>
      </c>
      <c r="Z265" s="3">
        <f t="shared" si="247"/>
        <v>0</v>
      </c>
      <c r="AA265" s="3">
        <f t="shared" si="248"/>
        <v>1</v>
      </c>
      <c r="AB265" s="3">
        <f t="shared" si="249"/>
        <v>1</v>
      </c>
      <c r="AC265" s="3">
        <f t="shared" si="250"/>
        <v>2</v>
      </c>
      <c r="AD265" s="3">
        <f t="shared" si="251"/>
        <v>1</v>
      </c>
      <c r="AE265" s="3">
        <f t="shared" si="252"/>
        <v>400</v>
      </c>
      <c r="AF265" s="3">
        <f t="shared" si="253"/>
        <v>4</v>
      </c>
      <c r="AG265" s="3">
        <f t="shared" si="254"/>
        <v>7</v>
      </c>
      <c r="AH265" s="3">
        <f t="shared" si="255"/>
        <v>5</v>
      </c>
      <c r="AI265" s="3">
        <f t="shared" si="256"/>
        <v>6</v>
      </c>
      <c r="AJ265" s="3">
        <f t="shared" si="257"/>
        <v>6</v>
      </c>
      <c r="AK265" s="3">
        <f t="shared" si="258"/>
        <v>1</v>
      </c>
      <c r="AL265" s="3">
        <f t="shared" si="259"/>
        <v>0</v>
      </c>
      <c r="AM265" s="3">
        <f t="shared" si="260"/>
        <v>1</v>
      </c>
      <c r="AN265" s="3">
        <f t="shared" si="261"/>
        <v>0</v>
      </c>
      <c r="AO265" s="3">
        <f t="shared" si="262"/>
        <v>0</v>
      </c>
      <c r="AP265" s="3">
        <f t="shared" si="263"/>
        <v>0</v>
      </c>
      <c r="AQ265" s="3">
        <f t="shared" si="264"/>
        <v>0</v>
      </c>
      <c r="AR265" s="3">
        <f t="shared" si="265"/>
        <v>0</v>
      </c>
      <c r="AS265" s="3">
        <f t="shared" si="266"/>
        <v>0</v>
      </c>
      <c r="AT265" s="3">
        <f t="shared" si="267"/>
        <v>0</v>
      </c>
      <c r="AU265" s="3">
        <f t="shared" si="268"/>
        <v>0</v>
      </c>
      <c r="AV265" s="3">
        <f t="shared" si="269"/>
        <v>0</v>
      </c>
      <c r="AW265" s="3">
        <f t="shared" si="270"/>
        <v>0</v>
      </c>
      <c r="AX265" s="3">
        <f t="shared" si="271"/>
        <v>0</v>
      </c>
      <c r="AY265" s="3">
        <f t="shared" si="272"/>
        <v>0</v>
      </c>
      <c r="AZ265" s="3">
        <f t="shared" si="273"/>
        <v>0</v>
      </c>
      <c r="BA265" s="3">
        <f t="shared" si="274"/>
        <v>0</v>
      </c>
    </row>
    <row r="266" spans="1:53" ht="12.75">
      <c r="A266" s="3" t="str">
        <f t="shared" si="229"/>
        <v>Caledonia</v>
      </c>
      <c r="B266" s="3">
        <v>8</v>
      </c>
      <c r="C266" s="3">
        <f t="shared" si="282"/>
        <v>156</v>
      </c>
      <c r="D266" s="3">
        <f t="shared" si="284"/>
        <v>3</v>
      </c>
      <c r="E266" s="3">
        <f t="shared" si="284"/>
        <v>17</v>
      </c>
      <c r="F266" s="3">
        <f t="shared" si="284"/>
        <v>4</v>
      </c>
      <c r="G266" s="3">
        <f t="shared" si="284"/>
        <v>4</v>
      </c>
      <c r="H266" s="3">
        <f t="shared" si="284"/>
        <v>5</v>
      </c>
      <c r="I266" s="3">
        <f t="shared" si="284"/>
        <v>5</v>
      </c>
      <c r="J266" s="3">
        <f t="shared" si="231"/>
        <v>1</v>
      </c>
      <c r="K266" s="3">
        <f t="shared" si="232"/>
        <v>156</v>
      </c>
      <c r="L266" s="3">
        <f t="shared" si="233"/>
        <v>3</v>
      </c>
      <c r="M266" s="3">
        <f t="shared" si="276"/>
        <v>4</v>
      </c>
      <c r="N266" s="3">
        <f t="shared" si="277"/>
        <v>4</v>
      </c>
      <c r="O266" s="3">
        <f t="shared" si="278"/>
        <v>5</v>
      </c>
      <c r="P266" s="3">
        <f t="shared" si="279"/>
        <v>5</v>
      </c>
      <c r="Q266" s="3">
        <f t="shared" si="238"/>
        <v>1</v>
      </c>
      <c r="R266" s="3">
        <f t="shared" si="239"/>
        <v>0</v>
      </c>
      <c r="S266" s="3">
        <f t="shared" si="240"/>
        <v>1</v>
      </c>
      <c r="T266" s="3">
        <f t="shared" si="241"/>
        <v>0</v>
      </c>
      <c r="U266" s="3">
        <f t="shared" si="242"/>
        <v>0</v>
      </c>
      <c r="V266" s="3">
        <f t="shared" si="283"/>
        <v>0</v>
      </c>
      <c r="W266" s="3">
        <f t="shared" si="244"/>
        <v>0</v>
      </c>
      <c r="X266" s="3">
        <f t="shared" si="245"/>
        <v>0</v>
      </c>
      <c r="Y266" s="3">
        <f t="shared" si="246"/>
        <v>0</v>
      </c>
      <c r="Z266" s="3">
        <f t="shared" si="247"/>
        <v>0</v>
      </c>
      <c r="AA266" s="3">
        <f t="shared" si="248"/>
        <v>1</v>
      </c>
      <c r="AB266" s="3">
        <f t="shared" si="249"/>
        <v>0</v>
      </c>
      <c r="AC266" s="3">
        <f t="shared" si="250"/>
        <v>1</v>
      </c>
      <c r="AD266" s="3">
        <f t="shared" si="251"/>
        <v>0</v>
      </c>
      <c r="AE266" s="3">
        <f t="shared" si="252"/>
        <v>0</v>
      </c>
      <c r="AF266" s="3">
        <f t="shared" si="253"/>
        <v>0</v>
      </c>
      <c r="AG266" s="3">
        <f t="shared" si="254"/>
        <v>0</v>
      </c>
      <c r="AH266" s="3">
        <f t="shared" si="255"/>
        <v>0</v>
      </c>
      <c r="AI266" s="3">
        <f t="shared" si="256"/>
        <v>0</v>
      </c>
      <c r="AJ266" s="3">
        <f t="shared" si="257"/>
        <v>0</v>
      </c>
      <c r="AK266" s="3">
        <f t="shared" si="258"/>
        <v>1</v>
      </c>
      <c r="AL266" s="3">
        <f t="shared" si="259"/>
        <v>0</v>
      </c>
      <c r="AM266" s="3">
        <f t="shared" si="260"/>
        <v>1</v>
      </c>
      <c r="AN266" s="3">
        <f t="shared" si="261"/>
        <v>0</v>
      </c>
      <c r="AO266" s="3">
        <f t="shared" si="262"/>
        <v>0</v>
      </c>
      <c r="AP266" s="3">
        <f t="shared" si="263"/>
        <v>0</v>
      </c>
      <c r="AQ266" s="3">
        <f t="shared" si="264"/>
        <v>0</v>
      </c>
      <c r="AR266" s="3">
        <f t="shared" si="265"/>
        <v>0</v>
      </c>
      <c r="AS266" s="3">
        <f t="shared" si="266"/>
        <v>0</v>
      </c>
      <c r="AT266" s="3">
        <f t="shared" si="267"/>
        <v>0</v>
      </c>
      <c r="AU266" s="3">
        <f t="shared" si="268"/>
        <v>0</v>
      </c>
      <c r="AV266" s="3">
        <f t="shared" si="269"/>
        <v>0</v>
      </c>
      <c r="AW266" s="3">
        <f t="shared" si="270"/>
        <v>0</v>
      </c>
      <c r="AX266" s="3">
        <f t="shared" si="271"/>
        <v>0</v>
      </c>
      <c r="AY266" s="3">
        <f t="shared" si="272"/>
        <v>0</v>
      </c>
      <c r="AZ266" s="3">
        <f t="shared" si="273"/>
        <v>0</v>
      </c>
      <c r="BA266" s="3">
        <f t="shared" si="274"/>
        <v>0</v>
      </c>
    </row>
    <row r="267" spans="1:53" ht="12.75">
      <c r="A267" s="3" t="str">
        <f t="shared" si="229"/>
        <v>Caledonia</v>
      </c>
      <c r="B267" s="3">
        <v>9</v>
      </c>
      <c r="C267" s="3">
        <f t="shared" si="282"/>
        <v>377</v>
      </c>
      <c r="D267" s="3">
        <f t="shared" si="284"/>
        <v>4</v>
      </c>
      <c r="E267" s="3">
        <f t="shared" si="284"/>
        <v>11</v>
      </c>
      <c r="F267" s="3">
        <f t="shared" si="284"/>
        <v>7</v>
      </c>
      <c r="G267" s="3">
        <f t="shared" si="284"/>
        <v>8</v>
      </c>
      <c r="H267" s="3">
        <f t="shared" si="284"/>
        <v>4</v>
      </c>
      <c r="I267" s="3">
        <f t="shared" si="284"/>
        <v>6</v>
      </c>
      <c r="J267" s="3">
        <f t="shared" si="231"/>
        <v>0</v>
      </c>
      <c r="K267" s="3">
        <f t="shared" si="232"/>
        <v>0</v>
      </c>
      <c r="L267" s="3">
        <f t="shared" si="233"/>
        <v>0</v>
      </c>
      <c r="M267" s="3">
        <f t="shared" si="276"/>
        <v>0</v>
      </c>
      <c r="N267" s="3">
        <f t="shared" si="277"/>
        <v>0</v>
      </c>
      <c r="O267" s="3">
        <f t="shared" si="278"/>
        <v>0</v>
      </c>
      <c r="P267" s="3">
        <f t="shared" si="279"/>
        <v>0</v>
      </c>
      <c r="Q267" s="3">
        <f t="shared" si="238"/>
        <v>0</v>
      </c>
      <c r="R267" s="3">
        <f t="shared" si="239"/>
        <v>1</v>
      </c>
      <c r="S267" s="3">
        <f t="shared" si="240"/>
        <v>1</v>
      </c>
      <c r="T267" s="3">
        <f t="shared" si="241"/>
        <v>0</v>
      </c>
      <c r="U267" s="3">
        <f t="shared" si="242"/>
        <v>0</v>
      </c>
      <c r="V267" s="3">
        <f t="shared" si="283"/>
        <v>0</v>
      </c>
      <c r="W267" s="3">
        <f t="shared" si="244"/>
        <v>0</v>
      </c>
      <c r="X267" s="3">
        <f t="shared" si="245"/>
        <v>0</v>
      </c>
      <c r="Y267" s="3">
        <f t="shared" si="246"/>
        <v>0</v>
      </c>
      <c r="Z267" s="3">
        <f t="shared" si="247"/>
        <v>0</v>
      </c>
      <c r="AA267" s="3">
        <f t="shared" si="248"/>
        <v>1</v>
      </c>
      <c r="AB267" s="3">
        <f t="shared" si="249"/>
        <v>1</v>
      </c>
      <c r="AC267" s="3">
        <f t="shared" si="250"/>
        <v>2</v>
      </c>
      <c r="AD267" s="3">
        <f t="shared" si="251"/>
        <v>1</v>
      </c>
      <c r="AE267" s="3">
        <f t="shared" si="252"/>
        <v>377</v>
      </c>
      <c r="AF267" s="3">
        <f t="shared" si="253"/>
        <v>4</v>
      </c>
      <c r="AG267" s="3">
        <f t="shared" si="254"/>
        <v>7</v>
      </c>
      <c r="AH267" s="3">
        <f t="shared" si="255"/>
        <v>8</v>
      </c>
      <c r="AI267" s="3">
        <f t="shared" si="256"/>
        <v>4</v>
      </c>
      <c r="AJ267" s="3">
        <f t="shared" si="257"/>
        <v>6</v>
      </c>
      <c r="AK267" s="3">
        <f t="shared" si="258"/>
        <v>1</v>
      </c>
      <c r="AL267" s="3">
        <f t="shared" si="259"/>
        <v>0</v>
      </c>
      <c r="AM267" s="3">
        <f t="shared" si="260"/>
        <v>1</v>
      </c>
      <c r="AN267" s="3">
        <f t="shared" si="261"/>
        <v>0</v>
      </c>
      <c r="AO267" s="3">
        <f t="shared" si="262"/>
        <v>0</v>
      </c>
      <c r="AP267" s="3">
        <f t="shared" si="263"/>
        <v>0</v>
      </c>
      <c r="AQ267" s="3">
        <f t="shared" si="264"/>
        <v>0</v>
      </c>
      <c r="AR267" s="3">
        <f t="shared" si="265"/>
        <v>0</v>
      </c>
      <c r="AS267" s="3">
        <f t="shared" si="266"/>
        <v>0</v>
      </c>
      <c r="AT267" s="3">
        <f t="shared" si="267"/>
        <v>0</v>
      </c>
      <c r="AU267" s="3">
        <f t="shared" si="268"/>
        <v>0</v>
      </c>
      <c r="AV267" s="3">
        <f t="shared" si="269"/>
        <v>0</v>
      </c>
      <c r="AW267" s="3">
        <f t="shared" si="270"/>
        <v>0</v>
      </c>
      <c r="AX267" s="3">
        <f t="shared" si="271"/>
        <v>0</v>
      </c>
      <c r="AY267" s="3">
        <f t="shared" si="272"/>
        <v>0</v>
      </c>
      <c r="AZ267" s="3">
        <f t="shared" si="273"/>
        <v>0</v>
      </c>
      <c r="BA267" s="3">
        <f t="shared" si="274"/>
        <v>0</v>
      </c>
    </row>
    <row r="268" spans="1:53" ht="12.75">
      <c r="A268" s="3" t="str">
        <f t="shared" si="229"/>
        <v>Caledonia</v>
      </c>
      <c r="B268" s="3">
        <v>10</v>
      </c>
      <c r="C268" s="3">
        <f t="shared" si="282"/>
        <v>350</v>
      </c>
      <c r="D268" s="3">
        <f t="shared" si="284"/>
        <v>4</v>
      </c>
      <c r="E268" s="3">
        <f t="shared" si="284"/>
        <v>12</v>
      </c>
      <c r="F268" s="3">
        <f t="shared" si="284"/>
        <v>5</v>
      </c>
      <c r="G268" s="3">
        <f t="shared" si="284"/>
        <v>6</v>
      </c>
      <c r="H268" s="3">
        <f t="shared" si="284"/>
        <v>5</v>
      </c>
      <c r="I268" s="3">
        <f t="shared" si="284"/>
        <v>5</v>
      </c>
      <c r="J268" s="3">
        <f t="shared" si="231"/>
        <v>0</v>
      </c>
      <c r="K268" s="3">
        <f t="shared" si="232"/>
        <v>0</v>
      </c>
      <c r="L268" s="3">
        <f t="shared" si="233"/>
        <v>0</v>
      </c>
      <c r="M268" s="3">
        <f t="shared" si="276"/>
        <v>0</v>
      </c>
      <c r="N268" s="3">
        <f t="shared" si="277"/>
        <v>0</v>
      </c>
      <c r="O268" s="3">
        <f t="shared" si="278"/>
        <v>0</v>
      </c>
      <c r="P268" s="3">
        <f t="shared" si="279"/>
        <v>0</v>
      </c>
      <c r="Q268" s="3">
        <f t="shared" si="238"/>
        <v>0</v>
      </c>
      <c r="R268" s="3">
        <f t="shared" si="239"/>
        <v>1</v>
      </c>
      <c r="S268" s="3">
        <f t="shared" si="240"/>
        <v>1</v>
      </c>
      <c r="T268" s="3">
        <f t="shared" si="241"/>
        <v>0</v>
      </c>
      <c r="U268" s="3">
        <f t="shared" si="242"/>
        <v>0</v>
      </c>
      <c r="V268" s="3">
        <f t="shared" si="283"/>
        <v>0</v>
      </c>
      <c r="W268" s="3">
        <f t="shared" si="244"/>
        <v>0</v>
      </c>
      <c r="X268" s="3">
        <f t="shared" si="245"/>
        <v>0</v>
      </c>
      <c r="Y268" s="3">
        <f t="shared" si="246"/>
        <v>0</v>
      </c>
      <c r="Z268" s="3">
        <f t="shared" si="247"/>
        <v>0</v>
      </c>
      <c r="AA268" s="3">
        <f t="shared" si="248"/>
        <v>1</v>
      </c>
      <c r="AB268" s="3">
        <f t="shared" si="249"/>
        <v>1</v>
      </c>
      <c r="AC268" s="3">
        <f t="shared" si="250"/>
        <v>2</v>
      </c>
      <c r="AD268" s="3">
        <f t="shared" si="251"/>
        <v>1</v>
      </c>
      <c r="AE268" s="3">
        <f t="shared" si="252"/>
        <v>350</v>
      </c>
      <c r="AF268" s="3">
        <f t="shared" si="253"/>
        <v>4</v>
      </c>
      <c r="AG268" s="3">
        <f t="shared" si="254"/>
        <v>5</v>
      </c>
      <c r="AH268" s="3">
        <f t="shared" si="255"/>
        <v>6</v>
      </c>
      <c r="AI268" s="3">
        <f t="shared" si="256"/>
        <v>5</v>
      </c>
      <c r="AJ268" s="3">
        <f t="shared" si="257"/>
        <v>5</v>
      </c>
      <c r="AK268" s="3">
        <f t="shared" si="258"/>
        <v>1</v>
      </c>
      <c r="AL268" s="3">
        <f t="shared" si="259"/>
        <v>0</v>
      </c>
      <c r="AM268" s="3">
        <f t="shared" si="260"/>
        <v>1</v>
      </c>
      <c r="AN268" s="3">
        <f t="shared" si="261"/>
        <v>0</v>
      </c>
      <c r="AO268" s="3">
        <f t="shared" si="262"/>
        <v>0</v>
      </c>
      <c r="AP268" s="3">
        <f t="shared" si="263"/>
        <v>0</v>
      </c>
      <c r="AQ268" s="3">
        <f t="shared" si="264"/>
        <v>0</v>
      </c>
      <c r="AR268" s="3">
        <f t="shared" si="265"/>
        <v>0</v>
      </c>
      <c r="AS268" s="3">
        <f t="shared" si="266"/>
        <v>0</v>
      </c>
      <c r="AT268" s="3">
        <f t="shared" si="267"/>
        <v>0</v>
      </c>
      <c r="AU268" s="3">
        <f t="shared" si="268"/>
        <v>0</v>
      </c>
      <c r="AV268" s="3">
        <f t="shared" si="269"/>
        <v>0</v>
      </c>
      <c r="AW268" s="3">
        <f t="shared" si="270"/>
        <v>0</v>
      </c>
      <c r="AX268" s="3">
        <f t="shared" si="271"/>
        <v>0</v>
      </c>
      <c r="AY268" s="3">
        <f t="shared" si="272"/>
        <v>0</v>
      </c>
      <c r="AZ268" s="3">
        <f t="shared" si="273"/>
        <v>0</v>
      </c>
      <c r="BA268" s="3">
        <f t="shared" si="274"/>
        <v>0</v>
      </c>
    </row>
    <row r="269" spans="1:53" ht="12.75">
      <c r="A269" s="3" t="str">
        <f t="shared" si="229"/>
        <v>Caledonia</v>
      </c>
      <c r="B269" s="3">
        <v>11</v>
      </c>
      <c r="C269" s="3">
        <f t="shared" si="282"/>
        <v>553</v>
      </c>
      <c r="D269" s="3">
        <f t="shared" si="284"/>
        <v>5</v>
      </c>
      <c r="E269" s="3">
        <f t="shared" si="284"/>
        <v>8</v>
      </c>
      <c r="F269" s="3">
        <f t="shared" si="284"/>
        <v>7</v>
      </c>
      <c r="G269" s="3">
        <f t="shared" si="284"/>
        <v>6</v>
      </c>
      <c r="H269" s="3">
        <f t="shared" si="284"/>
        <v>6</v>
      </c>
      <c r="I269" s="3">
        <f t="shared" si="284"/>
        <v>9</v>
      </c>
      <c r="J269" s="3">
        <f t="shared" si="231"/>
        <v>0</v>
      </c>
      <c r="K269" s="3">
        <f t="shared" si="232"/>
        <v>0</v>
      </c>
      <c r="L269" s="3">
        <f t="shared" si="233"/>
        <v>0</v>
      </c>
      <c r="M269" s="3">
        <f t="shared" si="276"/>
        <v>0</v>
      </c>
      <c r="N269" s="3">
        <f t="shared" si="277"/>
        <v>0</v>
      </c>
      <c r="O269" s="3">
        <f t="shared" si="278"/>
        <v>0</v>
      </c>
      <c r="P269" s="3">
        <f t="shared" si="279"/>
        <v>0</v>
      </c>
      <c r="Q269" s="3">
        <f t="shared" si="238"/>
        <v>0</v>
      </c>
      <c r="R269" s="3">
        <f t="shared" si="239"/>
        <v>1</v>
      </c>
      <c r="S269" s="3">
        <f t="shared" si="240"/>
        <v>1</v>
      </c>
      <c r="T269" s="3">
        <f t="shared" si="241"/>
        <v>0</v>
      </c>
      <c r="U269" s="3">
        <f t="shared" si="242"/>
        <v>0</v>
      </c>
      <c r="V269" s="3">
        <f t="shared" si="283"/>
        <v>0</v>
      </c>
      <c r="W269" s="3">
        <f t="shared" si="244"/>
        <v>0</v>
      </c>
      <c r="X269" s="3">
        <f t="shared" si="245"/>
        <v>0</v>
      </c>
      <c r="Y269" s="3">
        <f t="shared" si="246"/>
        <v>0</v>
      </c>
      <c r="Z269" s="3">
        <f t="shared" si="247"/>
        <v>0</v>
      </c>
      <c r="AA269" s="3">
        <f t="shared" si="248"/>
        <v>0</v>
      </c>
      <c r="AB269" s="3">
        <f t="shared" si="249"/>
        <v>1</v>
      </c>
      <c r="AC269" s="3">
        <f t="shared" si="250"/>
        <v>1</v>
      </c>
      <c r="AD269" s="3">
        <f t="shared" si="251"/>
        <v>0</v>
      </c>
      <c r="AE269" s="3">
        <f t="shared" si="252"/>
        <v>0</v>
      </c>
      <c r="AF269" s="3">
        <f t="shared" si="253"/>
        <v>0</v>
      </c>
      <c r="AG269" s="3">
        <f t="shared" si="254"/>
        <v>0</v>
      </c>
      <c r="AH269" s="3">
        <f t="shared" si="255"/>
        <v>0</v>
      </c>
      <c r="AI269" s="3">
        <f t="shared" si="256"/>
        <v>0</v>
      </c>
      <c r="AJ269" s="3">
        <f t="shared" si="257"/>
        <v>0</v>
      </c>
      <c r="AK269" s="3">
        <f t="shared" si="258"/>
        <v>0</v>
      </c>
      <c r="AL269" s="3">
        <f t="shared" si="259"/>
        <v>1</v>
      </c>
      <c r="AM269" s="3">
        <f t="shared" si="260"/>
        <v>1</v>
      </c>
      <c r="AN269" s="3">
        <f t="shared" si="261"/>
        <v>0</v>
      </c>
      <c r="AO269" s="3">
        <f t="shared" si="262"/>
        <v>0</v>
      </c>
      <c r="AP269" s="3">
        <f t="shared" si="263"/>
        <v>0</v>
      </c>
      <c r="AQ269" s="3">
        <f t="shared" si="264"/>
        <v>0</v>
      </c>
      <c r="AR269" s="3">
        <f t="shared" si="265"/>
        <v>0</v>
      </c>
      <c r="AS269" s="3">
        <f t="shared" si="266"/>
        <v>0</v>
      </c>
      <c r="AT269" s="3">
        <f t="shared" si="267"/>
        <v>0</v>
      </c>
      <c r="AU269" s="3">
        <f t="shared" si="268"/>
        <v>1</v>
      </c>
      <c r="AV269" s="3">
        <f t="shared" si="269"/>
        <v>553</v>
      </c>
      <c r="AW269" s="3">
        <f t="shared" si="270"/>
        <v>5</v>
      </c>
      <c r="AX269" s="3">
        <f t="shared" si="271"/>
        <v>7</v>
      </c>
      <c r="AY269" s="3">
        <f t="shared" si="272"/>
        <v>6</v>
      </c>
      <c r="AZ269" s="3">
        <f t="shared" si="273"/>
        <v>6</v>
      </c>
      <c r="BA269" s="3">
        <f t="shared" si="274"/>
        <v>9</v>
      </c>
    </row>
    <row r="270" spans="1:53" ht="12.75">
      <c r="A270" s="3" t="str">
        <f t="shared" si="229"/>
        <v>Caledonia</v>
      </c>
      <c r="B270" s="3">
        <v>12</v>
      </c>
      <c r="C270" s="3">
        <f t="shared" si="282"/>
        <v>175</v>
      </c>
      <c r="D270" s="3">
        <f t="shared" si="284"/>
        <v>3</v>
      </c>
      <c r="E270" s="3">
        <f t="shared" si="284"/>
        <v>14</v>
      </c>
      <c r="F270" s="3">
        <f t="shared" si="284"/>
        <v>2</v>
      </c>
      <c r="G270" s="3">
        <f t="shared" si="284"/>
        <v>4</v>
      </c>
      <c r="H270" s="3">
        <f t="shared" si="284"/>
        <v>6</v>
      </c>
      <c r="I270" s="3">
        <f t="shared" si="284"/>
        <v>5</v>
      </c>
      <c r="J270" s="3">
        <f t="shared" si="231"/>
        <v>1</v>
      </c>
      <c r="K270" s="3">
        <f t="shared" si="232"/>
        <v>175</v>
      </c>
      <c r="L270" s="3">
        <f t="shared" si="233"/>
        <v>3</v>
      </c>
      <c r="M270" s="3">
        <f t="shared" si="276"/>
        <v>2</v>
      </c>
      <c r="N270" s="3">
        <f t="shared" si="277"/>
        <v>4</v>
      </c>
      <c r="O270" s="3">
        <f t="shared" si="278"/>
        <v>6</v>
      </c>
      <c r="P270" s="3">
        <f t="shared" si="279"/>
        <v>5</v>
      </c>
      <c r="Q270" s="3">
        <f t="shared" si="238"/>
        <v>1</v>
      </c>
      <c r="R270" s="3">
        <f t="shared" si="239"/>
        <v>0</v>
      </c>
      <c r="S270" s="3">
        <f t="shared" si="240"/>
        <v>1</v>
      </c>
      <c r="T270" s="3">
        <f t="shared" si="241"/>
        <v>0</v>
      </c>
      <c r="U270" s="3">
        <f t="shared" si="242"/>
        <v>0</v>
      </c>
      <c r="V270" s="3">
        <f t="shared" si="283"/>
        <v>0</v>
      </c>
      <c r="W270" s="3">
        <f t="shared" si="244"/>
        <v>0</v>
      </c>
      <c r="X270" s="3">
        <f t="shared" si="245"/>
        <v>0</v>
      </c>
      <c r="Y270" s="3">
        <f t="shared" si="246"/>
        <v>0</v>
      </c>
      <c r="Z270" s="3">
        <f t="shared" si="247"/>
        <v>0</v>
      </c>
      <c r="AA270" s="3">
        <f t="shared" si="248"/>
        <v>1</v>
      </c>
      <c r="AB270" s="3">
        <f t="shared" si="249"/>
        <v>0</v>
      </c>
      <c r="AC270" s="3">
        <f t="shared" si="250"/>
        <v>1</v>
      </c>
      <c r="AD270" s="3">
        <f t="shared" si="251"/>
        <v>0</v>
      </c>
      <c r="AE270" s="3">
        <f t="shared" si="252"/>
        <v>0</v>
      </c>
      <c r="AF270" s="3">
        <f t="shared" si="253"/>
        <v>0</v>
      </c>
      <c r="AG270" s="3">
        <f t="shared" si="254"/>
        <v>0</v>
      </c>
      <c r="AH270" s="3">
        <f t="shared" si="255"/>
        <v>0</v>
      </c>
      <c r="AI270" s="3">
        <f t="shared" si="256"/>
        <v>0</v>
      </c>
      <c r="AJ270" s="3">
        <f t="shared" si="257"/>
        <v>0</v>
      </c>
      <c r="AK270" s="3">
        <f t="shared" si="258"/>
        <v>1</v>
      </c>
      <c r="AL270" s="3">
        <f t="shared" si="259"/>
        <v>0</v>
      </c>
      <c r="AM270" s="3">
        <f t="shared" si="260"/>
        <v>1</v>
      </c>
      <c r="AN270" s="3">
        <f t="shared" si="261"/>
        <v>0</v>
      </c>
      <c r="AO270" s="3">
        <f t="shared" si="262"/>
        <v>0</v>
      </c>
      <c r="AP270" s="3">
        <f t="shared" si="263"/>
        <v>0</v>
      </c>
      <c r="AQ270" s="3">
        <f t="shared" si="264"/>
        <v>0</v>
      </c>
      <c r="AR270" s="3">
        <f t="shared" si="265"/>
        <v>0</v>
      </c>
      <c r="AS270" s="3">
        <f t="shared" si="266"/>
        <v>0</v>
      </c>
      <c r="AT270" s="3">
        <f t="shared" si="267"/>
        <v>0</v>
      </c>
      <c r="AU270" s="3">
        <f t="shared" si="268"/>
        <v>0</v>
      </c>
      <c r="AV270" s="3">
        <f t="shared" si="269"/>
        <v>0</v>
      </c>
      <c r="AW270" s="3">
        <f t="shared" si="270"/>
        <v>0</v>
      </c>
      <c r="AX270" s="3">
        <f t="shared" si="271"/>
        <v>0</v>
      </c>
      <c r="AY270" s="3">
        <f t="shared" si="272"/>
        <v>0</v>
      </c>
      <c r="AZ270" s="3">
        <f t="shared" si="273"/>
        <v>0</v>
      </c>
      <c r="BA270" s="3">
        <f t="shared" si="274"/>
        <v>0</v>
      </c>
    </row>
    <row r="271" spans="1:53" ht="12.75">
      <c r="A271" s="3" t="str">
        <f t="shared" si="229"/>
        <v>Caledonia</v>
      </c>
      <c r="B271" s="3">
        <v>13</v>
      </c>
      <c r="C271" s="3">
        <f t="shared" si="282"/>
        <v>357</v>
      </c>
      <c r="D271" s="3">
        <f t="shared" si="284"/>
        <v>4</v>
      </c>
      <c r="E271" s="3">
        <f t="shared" si="284"/>
        <v>6</v>
      </c>
      <c r="F271" s="3">
        <f t="shared" si="284"/>
        <v>4</v>
      </c>
      <c r="G271" s="3">
        <f t="shared" si="284"/>
        <v>6</v>
      </c>
      <c r="H271" s="3">
        <f t="shared" si="284"/>
        <v>4</v>
      </c>
      <c r="I271" s="3">
        <f t="shared" si="284"/>
        <v>5</v>
      </c>
      <c r="J271" s="3">
        <f t="shared" si="231"/>
        <v>0</v>
      </c>
      <c r="K271" s="3">
        <f t="shared" si="232"/>
        <v>0</v>
      </c>
      <c r="L271" s="3">
        <f t="shared" si="233"/>
        <v>0</v>
      </c>
      <c r="M271" s="3">
        <f t="shared" si="276"/>
        <v>0</v>
      </c>
      <c r="N271" s="3">
        <f t="shared" si="277"/>
        <v>0</v>
      </c>
      <c r="O271" s="3">
        <f t="shared" si="278"/>
        <v>0</v>
      </c>
      <c r="P271" s="3">
        <f t="shared" si="279"/>
        <v>0</v>
      </c>
      <c r="Q271" s="3">
        <f t="shared" si="238"/>
        <v>0</v>
      </c>
      <c r="R271" s="3">
        <f t="shared" si="239"/>
        <v>1</v>
      </c>
      <c r="S271" s="3">
        <f t="shared" si="240"/>
        <v>1</v>
      </c>
      <c r="T271" s="3">
        <f t="shared" si="241"/>
        <v>0</v>
      </c>
      <c r="U271" s="3">
        <f t="shared" si="242"/>
        <v>0</v>
      </c>
      <c r="V271" s="3">
        <f t="shared" si="283"/>
        <v>0</v>
      </c>
      <c r="W271" s="3">
        <f t="shared" si="244"/>
        <v>0</v>
      </c>
      <c r="X271" s="3">
        <f t="shared" si="245"/>
        <v>0</v>
      </c>
      <c r="Y271" s="3">
        <f t="shared" si="246"/>
        <v>0</v>
      </c>
      <c r="Z271" s="3">
        <f t="shared" si="247"/>
        <v>0</v>
      </c>
      <c r="AA271" s="3">
        <f t="shared" si="248"/>
        <v>1</v>
      </c>
      <c r="AB271" s="3">
        <f t="shared" si="249"/>
        <v>1</v>
      </c>
      <c r="AC271" s="3">
        <f t="shared" si="250"/>
        <v>2</v>
      </c>
      <c r="AD271" s="3">
        <f t="shared" si="251"/>
        <v>1</v>
      </c>
      <c r="AE271" s="3">
        <f t="shared" si="252"/>
        <v>357</v>
      </c>
      <c r="AF271" s="3">
        <f t="shared" si="253"/>
        <v>4</v>
      </c>
      <c r="AG271" s="3">
        <f t="shared" si="254"/>
        <v>4</v>
      </c>
      <c r="AH271" s="3">
        <f t="shared" si="255"/>
        <v>6</v>
      </c>
      <c r="AI271" s="3">
        <f t="shared" si="256"/>
        <v>4</v>
      </c>
      <c r="AJ271" s="3">
        <f t="shared" si="257"/>
        <v>5</v>
      </c>
      <c r="AK271" s="3">
        <f t="shared" si="258"/>
        <v>1</v>
      </c>
      <c r="AL271" s="3">
        <f t="shared" si="259"/>
        <v>0</v>
      </c>
      <c r="AM271" s="3">
        <f t="shared" si="260"/>
        <v>1</v>
      </c>
      <c r="AN271" s="3">
        <f t="shared" si="261"/>
        <v>0</v>
      </c>
      <c r="AO271" s="3">
        <f t="shared" si="262"/>
        <v>0</v>
      </c>
      <c r="AP271" s="3">
        <f t="shared" si="263"/>
        <v>0</v>
      </c>
      <c r="AQ271" s="3">
        <f t="shared" si="264"/>
        <v>0</v>
      </c>
      <c r="AR271" s="3">
        <f t="shared" si="265"/>
        <v>0</v>
      </c>
      <c r="AS271" s="3">
        <f t="shared" si="266"/>
        <v>0</v>
      </c>
      <c r="AT271" s="3">
        <f t="shared" si="267"/>
        <v>0</v>
      </c>
      <c r="AU271" s="3">
        <f t="shared" si="268"/>
        <v>0</v>
      </c>
      <c r="AV271" s="3">
        <f t="shared" si="269"/>
        <v>0</v>
      </c>
      <c r="AW271" s="3">
        <f t="shared" si="270"/>
        <v>0</v>
      </c>
      <c r="AX271" s="3">
        <f t="shared" si="271"/>
        <v>0</v>
      </c>
      <c r="AY271" s="3">
        <f t="shared" si="272"/>
        <v>0</v>
      </c>
      <c r="AZ271" s="3">
        <f t="shared" si="273"/>
        <v>0</v>
      </c>
      <c r="BA271" s="3">
        <f t="shared" si="274"/>
        <v>0</v>
      </c>
    </row>
    <row r="272" spans="1:53" ht="12.75">
      <c r="A272" s="3" t="str">
        <f t="shared" si="229"/>
        <v>Caledonia</v>
      </c>
      <c r="B272" s="3">
        <v>14</v>
      </c>
      <c r="C272" s="3">
        <f t="shared" si="282"/>
        <v>387</v>
      </c>
      <c r="D272" s="3">
        <f t="shared" si="284"/>
        <v>4</v>
      </c>
      <c r="E272" s="3">
        <f t="shared" si="284"/>
        <v>2</v>
      </c>
      <c r="F272" s="3">
        <f t="shared" si="284"/>
        <v>5</v>
      </c>
      <c r="G272" s="3">
        <f t="shared" si="284"/>
        <v>4</v>
      </c>
      <c r="H272" s="3">
        <f t="shared" si="284"/>
        <v>4</v>
      </c>
      <c r="I272" s="3">
        <f t="shared" si="284"/>
        <v>5</v>
      </c>
      <c r="J272" s="3">
        <f t="shared" si="231"/>
        <v>0</v>
      </c>
      <c r="K272" s="3">
        <f t="shared" si="232"/>
        <v>0</v>
      </c>
      <c r="L272" s="3">
        <f t="shared" si="233"/>
        <v>0</v>
      </c>
      <c r="M272" s="3">
        <f t="shared" si="276"/>
        <v>0</v>
      </c>
      <c r="N272" s="3">
        <f t="shared" si="277"/>
        <v>0</v>
      </c>
      <c r="O272" s="3">
        <f t="shared" si="278"/>
        <v>0</v>
      </c>
      <c r="P272" s="3">
        <f t="shared" si="279"/>
        <v>0</v>
      </c>
      <c r="Q272" s="3">
        <f t="shared" si="238"/>
        <v>0</v>
      </c>
      <c r="R272" s="3">
        <f t="shared" si="239"/>
        <v>1</v>
      </c>
      <c r="S272" s="3">
        <f t="shared" si="240"/>
        <v>1</v>
      </c>
      <c r="T272" s="3">
        <f t="shared" si="241"/>
        <v>0</v>
      </c>
      <c r="U272" s="3">
        <f t="shared" si="242"/>
        <v>0</v>
      </c>
      <c r="V272" s="3">
        <f t="shared" si="283"/>
        <v>0</v>
      </c>
      <c r="W272" s="3">
        <f t="shared" si="244"/>
        <v>0</v>
      </c>
      <c r="X272" s="3">
        <f t="shared" si="245"/>
        <v>0</v>
      </c>
      <c r="Y272" s="3">
        <f t="shared" si="246"/>
        <v>0</v>
      </c>
      <c r="Z272" s="3">
        <f t="shared" si="247"/>
        <v>0</v>
      </c>
      <c r="AA272" s="3">
        <f t="shared" si="248"/>
        <v>1</v>
      </c>
      <c r="AB272" s="3">
        <f t="shared" si="249"/>
        <v>1</v>
      </c>
      <c r="AC272" s="3">
        <f t="shared" si="250"/>
        <v>2</v>
      </c>
      <c r="AD272" s="3">
        <f t="shared" si="251"/>
        <v>1</v>
      </c>
      <c r="AE272" s="3">
        <f t="shared" si="252"/>
        <v>387</v>
      </c>
      <c r="AF272" s="3">
        <f t="shared" si="253"/>
        <v>4</v>
      </c>
      <c r="AG272" s="3">
        <f t="shared" si="254"/>
        <v>5</v>
      </c>
      <c r="AH272" s="3">
        <f t="shared" si="255"/>
        <v>4</v>
      </c>
      <c r="AI272" s="3">
        <f t="shared" si="256"/>
        <v>4</v>
      </c>
      <c r="AJ272" s="3">
        <f t="shared" si="257"/>
        <v>5</v>
      </c>
      <c r="AK272" s="3">
        <f t="shared" si="258"/>
        <v>1</v>
      </c>
      <c r="AL272" s="3">
        <f t="shared" si="259"/>
        <v>0</v>
      </c>
      <c r="AM272" s="3">
        <f t="shared" si="260"/>
        <v>1</v>
      </c>
      <c r="AN272" s="3">
        <f t="shared" si="261"/>
        <v>0</v>
      </c>
      <c r="AO272" s="3">
        <f t="shared" si="262"/>
        <v>0</v>
      </c>
      <c r="AP272" s="3">
        <f t="shared" si="263"/>
        <v>0</v>
      </c>
      <c r="AQ272" s="3">
        <f t="shared" si="264"/>
        <v>0</v>
      </c>
      <c r="AR272" s="3">
        <f t="shared" si="265"/>
        <v>0</v>
      </c>
      <c r="AS272" s="3">
        <f t="shared" si="266"/>
        <v>0</v>
      </c>
      <c r="AT272" s="3">
        <f t="shared" si="267"/>
        <v>0</v>
      </c>
      <c r="AU272" s="3">
        <f t="shared" si="268"/>
        <v>0</v>
      </c>
      <c r="AV272" s="3">
        <f t="shared" si="269"/>
        <v>0</v>
      </c>
      <c r="AW272" s="3">
        <f t="shared" si="270"/>
        <v>0</v>
      </c>
      <c r="AX272" s="3">
        <f t="shared" si="271"/>
        <v>0</v>
      </c>
      <c r="AY272" s="3">
        <f t="shared" si="272"/>
        <v>0</v>
      </c>
      <c r="AZ272" s="3">
        <f t="shared" si="273"/>
        <v>0</v>
      </c>
      <c r="BA272" s="3">
        <f t="shared" si="274"/>
        <v>0</v>
      </c>
    </row>
    <row r="273" spans="1:53" ht="12.75">
      <c r="A273" s="3" t="str">
        <f t="shared" si="229"/>
        <v>Caledonia</v>
      </c>
      <c r="B273" s="3">
        <v>15</v>
      </c>
      <c r="C273" s="3">
        <f t="shared" si="282"/>
        <v>135</v>
      </c>
      <c r="D273" s="3">
        <f t="shared" si="284"/>
        <v>3</v>
      </c>
      <c r="E273" s="3">
        <f t="shared" si="284"/>
        <v>16</v>
      </c>
      <c r="F273" s="3">
        <f t="shared" si="284"/>
        <v>5</v>
      </c>
      <c r="G273" s="3">
        <f t="shared" si="284"/>
        <v>4</v>
      </c>
      <c r="H273" s="3">
        <f t="shared" si="284"/>
        <v>4</v>
      </c>
      <c r="I273" s="3">
        <f t="shared" si="284"/>
        <v>4</v>
      </c>
      <c r="J273" s="3">
        <f t="shared" si="231"/>
        <v>1</v>
      </c>
      <c r="K273" s="3">
        <f t="shared" si="232"/>
        <v>135</v>
      </c>
      <c r="L273" s="3">
        <f t="shared" si="233"/>
        <v>3</v>
      </c>
      <c r="M273" s="3">
        <f t="shared" si="276"/>
        <v>5</v>
      </c>
      <c r="N273" s="3">
        <f t="shared" si="277"/>
        <v>4</v>
      </c>
      <c r="O273" s="3">
        <f t="shared" si="278"/>
        <v>4</v>
      </c>
      <c r="P273" s="3">
        <f t="shared" si="279"/>
        <v>4</v>
      </c>
      <c r="Q273" s="3">
        <f t="shared" si="238"/>
        <v>1</v>
      </c>
      <c r="R273" s="3">
        <f t="shared" si="239"/>
        <v>0</v>
      </c>
      <c r="S273" s="3">
        <f t="shared" si="240"/>
        <v>1</v>
      </c>
      <c r="T273" s="3">
        <f t="shared" si="241"/>
        <v>0</v>
      </c>
      <c r="U273" s="3">
        <f t="shared" si="242"/>
        <v>0</v>
      </c>
      <c r="V273" s="3">
        <f t="shared" si="283"/>
        <v>0</v>
      </c>
      <c r="W273" s="3">
        <f t="shared" si="244"/>
        <v>0</v>
      </c>
      <c r="X273" s="3">
        <f t="shared" si="245"/>
        <v>0</v>
      </c>
      <c r="Y273" s="3">
        <f t="shared" si="246"/>
        <v>0</v>
      </c>
      <c r="Z273" s="3">
        <f t="shared" si="247"/>
        <v>0</v>
      </c>
      <c r="AA273" s="3">
        <f t="shared" si="248"/>
        <v>1</v>
      </c>
      <c r="AB273" s="3">
        <f t="shared" si="249"/>
        <v>0</v>
      </c>
      <c r="AC273" s="3">
        <f t="shared" si="250"/>
        <v>1</v>
      </c>
      <c r="AD273" s="3">
        <f t="shared" si="251"/>
        <v>0</v>
      </c>
      <c r="AE273" s="3">
        <f t="shared" si="252"/>
        <v>0</v>
      </c>
      <c r="AF273" s="3">
        <f t="shared" si="253"/>
        <v>0</v>
      </c>
      <c r="AG273" s="3">
        <f t="shared" si="254"/>
        <v>0</v>
      </c>
      <c r="AH273" s="3">
        <f t="shared" si="255"/>
        <v>0</v>
      </c>
      <c r="AI273" s="3">
        <f t="shared" si="256"/>
        <v>0</v>
      </c>
      <c r="AJ273" s="3">
        <f t="shared" si="257"/>
        <v>0</v>
      </c>
      <c r="AK273" s="3">
        <f t="shared" si="258"/>
        <v>1</v>
      </c>
      <c r="AL273" s="3">
        <f t="shared" si="259"/>
        <v>0</v>
      </c>
      <c r="AM273" s="3">
        <f t="shared" si="260"/>
        <v>1</v>
      </c>
      <c r="AN273" s="3">
        <f t="shared" si="261"/>
        <v>0</v>
      </c>
      <c r="AO273" s="3">
        <f t="shared" si="262"/>
        <v>0</v>
      </c>
      <c r="AP273" s="3">
        <f t="shared" si="263"/>
        <v>0</v>
      </c>
      <c r="AQ273" s="3">
        <f t="shared" si="264"/>
        <v>0</v>
      </c>
      <c r="AR273" s="3">
        <f t="shared" si="265"/>
        <v>0</v>
      </c>
      <c r="AS273" s="3">
        <f t="shared" si="266"/>
        <v>0</v>
      </c>
      <c r="AT273" s="3">
        <f t="shared" si="267"/>
        <v>0</v>
      </c>
      <c r="AU273" s="3">
        <f t="shared" si="268"/>
        <v>0</v>
      </c>
      <c r="AV273" s="3">
        <f t="shared" si="269"/>
        <v>0</v>
      </c>
      <c r="AW273" s="3">
        <f t="shared" si="270"/>
        <v>0</v>
      </c>
      <c r="AX273" s="3">
        <f t="shared" si="271"/>
        <v>0</v>
      </c>
      <c r="AY273" s="3">
        <f t="shared" si="272"/>
        <v>0</v>
      </c>
      <c r="AZ273" s="3">
        <f t="shared" si="273"/>
        <v>0</v>
      </c>
      <c r="BA273" s="3">
        <f t="shared" si="274"/>
        <v>0</v>
      </c>
    </row>
    <row r="274" spans="1:53" ht="12.75">
      <c r="A274" s="3" t="str">
        <f t="shared" si="229"/>
        <v>Caledonia</v>
      </c>
      <c r="B274" s="3">
        <v>16</v>
      </c>
      <c r="C274" s="3">
        <f t="shared" si="282"/>
        <v>346</v>
      </c>
      <c r="D274" s="3">
        <f aca="true" t="shared" si="285" ref="D274:I283">D53</f>
        <v>4</v>
      </c>
      <c r="E274" s="3">
        <f t="shared" si="285"/>
        <v>4</v>
      </c>
      <c r="F274" s="3">
        <f t="shared" si="285"/>
        <v>5</v>
      </c>
      <c r="G274" s="3">
        <f t="shared" si="285"/>
        <v>10</v>
      </c>
      <c r="H274" s="3">
        <f t="shared" si="285"/>
        <v>5</v>
      </c>
      <c r="I274" s="3">
        <f t="shared" si="285"/>
        <v>4</v>
      </c>
      <c r="J274" s="3">
        <f t="shared" si="231"/>
        <v>0</v>
      </c>
      <c r="K274" s="3">
        <f t="shared" si="232"/>
        <v>0</v>
      </c>
      <c r="L274" s="3">
        <f t="shared" si="233"/>
        <v>0</v>
      </c>
      <c r="M274" s="3">
        <f t="shared" si="276"/>
        <v>0</v>
      </c>
      <c r="N274" s="3">
        <f t="shared" si="277"/>
        <v>0</v>
      </c>
      <c r="O274" s="3">
        <f t="shared" si="278"/>
        <v>0</v>
      </c>
      <c r="P274" s="3">
        <f t="shared" si="279"/>
        <v>0</v>
      </c>
      <c r="Q274" s="3">
        <f t="shared" si="238"/>
        <v>0</v>
      </c>
      <c r="R274" s="3">
        <f t="shared" si="239"/>
        <v>1</v>
      </c>
      <c r="S274" s="3">
        <f t="shared" si="240"/>
        <v>1</v>
      </c>
      <c r="T274" s="3">
        <f t="shared" si="241"/>
        <v>0</v>
      </c>
      <c r="U274" s="3">
        <f t="shared" si="242"/>
        <v>0</v>
      </c>
      <c r="V274" s="3">
        <f t="shared" si="283"/>
        <v>0</v>
      </c>
      <c r="W274" s="3">
        <f t="shared" si="244"/>
        <v>0</v>
      </c>
      <c r="X274" s="3">
        <f t="shared" si="245"/>
        <v>0</v>
      </c>
      <c r="Y274" s="3">
        <f t="shared" si="246"/>
        <v>0</v>
      </c>
      <c r="Z274" s="3">
        <f t="shared" si="247"/>
        <v>0</v>
      </c>
      <c r="AA274" s="3">
        <f t="shared" si="248"/>
        <v>1</v>
      </c>
      <c r="AB274" s="3">
        <f t="shared" si="249"/>
        <v>1</v>
      </c>
      <c r="AC274" s="3">
        <f t="shared" si="250"/>
        <v>2</v>
      </c>
      <c r="AD274" s="3">
        <f t="shared" si="251"/>
        <v>1</v>
      </c>
      <c r="AE274" s="3">
        <f t="shared" si="252"/>
        <v>346</v>
      </c>
      <c r="AF274" s="3">
        <f t="shared" si="253"/>
        <v>4</v>
      </c>
      <c r="AG274" s="3">
        <f t="shared" si="254"/>
        <v>5</v>
      </c>
      <c r="AH274" s="3">
        <f t="shared" si="255"/>
        <v>10</v>
      </c>
      <c r="AI274" s="3">
        <f t="shared" si="256"/>
        <v>5</v>
      </c>
      <c r="AJ274" s="3">
        <f t="shared" si="257"/>
        <v>4</v>
      </c>
      <c r="AK274" s="3">
        <f t="shared" si="258"/>
        <v>1</v>
      </c>
      <c r="AL274" s="3">
        <f t="shared" si="259"/>
        <v>0</v>
      </c>
      <c r="AM274" s="3">
        <f t="shared" si="260"/>
        <v>1</v>
      </c>
      <c r="AN274" s="3">
        <f t="shared" si="261"/>
        <v>0</v>
      </c>
      <c r="AO274" s="3">
        <f t="shared" si="262"/>
        <v>0</v>
      </c>
      <c r="AP274" s="3">
        <f t="shared" si="263"/>
        <v>0</v>
      </c>
      <c r="AQ274" s="3">
        <f t="shared" si="264"/>
        <v>0</v>
      </c>
      <c r="AR274" s="3">
        <f t="shared" si="265"/>
        <v>0</v>
      </c>
      <c r="AS274" s="3">
        <f t="shared" si="266"/>
        <v>0</v>
      </c>
      <c r="AT274" s="3">
        <f t="shared" si="267"/>
        <v>0</v>
      </c>
      <c r="AU274" s="3">
        <f t="shared" si="268"/>
        <v>0</v>
      </c>
      <c r="AV274" s="3">
        <f t="shared" si="269"/>
        <v>0</v>
      </c>
      <c r="AW274" s="3">
        <f t="shared" si="270"/>
        <v>0</v>
      </c>
      <c r="AX274" s="3">
        <f t="shared" si="271"/>
        <v>0</v>
      </c>
      <c r="AY274" s="3">
        <f t="shared" si="272"/>
        <v>0</v>
      </c>
      <c r="AZ274" s="3">
        <f t="shared" si="273"/>
        <v>0</v>
      </c>
      <c r="BA274" s="3">
        <f t="shared" si="274"/>
        <v>0</v>
      </c>
    </row>
    <row r="275" spans="1:53" ht="12.75">
      <c r="A275" s="3" t="str">
        <f t="shared" si="229"/>
        <v>Caledonia</v>
      </c>
      <c r="B275" s="3">
        <v>17</v>
      </c>
      <c r="C275" s="3">
        <f t="shared" si="282"/>
        <v>512</v>
      </c>
      <c r="D275" s="3">
        <f t="shared" si="285"/>
        <v>5</v>
      </c>
      <c r="E275" s="3">
        <f t="shared" si="285"/>
        <v>10</v>
      </c>
      <c r="F275" s="3">
        <f t="shared" si="285"/>
        <v>8</v>
      </c>
      <c r="G275" s="3">
        <f t="shared" si="285"/>
        <v>7</v>
      </c>
      <c r="H275" s="3">
        <f t="shared" si="285"/>
        <v>7</v>
      </c>
      <c r="I275" s="3">
        <f t="shared" si="285"/>
        <v>5</v>
      </c>
      <c r="J275" s="3">
        <f t="shared" si="231"/>
        <v>0</v>
      </c>
      <c r="K275" s="3">
        <f t="shared" si="232"/>
        <v>0</v>
      </c>
      <c r="L275" s="3">
        <f t="shared" si="233"/>
        <v>0</v>
      </c>
      <c r="M275" s="3">
        <f t="shared" si="276"/>
        <v>0</v>
      </c>
      <c r="N275" s="3">
        <f t="shared" si="277"/>
        <v>0</v>
      </c>
      <c r="O275" s="3">
        <f t="shared" si="278"/>
        <v>0</v>
      </c>
      <c r="P275" s="3">
        <f t="shared" si="279"/>
        <v>0</v>
      </c>
      <c r="Q275" s="3">
        <f t="shared" si="238"/>
        <v>0</v>
      </c>
      <c r="R275" s="3">
        <f t="shared" si="239"/>
        <v>1</v>
      </c>
      <c r="S275" s="3">
        <f t="shared" si="240"/>
        <v>1</v>
      </c>
      <c r="T275" s="3">
        <f t="shared" si="241"/>
        <v>0</v>
      </c>
      <c r="U275" s="3">
        <f t="shared" si="242"/>
        <v>0</v>
      </c>
      <c r="V275" s="3">
        <f t="shared" si="283"/>
        <v>0</v>
      </c>
      <c r="W275" s="3">
        <f t="shared" si="244"/>
        <v>0</v>
      </c>
      <c r="X275" s="3">
        <f t="shared" si="245"/>
        <v>0</v>
      </c>
      <c r="Y275" s="3">
        <f t="shared" si="246"/>
        <v>0</v>
      </c>
      <c r="Z275" s="3">
        <f t="shared" si="247"/>
        <v>0</v>
      </c>
      <c r="AA275" s="3">
        <f t="shared" si="248"/>
        <v>0</v>
      </c>
      <c r="AB275" s="3">
        <f t="shared" si="249"/>
        <v>1</v>
      </c>
      <c r="AC275" s="3">
        <f t="shared" si="250"/>
        <v>1</v>
      </c>
      <c r="AD275" s="3">
        <f t="shared" si="251"/>
        <v>0</v>
      </c>
      <c r="AE275" s="3">
        <f t="shared" si="252"/>
        <v>0</v>
      </c>
      <c r="AF275" s="3">
        <f t="shared" si="253"/>
        <v>0</v>
      </c>
      <c r="AG275" s="3">
        <f t="shared" si="254"/>
        <v>0</v>
      </c>
      <c r="AH275" s="3">
        <f t="shared" si="255"/>
        <v>0</v>
      </c>
      <c r="AI275" s="3">
        <f t="shared" si="256"/>
        <v>0</v>
      </c>
      <c r="AJ275" s="3">
        <f t="shared" si="257"/>
        <v>0</v>
      </c>
      <c r="AK275" s="3">
        <f t="shared" si="258"/>
        <v>0</v>
      </c>
      <c r="AL275" s="3">
        <f t="shared" si="259"/>
        <v>1</v>
      </c>
      <c r="AM275" s="3">
        <f t="shared" si="260"/>
        <v>1</v>
      </c>
      <c r="AN275" s="3">
        <f t="shared" si="261"/>
        <v>0</v>
      </c>
      <c r="AO275" s="3">
        <f t="shared" si="262"/>
        <v>0</v>
      </c>
      <c r="AP275" s="3">
        <f t="shared" si="263"/>
        <v>0</v>
      </c>
      <c r="AQ275" s="3">
        <f t="shared" si="264"/>
        <v>0</v>
      </c>
      <c r="AR275" s="3">
        <f t="shared" si="265"/>
        <v>0</v>
      </c>
      <c r="AS275" s="3">
        <f t="shared" si="266"/>
        <v>0</v>
      </c>
      <c r="AT275" s="3">
        <f t="shared" si="267"/>
        <v>0</v>
      </c>
      <c r="AU275" s="3">
        <f t="shared" si="268"/>
        <v>1</v>
      </c>
      <c r="AV275" s="3">
        <f t="shared" si="269"/>
        <v>512</v>
      </c>
      <c r="AW275" s="3">
        <f t="shared" si="270"/>
        <v>5</v>
      </c>
      <c r="AX275" s="3">
        <f t="shared" si="271"/>
        <v>8</v>
      </c>
      <c r="AY275" s="3">
        <f t="shared" si="272"/>
        <v>7</v>
      </c>
      <c r="AZ275" s="3">
        <f t="shared" si="273"/>
        <v>7</v>
      </c>
      <c r="BA275" s="3">
        <f t="shared" si="274"/>
        <v>5</v>
      </c>
    </row>
    <row r="276" spans="1:53" ht="12.75">
      <c r="A276" s="3" t="str">
        <f t="shared" si="229"/>
        <v>Caledonia</v>
      </c>
      <c r="B276" s="3">
        <v>18</v>
      </c>
      <c r="C276" s="3">
        <f t="shared" si="282"/>
        <v>110</v>
      </c>
      <c r="D276" s="3">
        <f t="shared" si="285"/>
        <v>3</v>
      </c>
      <c r="E276" s="3">
        <f t="shared" si="285"/>
        <v>18</v>
      </c>
      <c r="F276" s="3">
        <f t="shared" si="285"/>
        <v>3</v>
      </c>
      <c r="G276" s="3">
        <f t="shared" si="285"/>
        <v>3</v>
      </c>
      <c r="H276" s="3">
        <f t="shared" si="285"/>
        <v>3</v>
      </c>
      <c r="I276" s="3">
        <f t="shared" si="285"/>
        <v>2</v>
      </c>
      <c r="J276" s="3">
        <f t="shared" si="231"/>
        <v>1</v>
      </c>
      <c r="K276" s="3">
        <f t="shared" si="232"/>
        <v>110</v>
      </c>
      <c r="L276" s="3">
        <f t="shared" si="233"/>
        <v>3</v>
      </c>
      <c r="M276" s="3">
        <f t="shared" si="276"/>
        <v>3</v>
      </c>
      <c r="N276" s="3">
        <f t="shared" si="277"/>
        <v>3</v>
      </c>
      <c r="O276" s="3">
        <f t="shared" si="278"/>
        <v>3</v>
      </c>
      <c r="P276" s="3">
        <f t="shared" si="279"/>
        <v>2</v>
      </c>
      <c r="Q276" s="3">
        <f t="shared" si="238"/>
        <v>1</v>
      </c>
      <c r="R276" s="3">
        <f t="shared" si="239"/>
        <v>0</v>
      </c>
      <c r="S276" s="3">
        <f t="shared" si="240"/>
        <v>1</v>
      </c>
      <c r="T276" s="3">
        <f t="shared" si="241"/>
        <v>0</v>
      </c>
      <c r="U276" s="3">
        <f t="shared" si="242"/>
        <v>0</v>
      </c>
      <c r="V276" s="3">
        <f t="shared" si="283"/>
        <v>0</v>
      </c>
      <c r="W276" s="3">
        <f t="shared" si="244"/>
        <v>0</v>
      </c>
      <c r="X276" s="3">
        <f t="shared" si="245"/>
        <v>0</v>
      </c>
      <c r="Y276" s="3">
        <f t="shared" si="246"/>
        <v>0</v>
      </c>
      <c r="Z276" s="3">
        <f t="shared" si="247"/>
        <v>0</v>
      </c>
      <c r="AA276" s="3">
        <f t="shared" si="248"/>
        <v>1</v>
      </c>
      <c r="AB276" s="3">
        <f t="shared" si="249"/>
        <v>0</v>
      </c>
      <c r="AC276" s="3">
        <f t="shared" si="250"/>
        <v>1</v>
      </c>
      <c r="AD276" s="3">
        <f t="shared" si="251"/>
        <v>0</v>
      </c>
      <c r="AE276" s="3">
        <f t="shared" si="252"/>
        <v>0</v>
      </c>
      <c r="AF276" s="3">
        <f t="shared" si="253"/>
        <v>0</v>
      </c>
      <c r="AG276" s="3">
        <f t="shared" si="254"/>
        <v>0</v>
      </c>
      <c r="AH276" s="3">
        <f t="shared" si="255"/>
        <v>0</v>
      </c>
      <c r="AI276" s="3">
        <f t="shared" si="256"/>
        <v>0</v>
      </c>
      <c r="AJ276" s="3">
        <f t="shared" si="257"/>
        <v>0</v>
      </c>
      <c r="AK276" s="3">
        <f t="shared" si="258"/>
        <v>1</v>
      </c>
      <c r="AL276" s="3">
        <f t="shared" si="259"/>
        <v>0</v>
      </c>
      <c r="AM276" s="3">
        <f t="shared" si="260"/>
        <v>1</v>
      </c>
      <c r="AN276" s="3">
        <f t="shared" si="261"/>
        <v>0</v>
      </c>
      <c r="AO276" s="3">
        <f t="shared" si="262"/>
        <v>0</v>
      </c>
      <c r="AP276" s="3">
        <f t="shared" si="263"/>
        <v>0</v>
      </c>
      <c r="AQ276" s="3">
        <f t="shared" si="264"/>
        <v>0</v>
      </c>
      <c r="AR276" s="3">
        <f t="shared" si="265"/>
        <v>0</v>
      </c>
      <c r="AS276" s="3">
        <f t="shared" si="266"/>
        <v>0</v>
      </c>
      <c r="AT276" s="3">
        <f t="shared" si="267"/>
        <v>0</v>
      </c>
      <c r="AU276" s="3">
        <f t="shared" si="268"/>
        <v>0</v>
      </c>
      <c r="AV276" s="3">
        <f t="shared" si="269"/>
        <v>0</v>
      </c>
      <c r="AW276" s="3">
        <f t="shared" si="270"/>
        <v>0</v>
      </c>
      <c r="AX276" s="3">
        <f t="shared" si="271"/>
        <v>0</v>
      </c>
      <c r="AY276" s="3">
        <f t="shared" si="272"/>
        <v>0</v>
      </c>
      <c r="AZ276" s="3">
        <f t="shared" si="273"/>
        <v>0</v>
      </c>
      <c r="BA276" s="3">
        <f t="shared" si="274"/>
        <v>0</v>
      </c>
    </row>
    <row r="277" spans="1:53" ht="12.75">
      <c r="A277" s="3" t="str">
        <f t="shared" si="229"/>
        <v>Grande Dunes</v>
      </c>
      <c r="B277" s="3">
        <v>1</v>
      </c>
      <c r="C277" s="3">
        <f t="shared" si="282"/>
        <v>396</v>
      </c>
      <c r="D277" s="3">
        <f t="shared" si="285"/>
        <v>4</v>
      </c>
      <c r="E277" s="3">
        <f t="shared" si="285"/>
        <v>10</v>
      </c>
      <c r="F277" s="3">
        <f t="shared" si="285"/>
        <v>5</v>
      </c>
      <c r="G277" s="3">
        <f t="shared" si="285"/>
        <v>5</v>
      </c>
      <c r="H277" s="3">
        <f t="shared" si="285"/>
        <v>4</v>
      </c>
      <c r="I277" s="3">
        <f t="shared" si="285"/>
        <v>6</v>
      </c>
      <c r="J277" s="3">
        <f t="shared" si="231"/>
        <v>0</v>
      </c>
      <c r="K277" s="3">
        <f t="shared" si="232"/>
        <v>0</v>
      </c>
      <c r="L277" s="3">
        <f t="shared" si="233"/>
        <v>0</v>
      </c>
      <c r="M277" s="3">
        <f t="shared" si="276"/>
        <v>0</v>
      </c>
      <c r="N277" s="3">
        <f t="shared" si="277"/>
        <v>0</v>
      </c>
      <c r="O277" s="3">
        <f t="shared" si="278"/>
        <v>0</v>
      </c>
      <c r="P277" s="3">
        <f t="shared" si="279"/>
        <v>0</v>
      </c>
      <c r="Q277" s="3">
        <f t="shared" si="238"/>
        <v>0</v>
      </c>
      <c r="R277" s="3">
        <f t="shared" si="239"/>
        <v>1</v>
      </c>
      <c r="S277" s="3">
        <f t="shared" si="240"/>
        <v>1</v>
      </c>
      <c r="T277" s="3">
        <f t="shared" si="241"/>
        <v>0</v>
      </c>
      <c r="U277" s="3">
        <f t="shared" si="242"/>
        <v>0</v>
      </c>
      <c r="V277" s="3">
        <f t="shared" si="283"/>
        <v>0</v>
      </c>
      <c r="W277" s="3">
        <f t="shared" si="244"/>
        <v>0</v>
      </c>
      <c r="X277" s="3">
        <f t="shared" si="245"/>
        <v>0</v>
      </c>
      <c r="Y277" s="3">
        <f t="shared" si="246"/>
        <v>0</v>
      </c>
      <c r="Z277" s="3">
        <f t="shared" si="247"/>
        <v>0</v>
      </c>
      <c r="AA277" s="3">
        <f t="shared" si="248"/>
        <v>1</v>
      </c>
      <c r="AB277" s="3">
        <f t="shared" si="249"/>
        <v>1</v>
      </c>
      <c r="AC277" s="3">
        <f t="shared" si="250"/>
        <v>2</v>
      </c>
      <c r="AD277" s="3">
        <f t="shared" si="251"/>
        <v>1</v>
      </c>
      <c r="AE277" s="3">
        <f t="shared" si="252"/>
        <v>396</v>
      </c>
      <c r="AF277" s="3">
        <f t="shared" si="253"/>
        <v>4</v>
      </c>
      <c r="AG277" s="3">
        <f t="shared" si="254"/>
        <v>5</v>
      </c>
      <c r="AH277" s="3">
        <f t="shared" si="255"/>
        <v>5</v>
      </c>
      <c r="AI277" s="3">
        <f t="shared" si="256"/>
        <v>4</v>
      </c>
      <c r="AJ277" s="3">
        <f t="shared" si="257"/>
        <v>6</v>
      </c>
      <c r="AK277" s="3">
        <f t="shared" si="258"/>
        <v>1</v>
      </c>
      <c r="AL277" s="3">
        <f t="shared" si="259"/>
        <v>0</v>
      </c>
      <c r="AM277" s="3">
        <f t="shared" si="260"/>
        <v>1</v>
      </c>
      <c r="AN277" s="3">
        <f t="shared" si="261"/>
        <v>0</v>
      </c>
      <c r="AO277" s="3">
        <f t="shared" si="262"/>
        <v>0</v>
      </c>
      <c r="AP277" s="3">
        <f t="shared" si="263"/>
        <v>0</v>
      </c>
      <c r="AQ277" s="3">
        <f t="shared" si="264"/>
        <v>0</v>
      </c>
      <c r="AR277" s="3">
        <f t="shared" si="265"/>
        <v>0</v>
      </c>
      <c r="AS277" s="3">
        <f t="shared" si="266"/>
        <v>0</v>
      </c>
      <c r="AT277" s="3">
        <f t="shared" si="267"/>
        <v>0</v>
      </c>
      <c r="AU277" s="3">
        <f t="shared" si="268"/>
        <v>0</v>
      </c>
      <c r="AV277" s="3">
        <f t="shared" si="269"/>
        <v>0</v>
      </c>
      <c r="AW277" s="3">
        <f t="shared" si="270"/>
        <v>0</v>
      </c>
      <c r="AX277" s="3">
        <f t="shared" si="271"/>
        <v>0</v>
      </c>
      <c r="AY277" s="3">
        <f t="shared" si="272"/>
        <v>0</v>
      </c>
      <c r="AZ277" s="3">
        <f t="shared" si="273"/>
        <v>0</v>
      </c>
      <c r="BA277" s="3">
        <f t="shared" si="274"/>
        <v>0</v>
      </c>
    </row>
    <row r="278" spans="1:53" ht="12.75">
      <c r="A278" s="3" t="str">
        <f t="shared" si="229"/>
        <v>Grande Dunes</v>
      </c>
      <c r="B278" s="3">
        <v>2</v>
      </c>
      <c r="C278" s="3">
        <f t="shared" si="282"/>
        <v>137</v>
      </c>
      <c r="D278" s="3">
        <f t="shared" si="285"/>
        <v>3</v>
      </c>
      <c r="E278" s="3">
        <f t="shared" si="285"/>
        <v>16</v>
      </c>
      <c r="F278" s="3">
        <f t="shared" si="285"/>
        <v>4</v>
      </c>
      <c r="G278" s="3">
        <f t="shared" si="285"/>
        <v>4</v>
      </c>
      <c r="H278" s="3">
        <f t="shared" si="285"/>
        <v>4</v>
      </c>
      <c r="I278" s="3">
        <f t="shared" si="285"/>
        <v>3</v>
      </c>
      <c r="J278" s="3">
        <f t="shared" si="231"/>
        <v>1</v>
      </c>
      <c r="K278" s="3">
        <f t="shared" si="232"/>
        <v>137</v>
      </c>
      <c r="L278" s="3">
        <f t="shared" si="233"/>
        <v>3</v>
      </c>
      <c r="M278" s="3">
        <f t="shared" si="276"/>
        <v>4</v>
      </c>
      <c r="N278" s="3">
        <f t="shared" si="277"/>
        <v>4</v>
      </c>
      <c r="O278" s="3">
        <f t="shared" si="278"/>
        <v>4</v>
      </c>
      <c r="P278" s="3">
        <f t="shared" si="279"/>
        <v>3</v>
      </c>
      <c r="Q278" s="3">
        <f t="shared" si="238"/>
        <v>1</v>
      </c>
      <c r="R278" s="3">
        <f t="shared" si="239"/>
        <v>0</v>
      </c>
      <c r="S278" s="3">
        <f t="shared" si="240"/>
        <v>1</v>
      </c>
      <c r="T278" s="3">
        <f t="shared" si="241"/>
        <v>0</v>
      </c>
      <c r="U278" s="3">
        <f t="shared" si="242"/>
        <v>0</v>
      </c>
      <c r="V278" s="3">
        <f t="shared" si="283"/>
        <v>0</v>
      </c>
      <c r="W278" s="3">
        <f t="shared" si="244"/>
        <v>0</v>
      </c>
      <c r="X278" s="3">
        <f t="shared" si="245"/>
        <v>0</v>
      </c>
      <c r="Y278" s="3">
        <f t="shared" si="246"/>
        <v>0</v>
      </c>
      <c r="Z278" s="3">
        <f t="shared" si="247"/>
        <v>0</v>
      </c>
      <c r="AA278" s="3">
        <f t="shared" si="248"/>
        <v>1</v>
      </c>
      <c r="AB278" s="3">
        <f t="shared" si="249"/>
        <v>0</v>
      </c>
      <c r="AC278" s="3">
        <f t="shared" si="250"/>
        <v>1</v>
      </c>
      <c r="AD278" s="3">
        <f t="shared" si="251"/>
        <v>0</v>
      </c>
      <c r="AE278" s="3">
        <f t="shared" si="252"/>
        <v>0</v>
      </c>
      <c r="AF278" s="3">
        <f t="shared" si="253"/>
        <v>0</v>
      </c>
      <c r="AG278" s="3">
        <f t="shared" si="254"/>
        <v>0</v>
      </c>
      <c r="AH278" s="3">
        <f t="shared" si="255"/>
        <v>0</v>
      </c>
      <c r="AI278" s="3">
        <f t="shared" si="256"/>
        <v>0</v>
      </c>
      <c r="AJ278" s="3">
        <f t="shared" si="257"/>
        <v>0</v>
      </c>
      <c r="AK278" s="3">
        <f t="shared" si="258"/>
        <v>1</v>
      </c>
      <c r="AL278" s="3">
        <f t="shared" si="259"/>
        <v>0</v>
      </c>
      <c r="AM278" s="3">
        <f t="shared" si="260"/>
        <v>1</v>
      </c>
      <c r="AN278" s="3">
        <f t="shared" si="261"/>
        <v>0</v>
      </c>
      <c r="AO278" s="3">
        <f t="shared" si="262"/>
        <v>0</v>
      </c>
      <c r="AP278" s="3">
        <f t="shared" si="263"/>
        <v>0</v>
      </c>
      <c r="AQ278" s="3">
        <f t="shared" si="264"/>
        <v>0</v>
      </c>
      <c r="AR278" s="3">
        <f t="shared" si="265"/>
        <v>0</v>
      </c>
      <c r="AS278" s="3">
        <f t="shared" si="266"/>
        <v>0</v>
      </c>
      <c r="AT278" s="3">
        <f t="shared" si="267"/>
        <v>0</v>
      </c>
      <c r="AU278" s="3">
        <f t="shared" si="268"/>
        <v>0</v>
      </c>
      <c r="AV278" s="3">
        <f t="shared" si="269"/>
        <v>0</v>
      </c>
      <c r="AW278" s="3">
        <f t="shared" si="270"/>
        <v>0</v>
      </c>
      <c r="AX278" s="3">
        <f t="shared" si="271"/>
        <v>0</v>
      </c>
      <c r="AY278" s="3">
        <f t="shared" si="272"/>
        <v>0</v>
      </c>
      <c r="AZ278" s="3">
        <f t="shared" si="273"/>
        <v>0</v>
      </c>
      <c r="BA278" s="3">
        <f t="shared" si="274"/>
        <v>0</v>
      </c>
    </row>
    <row r="279" spans="1:53" ht="12.75">
      <c r="A279" s="3" t="str">
        <f t="shared" si="229"/>
        <v>Grande Dunes</v>
      </c>
      <c r="B279" s="3">
        <v>3</v>
      </c>
      <c r="C279" s="3">
        <f t="shared" si="282"/>
        <v>378</v>
      </c>
      <c r="D279" s="3">
        <f t="shared" si="285"/>
        <v>4</v>
      </c>
      <c r="E279" s="3">
        <f t="shared" si="285"/>
        <v>6</v>
      </c>
      <c r="F279" s="3">
        <f t="shared" si="285"/>
        <v>5</v>
      </c>
      <c r="G279" s="3">
        <f t="shared" si="285"/>
        <v>5</v>
      </c>
      <c r="H279" s="3">
        <f t="shared" si="285"/>
        <v>5</v>
      </c>
      <c r="I279" s="3">
        <f t="shared" si="285"/>
        <v>4</v>
      </c>
      <c r="J279" s="3">
        <f t="shared" si="231"/>
        <v>0</v>
      </c>
      <c r="K279" s="3">
        <f t="shared" si="232"/>
        <v>0</v>
      </c>
      <c r="L279" s="3">
        <f t="shared" si="233"/>
        <v>0</v>
      </c>
      <c r="M279" s="3">
        <f t="shared" si="276"/>
        <v>0</v>
      </c>
      <c r="N279" s="3">
        <f t="shared" si="277"/>
        <v>0</v>
      </c>
      <c r="O279" s="3">
        <f t="shared" si="278"/>
        <v>0</v>
      </c>
      <c r="P279" s="3">
        <f t="shared" si="279"/>
        <v>0</v>
      </c>
      <c r="Q279" s="3">
        <f t="shared" si="238"/>
        <v>0</v>
      </c>
      <c r="R279" s="3">
        <f t="shared" si="239"/>
        <v>1</v>
      </c>
      <c r="S279" s="3">
        <f t="shared" si="240"/>
        <v>1</v>
      </c>
      <c r="T279" s="3">
        <f t="shared" si="241"/>
        <v>0</v>
      </c>
      <c r="U279" s="3">
        <f t="shared" si="242"/>
        <v>0</v>
      </c>
      <c r="V279" s="3">
        <f t="shared" si="283"/>
        <v>0</v>
      </c>
      <c r="W279" s="3">
        <f t="shared" si="244"/>
        <v>0</v>
      </c>
      <c r="X279" s="3">
        <f t="shared" si="245"/>
        <v>0</v>
      </c>
      <c r="Y279" s="3">
        <f t="shared" si="246"/>
        <v>0</v>
      </c>
      <c r="Z279" s="3">
        <f t="shared" si="247"/>
        <v>0</v>
      </c>
      <c r="AA279" s="3">
        <f t="shared" si="248"/>
        <v>1</v>
      </c>
      <c r="AB279" s="3">
        <f t="shared" si="249"/>
        <v>1</v>
      </c>
      <c r="AC279" s="3">
        <f t="shared" si="250"/>
        <v>2</v>
      </c>
      <c r="AD279" s="3">
        <f t="shared" si="251"/>
        <v>1</v>
      </c>
      <c r="AE279" s="3">
        <f t="shared" si="252"/>
        <v>378</v>
      </c>
      <c r="AF279" s="3">
        <f t="shared" si="253"/>
        <v>4</v>
      </c>
      <c r="AG279" s="3">
        <f t="shared" si="254"/>
        <v>5</v>
      </c>
      <c r="AH279" s="3">
        <f t="shared" si="255"/>
        <v>5</v>
      </c>
      <c r="AI279" s="3">
        <f t="shared" si="256"/>
        <v>5</v>
      </c>
      <c r="AJ279" s="3">
        <f t="shared" si="257"/>
        <v>4</v>
      </c>
      <c r="AK279" s="3">
        <f t="shared" si="258"/>
        <v>1</v>
      </c>
      <c r="AL279" s="3">
        <f t="shared" si="259"/>
        <v>0</v>
      </c>
      <c r="AM279" s="3">
        <f t="shared" si="260"/>
        <v>1</v>
      </c>
      <c r="AN279" s="3">
        <f t="shared" si="261"/>
        <v>0</v>
      </c>
      <c r="AO279" s="3">
        <f t="shared" si="262"/>
        <v>0</v>
      </c>
      <c r="AP279" s="3">
        <f t="shared" si="263"/>
        <v>0</v>
      </c>
      <c r="AQ279" s="3">
        <f t="shared" si="264"/>
        <v>0</v>
      </c>
      <c r="AR279" s="3">
        <f t="shared" si="265"/>
        <v>0</v>
      </c>
      <c r="AS279" s="3">
        <f t="shared" si="266"/>
        <v>0</v>
      </c>
      <c r="AT279" s="3">
        <f t="shared" si="267"/>
        <v>0</v>
      </c>
      <c r="AU279" s="3">
        <f t="shared" si="268"/>
        <v>0</v>
      </c>
      <c r="AV279" s="3">
        <f t="shared" si="269"/>
        <v>0</v>
      </c>
      <c r="AW279" s="3">
        <f t="shared" si="270"/>
        <v>0</v>
      </c>
      <c r="AX279" s="3">
        <f t="shared" si="271"/>
        <v>0</v>
      </c>
      <c r="AY279" s="3">
        <f t="shared" si="272"/>
        <v>0</v>
      </c>
      <c r="AZ279" s="3">
        <f t="shared" si="273"/>
        <v>0</v>
      </c>
      <c r="BA279" s="3">
        <f t="shared" si="274"/>
        <v>0</v>
      </c>
    </row>
    <row r="280" spans="1:53" ht="12.75">
      <c r="A280" s="3" t="str">
        <f t="shared" si="229"/>
        <v>Grande Dunes</v>
      </c>
      <c r="B280" s="3">
        <v>4</v>
      </c>
      <c r="C280" s="3">
        <f t="shared" si="282"/>
        <v>506</v>
      </c>
      <c r="D280" s="3">
        <f t="shared" si="285"/>
        <v>5</v>
      </c>
      <c r="E280" s="3">
        <f t="shared" si="285"/>
        <v>4</v>
      </c>
      <c r="F280" s="3">
        <f t="shared" si="285"/>
        <v>6</v>
      </c>
      <c r="G280" s="3">
        <f t="shared" si="285"/>
        <v>5</v>
      </c>
      <c r="H280" s="3">
        <f t="shared" si="285"/>
        <v>6</v>
      </c>
      <c r="I280" s="3">
        <f t="shared" si="285"/>
        <v>6</v>
      </c>
      <c r="J280" s="3">
        <f t="shared" si="231"/>
        <v>0</v>
      </c>
      <c r="K280" s="3">
        <f t="shared" si="232"/>
        <v>0</v>
      </c>
      <c r="L280" s="3">
        <f t="shared" si="233"/>
        <v>0</v>
      </c>
      <c r="M280" s="3">
        <f t="shared" si="276"/>
        <v>0</v>
      </c>
      <c r="N280" s="3">
        <f t="shared" si="277"/>
        <v>0</v>
      </c>
      <c r="O280" s="3">
        <f t="shared" si="278"/>
        <v>0</v>
      </c>
      <c r="P280" s="3">
        <f t="shared" si="279"/>
        <v>0</v>
      </c>
      <c r="Q280" s="3">
        <f t="shared" si="238"/>
        <v>0</v>
      </c>
      <c r="R280" s="3">
        <f t="shared" si="239"/>
        <v>1</v>
      </c>
      <c r="S280" s="3">
        <f t="shared" si="240"/>
        <v>1</v>
      </c>
      <c r="T280" s="3">
        <f t="shared" si="241"/>
        <v>0</v>
      </c>
      <c r="U280" s="3">
        <f t="shared" si="242"/>
        <v>0</v>
      </c>
      <c r="V280" s="3">
        <f t="shared" si="283"/>
        <v>0</v>
      </c>
      <c r="W280" s="3">
        <f t="shared" si="244"/>
        <v>0</v>
      </c>
      <c r="X280" s="3">
        <f t="shared" si="245"/>
        <v>0</v>
      </c>
      <c r="Y280" s="3">
        <f t="shared" si="246"/>
        <v>0</v>
      </c>
      <c r="Z280" s="3">
        <f t="shared" si="247"/>
        <v>0</v>
      </c>
      <c r="AA280" s="3">
        <f t="shared" si="248"/>
        <v>0</v>
      </c>
      <c r="AB280" s="3">
        <f t="shared" si="249"/>
        <v>1</v>
      </c>
      <c r="AC280" s="3">
        <f t="shared" si="250"/>
        <v>1</v>
      </c>
      <c r="AD280" s="3">
        <f t="shared" si="251"/>
        <v>0</v>
      </c>
      <c r="AE280" s="3">
        <f t="shared" si="252"/>
        <v>0</v>
      </c>
      <c r="AF280" s="3">
        <f t="shared" si="253"/>
        <v>0</v>
      </c>
      <c r="AG280" s="3">
        <f t="shared" si="254"/>
        <v>0</v>
      </c>
      <c r="AH280" s="3">
        <f t="shared" si="255"/>
        <v>0</v>
      </c>
      <c r="AI280" s="3">
        <f t="shared" si="256"/>
        <v>0</v>
      </c>
      <c r="AJ280" s="3">
        <f t="shared" si="257"/>
        <v>0</v>
      </c>
      <c r="AK280" s="3">
        <f t="shared" si="258"/>
        <v>0</v>
      </c>
      <c r="AL280" s="3">
        <f t="shared" si="259"/>
        <v>1</v>
      </c>
      <c r="AM280" s="3">
        <f t="shared" si="260"/>
        <v>1</v>
      </c>
      <c r="AN280" s="3">
        <f t="shared" si="261"/>
        <v>0</v>
      </c>
      <c r="AO280" s="3">
        <f t="shared" si="262"/>
        <v>0</v>
      </c>
      <c r="AP280" s="3">
        <f t="shared" si="263"/>
        <v>0</v>
      </c>
      <c r="AQ280" s="3">
        <f t="shared" si="264"/>
        <v>0</v>
      </c>
      <c r="AR280" s="3">
        <f t="shared" si="265"/>
        <v>0</v>
      </c>
      <c r="AS280" s="3">
        <f t="shared" si="266"/>
        <v>0</v>
      </c>
      <c r="AT280" s="3">
        <f t="shared" si="267"/>
        <v>0</v>
      </c>
      <c r="AU280" s="3">
        <f t="shared" si="268"/>
        <v>1</v>
      </c>
      <c r="AV280" s="3">
        <f t="shared" si="269"/>
        <v>506</v>
      </c>
      <c r="AW280" s="3">
        <f t="shared" si="270"/>
        <v>5</v>
      </c>
      <c r="AX280" s="3">
        <f t="shared" si="271"/>
        <v>6</v>
      </c>
      <c r="AY280" s="3">
        <f t="shared" si="272"/>
        <v>5</v>
      </c>
      <c r="AZ280" s="3">
        <f t="shared" si="273"/>
        <v>6</v>
      </c>
      <c r="BA280" s="3">
        <f t="shared" si="274"/>
        <v>6</v>
      </c>
    </row>
    <row r="281" spans="1:53" ht="12.75">
      <c r="A281" s="3" t="str">
        <f t="shared" si="229"/>
        <v>Grande Dunes</v>
      </c>
      <c r="B281" s="3">
        <v>5</v>
      </c>
      <c r="C281" s="3">
        <f t="shared" si="282"/>
        <v>383</v>
      </c>
      <c r="D281" s="3">
        <f t="shared" si="285"/>
        <v>4</v>
      </c>
      <c r="E281" s="3">
        <f t="shared" si="285"/>
        <v>14</v>
      </c>
      <c r="F281" s="3">
        <f t="shared" si="285"/>
        <v>6</v>
      </c>
      <c r="G281" s="3">
        <f t="shared" si="285"/>
        <v>8</v>
      </c>
      <c r="H281" s="3">
        <f t="shared" si="285"/>
        <v>5</v>
      </c>
      <c r="I281" s="3">
        <f t="shared" si="285"/>
        <v>4</v>
      </c>
      <c r="J281" s="3">
        <f t="shared" si="231"/>
        <v>0</v>
      </c>
      <c r="K281" s="3">
        <f t="shared" si="232"/>
        <v>0</v>
      </c>
      <c r="L281" s="3">
        <f t="shared" si="233"/>
        <v>0</v>
      </c>
      <c r="M281" s="3">
        <f t="shared" si="276"/>
        <v>0</v>
      </c>
      <c r="N281" s="3">
        <f t="shared" si="277"/>
        <v>0</v>
      </c>
      <c r="O281" s="3">
        <f t="shared" si="278"/>
        <v>0</v>
      </c>
      <c r="P281" s="3">
        <f t="shared" si="279"/>
        <v>0</v>
      </c>
      <c r="Q281" s="3">
        <f t="shared" si="238"/>
        <v>0</v>
      </c>
      <c r="R281" s="3">
        <f t="shared" si="239"/>
        <v>1</v>
      </c>
      <c r="S281" s="3">
        <f t="shared" si="240"/>
        <v>1</v>
      </c>
      <c r="T281" s="3">
        <f t="shared" si="241"/>
        <v>0</v>
      </c>
      <c r="U281" s="3">
        <f t="shared" si="242"/>
        <v>0</v>
      </c>
      <c r="V281" s="3">
        <f t="shared" si="283"/>
        <v>0</v>
      </c>
      <c r="W281" s="3">
        <f t="shared" si="244"/>
        <v>0</v>
      </c>
      <c r="X281" s="3">
        <f t="shared" si="245"/>
        <v>0</v>
      </c>
      <c r="Y281" s="3">
        <f t="shared" si="246"/>
        <v>0</v>
      </c>
      <c r="Z281" s="3">
        <f t="shared" si="247"/>
        <v>0</v>
      </c>
      <c r="AA281" s="3">
        <f t="shared" si="248"/>
        <v>1</v>
      </c>
      <c r="AB281" s="3">
        <f t="shared" si="249"/>
        <v>1</v>
      </c>
      <c r="AC281" s="3">
        <f t="shared" si="250"/>
        <v>2</v>
      </c>
      <c r="AD281" s="3">
        <f t="shared" si="251"/>
        <v>1</v>
      </c>
      <c r="AE281" s="3">
        <f t="shared" si="252"/>
        <v>383</v>
      </c>
      <c r="AF281" s="3">
        <f t="shared" si="253"/>
        <v>4</v>
      </c>
      <c r="AG281" s="3">
        <f t="shared" si="254"/>
        <v>6</v>
      </c>
      <c r="AH281" s="3">
        <f t="shared" si="255"/>
        <v>8</v>
      </c>
      <c r="AI281" s="3">
        <f t="shared" si="256"/>
        <v>5</v>
      </c>
      <c r="AJ281" s="3">
        <f t="shared" si="257"/>
        <v>4</v>
      </c>
      <c r="AK281" s="3">
        <f t="shared" si="258"/>
        <v>1</v>
      </c>
      <c r="AL281" s="3">
        <f t="shared" si="259"/>
        <v>0</v>
      </c>
      <c r="AM281" s="3">
        <f t="shared" si="260"/>
        <v>1</v>
      </c>
      <c r="AN281" s="3">
        <f t="shared" si="261"/>
        <v>0</v>
      </c>
      <c r="AO281" s="3">
        <f t="shared" si="262"/>
        <v>0</v>
      </c>
      <c r="AP281" s="3">
        <f t="shared" si="263"/>
        <v>0</v>
      </c>
      <c r="AQ281" s="3">
        <f t="shared" si="264"/>
        <v>0</v>
      </c>
      <c r="AR281" s="3">
        <f t="shared" si="265"/>
        <v>0</v>
      </c>
      <c r="AS281" s="3">
        <f t="shared" si="266"/>
        <v>0</v>
      </c>
      <c r="AT281" s="3">
        <f t="shared" si="267"/>
        <v>0</v>
      </c>
      <c r="AU281" s="3">
        <f t="shared" si="268"/>
        <v>0</v>
      </c>
      <c r="AV281" s="3">
        <f t="shared" si="269"/>
        <v>0</v>
      </c>
      <c r="AW281" s="3">
        <f t="shared" si="270"/>
        <v>0</v>
      </c>
      <c r="AX281" s="3">
        <f t="shared" si="271"/>
        <v>0</v>
      </c>
      <c r="AY281" s="3">
        <f t="shared" si="272"/>
        <v>0</v>
      </c>
      <c r="AZ281" s="3">
        <f t="shared" si="273"/>
        <v>0</v>
      </c>
      <c r="BA281" s="3">
        <f t="shared" si="274"/>
        <v>0</v>
      </c>
    </row>
    <row r="282" spans="1:53" ht="12.75">
      <c r="A282" s="3" t="str">
        <f t="shared" si="229"/>
        <v>Grande Dunes</v>
      </c>
      <c r="B282" s="3">
        <v>6</v>
      </c>
      <c r="C282" s="3">
        <f t="shared" si="282"/>
        <v>305</v>
      </c>
      <c r="D282" s="3">
        <f t="shared" si="285"/>
        <v>4</v>
      </c>
      <c r="E282" s="3">
        <f t="shared" si="285"/>
        <v>18</v>
      </c>
      <c r="F282" s="3">
        <f t="shared" si="285"/>
        <v>5</v>
      </c>
      <c r="G282" s="3">
        <f t="shared" si="285"/>
        <v>4</v>
      </c>
      <c r="H282" s="3">
        <f t="shared" si="285"/>
        <v>4</v>
      </c>
      <c r="I282" s="3">
        <f t="shared" si="285"/>
        <v>3</v>
      </c>
      <c r="J282" s="3">
        <f t="shared" si="231"/>
        <v>0</v>
      </c>
      <c r="K282" s="3">
        <f t="shared" si="232"/>
        <v>0</v>
      </c>
      <c r="L282" s="3">
        <f t="shared" si="233"/>
        <v>0</v>
      </c>
      <c r="M282" s="3">
        <f t="shared" si="276"/>
        <v>0</v>
      </c>
      <c r="N282" s="3">
        <f t="shared" si="277"/>
        <v>0</v>
      </c>
      <c r="O282" s="3">
        <f t="shared" si="278"/>
        <v>0</v>
      </c>
      <c r="P282" s="3">
        <f t="shared" si="279"/>
        <v>0</v>
      </c>
      <c r="Q282" s="3">
        <f t="shared" si="238"/>
        <v>0</v>
      </c>
      <c r="R282" s="3">
        <f t="shared" si="239"/>
        <v>1</v>
      </c>
      <c r="S282" s="3">
        <f t="shared" si="240"/>
        <v>1</v>
      </c>
      <c r="T282" s="3">
        <f t="shared" si="241"/>
        <v>0</v>
      </c>
      <c r="U282" s="3">
        <f t="shared" si="242"/>
        <v>0</v>
      </c>
      <c r="V282" s="3">
        <f t="shared" si="283"/>
        <v>0</v>
      </c>
      <c r="W282" s="3">
        <f t="shared" si="244"/>
        <v>0</v>
      </c>
      <c r="X282" s="3">
        <f t="shared" si="245"/>
        <v>0</v>
      </c>
      <c r="Y282" s="3">
        <f t="shared" si="246"/>
        <v>0</v>
      </c>
      <c r="Z282" s="3">
        <f t="shared" si="247"/>
        <v>0</v>
      </c>
      <c r="AA282" s="3">
        <f t="shared" si="248"/>
        <v>1</v>
      </c>
      <c r="AB282" s="3">
        <f t="shared" si="249"/>
        <v>1</v>
      </c>
      <c r="AC282" s="3">
        <f t="shared" si="250"/>
        <v>2</v>
      </c>
      <c r="AD282" s="3">
        <f t="shared" si="251"/>
        <v>1</v>
      </c>
      <c r="AE282" s="3">
        <f t="shared" si="252"/>
        <v>305</v>
      </c>
      <c r="AF282" s="3">
        <f t="shared" si="253"/>
        <v>4</v>
      </c>
      <c r="AG282" s="3">
        <f t="shared" si="254"/>
        <v>5</v>
      </c>
      <c r="AH282" s="3">
        <f t="shared" si="255"/>
        <v>4</v>
      </c>
      <c r="AI282" s="3">
        <f t="shared" si="256"/>
        <v>4</v>
      </c>
      <c r="AJ282" s="3">
        <f t="shared" si="257"/>
        <v>3</v>
      </c>
      <c r="AK282" s="3">
        <f t="shared" si="258"/>
        <v>1</v>
      </c>
      <c r="AL282" s="3">
        <f t="shared" si="259"/>
        <v>0</v>
      </c>
      <c r="AM282" s="3">
        <f t="shared" si="260"/>
        <v>1</v>
      </c>
      <c r="AN282" s="3">
        <f t="shared" si="261"/>
        <v>0</v>
      </c>
      <c r="AO282" s="3">
        <f t="shared" si="262"/>
        <v>0</v>
      </c>
      <c r="AP282" s="3">
        <f t="shared" si="263"/>
        <v>0</v>
      </c>
      <c r="AQ282" s="3">
        <f t="shared" si="264"/>
        <v>0</v>
      </c>
      <c r="AR282" s="3">
        <f t="shared" si="265"/>
        <v>0</v>
      </c>
      <c r="AS282" s="3">
        <f t="shared" si="266"/>
        <v>0</v>
      </c>
      <c r="AT282" s="3">
        <f t="shared" si="267"/>
        <v>0</v>
      </c>
      <c r="AU282" s="3">
        <f t="shared" si="268"/>
        <v>0</v>
      </c>
      <c r="AV282" s="3">
        <f t="shared" si="269"/>
        <v>0</v>
      </c>
      <c r="AW282" s="3">
        <f t="shared" si="270"/>
        <v>0</v>
      </c>
      <c r="AX282" s="3">
        <f t="shared" si="271"/>
        <v>0</v>
      </c>
      <c r="AY282" s="3">
        <f t="shared" si="272"/>
        <v>0</v>
      </c>
      <c r="AZ282" s="3">
        <f t="shared" si="273"/>
        <v>0</v>
      </c>
      <c r="BA282" s="3">
        <f t="shared" si="274"/>
        <v>0</v>
      </c>
    </row>
    <row r="283" spans="1:53" ht="12.75">
      <c r="A283" s="3" t="str">
        <f t="shared" si="229"/>
        <v>Grande Dunes</v>
      </c>
      <c r="B283" s="3">
        <v>7</v>
      </c>
      <c r="C283" s="3">
        <f t="shared" si="282"/>
        <v>495</v>
      </c>
      <c r="D283" s="3">
        <f t="shared" si="285"/>
        <v>5</v>
      </c>
      <c r="E283" s="3">
        <f t="shared" si="285"/>
        <v>12</v>
      </c>
      <c r="F283" s="3">
        <f t="shared" si="285"/>
        <v>5</v>
      </c>
      <c r="G283" s="3">
        <f t="shared" si="285"/>
        <v>5</v>
      </c>
      <c r="H283" s="3">
        <f t="shared" si="285"/>
        <v>6</v>
      </c>
      <c r="I283" s="3">
        <f t="shared" si="285"/>
        <v>5</v>
      </c>
      <c r="J283" s="3">
        <f t="shared" si="231"/>
        <v>0</v>
      </c>
      <c r="K283" s="3">
        <f t="shared" si="232"/>
        <v>0</v>
      </c>
      <c r="L283" s="3">
        <f t="shared" si="233"/>
        <v>0</v>
      </c>
      <c r="M283" s="3">
        <f t="shared" si="276"/>
        <v>0</v>
      </c>
      <c r="N283" s="3">
        <f t="shared" si="277"/>
        <v>0</v>
      </c>
      <c r="O283" s="3">
        <f t="shared" si="278"/>
        <v>0</v>
      </c>
      <c r="P283" s="3">
        <f t="shared" si="279"/>
        <v>0</v>
      </c>
      <c r="Q283" s="3">
        <f t="shared" si="238"/>
        <v>0</v>
      </c>
      <c r="R283" s="3">
        <f t="shared" si="239"/>
        <v>1</v>
      </c>
      <c r="S283" s="3">
        <f t="shared" si="240"/>
        <v>1</v>
      </c>
      <c r="T283" s="3">
        <f t="shared" si="241"/>
        <v>0</v>
      </c>
      <c r="U283" s="3">
        <f t="shared" si="242"/>
        <v>0</v>
      </c>
      <c r="V283" s="3">
        <f t="shared" si="283"/>
        <v>0</v>
      </c>
      <c r="W283" s="3">
        <f t="shared" si="244"/>
        <v>0</v>
      </c>
      <c r="X283" s="3">
        <f t="shared" si="245"/>
        <v>0</v>
      </c>
      <c r="Y283" s="3">
        <f t="shared" si="246"/>
        <v>0</v>
      </c>
      <c r="Z283" s="3">
        <f t="shared" si="247"/>
        <v>0</v>
      </c>
      <c r="AA283" s="3">
        <f t="shared" si="248"/>
        <v>0</v>
      </c>
      <c r="AB283" s="3">
        <f t="shared" si="249"/>
        <v>1</v>
      </c>
      <c r="AC283" s="3">
        <f t="shared" si="250"/>
        <v>1</v>
      </c>
      <c r="AD283" s="3">
        <f t="shared" si="251"/>
        <v>0</v>
      </c>
      <c r="AE283" s="3">
        <f t="shared" si="252"/>
        <v>0</v>
      </c>
      <c r="AF283" s="3">
        <f t="shared" si="253"/>
        <v>0</v>
      </c>
      <c r="AG283" s="3">
        <f t="shared" si="254"/>
        <v>0</v>
      </c>
      <c r="AH283" s="3">
        <f t="shared" si="255"/>
        <v>0</v>
      </c>
      <c r="AI283" s="3">
        <f t="shared" si="256"/>
        <v>0</v>
      </c>
      <c r="AJ283" s="3">
        <f t="shared" si="257"/>
        <v>0</v>
      </c>
      <c r="AK283" s="3">
        <f t="shared" si="258"/>
        <v>1</v>
      </c>
      <c r="AL283" s="3">
        <f t="shared" si="259"/>
        <v>1</v>
      </c>
      <c r="AM283" s="3">
        <f t="shared" si="260"/>
        <v>2</v>
      </c>
      <c r="AN283" s="3">
        <f t="shared" si="261"/>
        <v>1</v>
      </c>
      <c r="AO283" s="3">
        <f t="shared" si="262"/>
        <v>495</v>
      </c>
      <c r="AP283" s="3">
        <f t="shared" si="263"/>
        <v>5</v>
      </c>
      <c r="AQ283" s="3">
        <f t="shared" si="264"/>
        <v>5</v>
      </c>
      <c r="AR283" s="3">
        <f t="shared" si="265"/>
        <v>5</v>
      </c>
      <c r="AS283" s="3">
        <f t="shared" si="266"/>
        <v>6</v>
      </c>
      <c r="AT283" s="3">
        <f t="shared" si="267"/>
        <v>5</v>
      </c>
      <c r="AU283" s="3">
        <f t="shared" si="268"/>
        <v>0</v>
      </c>
      <c r="AV283" s="3">
        <f t="shared" si="269"/>
        <v>0</v>
      </c>
      <c r="AW283" s="3">
        <f t="shared" si="270"/>
        <v>0</v>
      </c>
      <c r="AX283" s="3">
        <f t="shared" si="271"/>
        <v>0</v>
      </c>
      <c r="AY283" s="3">
        <f t="shared" si="272"/>
        <v>0</v>
      </c>
      <c r="AZ283" s="3">
        <f t="shared" si="273"/>
        <v>0</v>
      </c>
      <c r="BA283" s="3">
        <f t="shared" si="274"/>
        <v>0</v>
      </c>
    </row>
    <row r="284" spans="1:53" ht="12.75">
      <c r="A284" s="3" t="str">
        <f t="shared" si="229"/>
        <v>Grande Dunes</v>
      </c>
      <c r="B284" s="3">
        <v>8</v>
      </c>
      <c r="C284" s="3">
        <f t="shared" si="282"/>
        <v>155</v>
      </c>
      <c r="D284" s="3">
        <f aca="true" t="shared" si="286" ref="D284:I293">D63</f>
        <v>3</v>
      </c>
      <c r="E284" s="3">
        <f t="shared" si="286"/>
        <v>8</v>
      </c>
      <c r="F284" s="3">
        <f t="shared" si="286"/>
        <v>4</v>
      </c>
      <c r="G284" s="3">
        <f t="shared" si="286"/>
        <v>3</v>
      </c>
      <c r="H284" s="3">
        <f t="shared" si="286"/>
        <v>3</v>
      </c>
      <c r="I284" s="3">
        <f t="shared" si="286"/>
        <v>4</v>
      </c>
      <c r="J284" s="3">
        <f t="shared" si="231"/>
        <v>1</v>
      </c>
      <c r="K284" s="3">
        <f t="shared" si="232"/>
        <v>155</v>
      </c>
      <c r="L284" s="3">
        <f t="shared" si="233"/>
        <v>3</v>
      </c>
      <c r="M284" s="3">
        <f t="shared" si="276"/>
        <v>4</v>
      </c>
      <c r="N284" s="3">
        <f t="shared" si="277"/>
        <v>3</v>
      </c>
      <c r="O284" s="3">
        <f t="shared" si="278"/>
        <v>3</v>
      </c>
      <c r="P284" s="3">
        <f t="shared" si="279"/>
        <v>4</v>
      </c>
      <c r="Q284" s="3">
        <f t="shared" si="238"/>
        <v>1</v>
      </c>
      <c r="R284" s="3">
        <f t="shared" si="239"/>
        <v>0</v>
      </c>
      <c r="S284" s="3">
        <f t="shared" si="240"/>
        <v>1</v>
      </c>
      <c r="T284" s="3">
        <f t="shared" si="241"/>
        <v>0</v>
      </c>
      <c r="U284" s="3">
        <f t="shared" si="242"/>
        <v>0</v>
      </c>
      <c r="V284" s="3">
        <f t="shared" si="283"/>
        <v>0</v>
      </c>
      <c r="W284" s="3">
        <f t="shared" si="244"/>
        <v>0</v>
      </c>
      <c r="X284" s="3">
        <f t="shared" si="245"/>
        <v>0</v>
      </c>
      <c r="Y284" s="3">
        <f t="shared" si="246"/>
        <v>0</v>
      </c>
      <c r="Z284" s="3">
        <f t="shared" si="247"/>
        <v>0</v>
      </c>
      <c r="AA284" s="3">
        <f t="shared" si="248"/>
        <v>1</v>
      </c>
      <c r="AB284" s="3">
        <f t="shared" si="249"/>
        <v>0</v>
      </c>
      <c r="AC284" s="3">
        <f t="shared" si="250"/>
        <v>1</v>
      </c>
      <c r="AD284" s="3">
        <f t="shared" si="251"/>
        <v>0</v>
      </c>
      <c r="AE284" s="3">
        <f t="shared" si="252"/>
        <v>0</v>
      </c>
      <c r="AF284" s="3">
        <f t="shared" si="253"/>
        <v>0</v>
      </c>
      <c r="AG284" s="3">
        <f t="shared" si="254"/>
        <v>0</v>
      </c>
      <c r="AH284" s="3">
        <f t="shared" si="255"/>
        <v>0</v>
      </c>
      <c r="AI284" s="3">
        <f t="shared" si="256"/>
        <v>0</v>
      </c>
      <c r="AJ284" s="3">
        <f t="shared" si="257"/>
        <v>0</v>
      </c>
      <c r="AK284" s="3">
        <f t="shared" si="258"/>
        <v>1</v>
      </c>
      <c r="AL284" s="3">
        <f t="shared" si="259"/>
        <v>0</v>
      </c>
      <c r="AM284" s="3">
        <f t="shared" si="260"/>
        <v>1</v>
      </c>
      <c r="AN284" s="3">
        <f t="shared" si="261"/>
        <v>0</v>
      </c>
      <c r="AO284" s="3">
        <f t="shared" si="262"/>
        <v>0</v>
      </c>
      <c r="AP284" s="3">
        <f t="shared" si="263"/>
        <v>0</v>
      </c>
      <c r="AQ284" s="3">
        <f t="shared" si="264"/>
        <v>0</v>
      </c>
      <c r="AR284" s="3">
        <f t="shared" si="265"/>
        <v>0</v>
      </c>
      <c r="AS284" s="3">
        <f t="shared" si="266"/>
        <v>0</v>
      </c>
      <c r="AT284" s="3">
        <f t="shared" si="267"/>
        <v>0</v>
      </c>
      <c r="AU284" s="3">
        <f t="shared" si="268"/>
        <v>0</v>
      </c>
      <c r="AV284" s="3">
        <f t="shared" si="269"/>
        <v>0</v>
      </c>
      <c r="AW284" s="3">
        <f t="shared" si="270"/>
        <v>0</v>
      </c>
      <c r="AX284" s="3">
        <f t="shared" si="271"/>
        <v>0</v>
      </c>
      <c r="AY284" s="3">
        <f t="shared" si="272"/>
        <v>0</v>
      </c>
      <c r="AZ284" s="3">
        <f t="shared" si="273"/>
        <v>0</v>
      </c>
      <c r="BA284" s="3">
        <f t="shared" si="274"/>
        <v>0</v>
      </c>
    </row>
    <row r="285" spans="1:53" ht="12.75">
      <c r="A285" s="3" t="str">
        <f t="shared" si="229"/>
        <v>Grande Dunes</v>
      </c>
      <c r="B285" s="3">
        <v>9</v>
      </c>
      <c r="C285" s="3">
        <f t="shared" si="282"/>
        <v>386</v>
      </c>
      <c r="D285" s="3">
        <f t="shared" si="286"/>
        <v>4</v>
      </c>
      <c r="E285" s="3">
        <f t="shared" si="286"/>
        <v>2</v>
      </c>
      <c r="F285" s="3">
        <f t="shared" si="286"/>
        <v>5</v>
      </c>
      <c r="G285" s="3">
        <f t="shared" si="286"/>
        <v>4</v>
      </c>
      <c r="H285" s="3">
        <f t="shared" si="286"/>
        <v>5</v>
      </c>
      <c r="I285" s="3">
        <f t="shared" si="286"/>
        <v>4</v>
      </c>
      <c r="J285" s="3">
        <f t="shared" si="231"/>
        <v>0</v>
      </c>
      <c r="K285" s="3">
        <f t="shared" si="232"/>
        <v>0</v>
      </c>
      <c r="L285" s="3">
        <f t="shared" si="233"/>
        <v>0</v>
      </c>
      <c r="M285" s="3">
        <f t="shared" si="276"/>
        <v>0</v>
      </c>
      <c r="N285" s="3">
        <f t="shared" si="277"/>
        <v>0</v>
      </c>
      <c r="O285" s="3">
        <f t="shared" si="278"/>
        <v>0</v>
      </c>
      <c r="P285" s="3">
        <f t="shared" si="279"/>
        <v>0</v>
      </c>
      <c r="Q285" s="3">
        <f t="shared" si="238"/>
        <v>0</v>
      </c>
      <c r="R285" s="3">
        <f t="shared" si="239"/>
        <v>1</v>
      </c>
      <c r="S285" s="3">
        <f t="shared" si="240"/>
        <v>1</v>
      </c>
      <c r="T285" s="3">
        <f t="shared" si="241"/>
        <v>0</v>
      </c>
      <c r="U285" s="3">
        <f t="shared" si="242"/>
        <v>0</v>
      </c>
      <c r="V285" s="3">
        <f t="shared" si="283"/>
        <v>0</v>
      </c>
      <c r="W285" s="3">
        <f t="shared" si="244"/>
        <v>0</v>
      </c>
      <c r="X285" s="3">
        <f t="shared" si="245"/>
        <v>0</v>
      </c>
      <c r="Y285" s="3">
        <f t="shared" si="246"/>
        <v>0</v>
      </c>
      <c r="Z285" s="3">
        <f t="shared" si="247"/>
        <v>0</v>
      </c>
      <c r="AA285" s="3">
        <f t="shared" si="248"/>
        <v>1</v>
      </c>
      <c r="AB285" s="3">
        <f t="shared" si="249"/>
        <v>1</v>
      </c>
      <c r="AC285" s="3">
        <f t="shared" si="250"/>
        <v>2</v>
      </c>
      <c r="AD285" s="3">
        <f t="shared" si="251"/>
        <v>1</v>
      </c>
      <c r="AE285" s="3">
        <f t="shared" si="252"/>
        <v>386</v>
      </c>
      <c r="AF285" s="3">
        <f t="shared" si="253"/>
        <v>4</v>
      </c>
      <c r="AG285" s="3">
        <f t="shared" si="254"/>
        <v>5</v>
      </c>
      <c r="AH285" s="3">
        <f t="shared" si="255"/>
        <v>4</v>
      </c>
      <c r="AI285" s="3">
        <f t="shared" si="256"/>
        <v>5</v>
      </c>
      <c r="AJ285" s="3">
        <f t="shared" si="257"/>
        <v>4</v>
      </c>
      <c r="AK285" s="3">
        <f t="shared" si="258"/>
        <v>1</v>
      </c>
      <c r="AL285" s="3">
        <f t="shared" si="259"/>
        <v>0</v>
      </c>
      <c r="AM285" s="3">
        <f t="shared" si="260"/>
        <v>1</v>
      </c>
      <c r="AN285" s="3">
        <f t="shared" si="261"/>
        <v>0</v>
      </c>
      <c r="AO285" s="3">
        <f t="shared" si="262"/>
        <v>0</v>
      </c>
      <c r="AP285" s="3">
        <f t="shared" si="263"/>
        <v>0</v>
      </c>
      <c r="AQ285" s="3">
        <f t="shared" si="264"/>
        <v>0</v>
      </c>
      <c r="AR285" s="3">
        <f t="shared" si="265"/>
        <v>0</v>
      </c>
      <c r="AS285" s="3">
        <f t="shared" si="266"/>
        <v>0</v>
      </c>
      <c r="AT285" s="3">
        <f t="shared" si="267"/>
        <v>0</v>
      </c>
      <c r="AU285" s="3">
        <f t="shared" si="268"/>
        <v>0</v>
      </c>
      <c r="AV285" s="3">
        <f t="shared" si="269"/>
        <v>0</v>
      </c>
      <c r="AW285" s="3">
        <f t="shared" si="270"/>
        <v>0</v>
      </c>
      <c r="AX285" s="3">
        <f t="shared" si="271"/>
        <v>0</v>
      </c>
      <c r="AY285" s="3">
        <f t="shared" si="272"/>
        <v>0</v>
      </c>
      <c r="AZ285" s="3">
        <f t="shared" si="273"/>
        <v>0</v>
      </c>
      <c r="BA285" s="3">
        <f t="shared" si="274"/>
        <v>0</v>
      </c>
    </row>
    <row r="286" spans="1:53" ht="12.75">
      <c r="A286" s="3" t="str">
        <f t="shared" si="229"/>
        <v>Grande Dunes</v>
      </c>
      <c r="B286" s="3">
        <v>10</v>
      </c>
      <c r="C286" s="3">
        <f t="shared" si="282"/>
        <v>385</v>
      </c>
      <c r="D286" s="3">
        <f t="shared" si="286"/>
        <v>4</v>
      </c>
      <c r="E286" s="3">
        <f t="shared" si="286"/>
        <v>13</v>
      </c>
      <c r="F286" s="3">
        <f t="shared" si="286"/>
        <v>8</v>
      </c>
      <c r="G286" s="3">
        <f t="shared" si="286"/>
        <v>5</v>
      </c>
      <c r="H286" s="3">
        <f t="shared" si="286"/>
        <v>6</v>
      </c>
      <c r="I286" s="3">
        <f t="shared" si="286"/>
        <v>5</v>
      </c>
      <c r="J286" s="3">
        <f t="shared" si="231"/>
        <v>0</v>
      </c>
      <c r="K286" s="3">
        <f t="shared" si="232"/>
        <v>0</v>
      </c>
      <c r="L286" s="3">
        <f t="shared" si="233"/>
        <v>0</v>
      </c>
      <c r="M286" s="3">
        <f t="shared" si="276"/>
        <v>0</v>
      </c>
      <c r="N286" s="3">
        <f t="shared" si="277"/>
        <v>0</v>
      </c>
      <c r="O286" s="3">
        <f t="shared" si="278"/>
        <v>0</v>
      </c>
      <c r="P286" s="3">
        <f t="shared" si="279"/>
        <v>0</v>
      </c>
      <c r="Q286" s="3">
        <f t="shared" si="238"/>
        <v>0</v>
      </c>
      <c r="R286" s="3">
        <f t="shared" si="239"/>
        <v>1</v>
      </c>
      <c r="S286" s="3">
        <f t="shared" si="240"/>
        <v>1</v>
      </c>
      <c r="T286" s="3">
        <f t="shared" si="241"/>
        <v>0</v>
      </c>
      <c r="U286" s="3">
        <f t="shared" si="242"/>
        <v>0</v>
      </c>
      <c r="V286" s="3">
        <f t="shared" si="283"/>
        <v>0</v>
      </c>
      <c r="W286" s="3">
        <f t="shared" si="244"/>
        <v>0</v>
      </c>
      <c r="X286" s="3">
        <f t="shared" si="245"/>
        <v>0</v>
      </c>
      <c r="Y286" s="3">
        <f t="shared" si="246"/>
        <v>0</v>
      </c>
      <c r="Z286" s="3">
        <f t="shared" si="247"/>
        <v>0</v>
      </c>
      <c r="AA286" s="3">
        <f t="shared" si="248"/>
        <v>1</v>
      </c>
      <c r="AB286" s="3">
        <f t="shared" si="249"/>
        <v>1</v>
      </c>
      <c r="AC286" s="3">
        <f t="shared" si="250"/>
        <v>2</v>
      </c>
      <c r="AD286" s="3">
        <f t="shared" si="251"/>
        <v>1</v>
      </c>
      <c r="AE286" s="3">
        <f t="shared" si="252"/>
        <v>385</v>
      </c>
      <c r="AF286" s="3">
        <f t="shared" si="253"/>
        <v>4</v>
      </c>
      <c r="AG286" s="3">
        <f t="shared" si="254"/>
        <v>8</v>
      </c>
      <c r="AH286" s="3">
        <f t="shared" si="255"/>
        <v>5</v>
      </c>
      <c r="AI286" s="3">
        <f t="shared" si="256"/>
        <v>6</v>
      </c>
      <c r="AJ286" s="3">
        <f t="shared" si="257"/>
        <v>5</v>
      </c>
      <c r="AK286" s="3">
        <f t="shared" si="258"/>
        <v>1</v>
      </c>
      <c r="AL286" s="3">
        <f t="shared" si="259"/>
        <v>0</v>
      </c>
      <c r="AM286" s="3">
        <f t="shared" si="260"/>
        <v>1</v>
      </c>
      <c r="AN286" s="3">
        <f t="shared" si="261"/>
        <v>0</v>
      </c>
      <c r="AO286" s="3">
        <f t="shared" si="262"/>
        <v>0</v>
      </c>
      <c r="AP286" s="3">
        <f t="shared" si="263"/>
        <v>0</v>
      </c>
      <c r="AQ286" s="3">
        <f t="shared" si="264"/>
        <v>0</v>
      </c>
      <c r="AR286" s="3">
        <f t="shared" si="265"/>
        <v>0</v>
      </c>
      <c r="AS286" s="3">
        <f t="shared" si="266"/>
        <v>0</v>
      </c>
      <c r="AT286" s="3">
        <f t="shared" si="267"/>
        <v>0</v>
      </c>
      <c r="AU286" s="3">
        <f t="shared" si="268"/>
        <v>0</v>
      </c>
      <c r="AV286" s="3">
        <f t="shared" si="269"/>
        <v>0</v>
      </c>
      <c r="AW286" s="3">
        <f t="shared" si="270"/>
        <v>0</v>
      </c>
      <c r="AX286" s="3">
        <f t="shared" si="271"/>
        <v>0</v>
      </c>
      <c r="AY286" s="3">
        <f t="shared" si="272"/>
        <v>0</v>
      </c>
      <c r="AZ286" s="3">
        <f t="shared" si="273"/>
        <v>0</v>
      </c>
      <c r="BA286" s="3">
        <f t="shared" si="274"/>
        <v>0</v>
      </c>
    </row>
    <row r="287" spans="1:53" ht="12.75">
      <c r="A287" s="3" t="str">
        <f t="shared" si="229"/>
        <v>Grande Dunes</v>
      </c>
      <c r="B287" s="3">
        <v>11</v>
      </c>
      <c r="C287" s="3">
        <f aca="true" t="shared" si="287" ref="C287:C312">C66</f>
        <v>124</v>
      </c>
      <c r="D287" s="3">
        <f t="shared" si="286"/>
        <v>3</v>
      </c>
      <c r="E287" s="3">
        <f t="shared" si="286"/>
        <v>17</v>
      </c>
      <c r="F287" s="3">
        <f t="shared" si="286"/>
        <v>4</v>
      </c>
      <c r="G287" s="3">
        <f t="shared" si="286"/>
        <v>3</v>
      </c>
      <c r="H287" s="3">
        <f t="shared" si="286"/>
        <v>4</v>
      </c>
      <c r="I287" s="3">
        <f t="shared" si="286"/>
        <v>3</v>
      </c>
      <c r="J287" s="3">
        <f t="shared" si="231"/>
        <v>1</v>
      </c>
      <c r="K287" s="3">
        <f t="shared" si="232"/>
        <v>124</v>
      </c>
      <c r="L287" s="3">
        <f t="shared" si="233"/>
        <v>3</v>
      </c>
      <c r="M287" s="3">
        <f t="shared" si="276"/>
        <v>4</v>
      </c>
      <c r="N287" s="3">
        <f t="shared" si="277"/>
        <v>3</v>
      </c>
      <c r="O287" s="3">
        <f t="shared" si="278"/>
        <v>4</v>
      </c>
      <c r="P287" s="3">
        <f t="shared" si="279"/>
        <v>3</v>
      </c>
      <c r="Q287" s="3">
        <f t="shared" si="238"/>
        <v>1</v>
      </c>
      <c r="R287" s="3">
        <f t="shared" si="239"/>
        <v>0</v>
      </c>
      <c r="S287" s="3">
        <f t="shared" si="240"/>
        <v>1</v>
      </c>
      <c r="T287" s="3">
        <f t="shared" si="241"/>
        <v>0</v>
      </c>
      <c r="U287" s="3">
        <f t="shared" si="242"/>
        <v>0</v>
      </c>
      <c r="V287" s="3">
        <f aca="true" t="shared" si="288" ref="V287:V332">IF($T287=1,D287,0)</f>
        <v>0</v>
      </c>
      <c r="W287" s="3">
        <f t="shared" si="244"/>
        <v>0</v>
      </c>
      <c r="X287" s="3">
        <f t="shared" si="245"/>
        <v>0</v>
      </c>
      <c r="Y287" s="3">
        <f t="shared" si="246"/>
        <v>0</v>
      </c>
      <c r="Z287" s="3">
        <f t="shared" si="247"/>
        <v>0</v>
      </c>
      <c r="AA287" s="3">
        <f t="shared" si="248"/>
        <v>1</v>
      </c>
      <c r="AB287" s="3">
        <f t="shared" si="249"/>
        <v>0</v>
      </c>
      <c r="AC287" s="3">
        <f t="shared" si="250"/>
        <v>1</v>
      </c>
      <c r="AD287" s="3">
        <f t="shared" si="251"/>
        <v>0</v>
      </c>
      <c r="AE287" s="3">
        <f t="shared" si="252"/>
        <v>0</v>
      </c>
      <c r="AF287" s="3">
        <f t="shared" si="253"/>
        <v>0</v>
      </c>
      <c r="AG287" s="3">
        <f t="shared" si="254"/>
        <v>0</v>
      </c>
      <c r="AH287" s="3">
        <f t="shared" si="255"/>
        <v>0</v>
      </c>
      <c r="AI287" s="3">
        <f t="shared" si="256"/>
        <v>0</v>
      </c>
      <c r="AJ287" s="3">
        <f t="shared" si="257"/>
        <v>0</v>
      </c>
      <c r="AK287" s="3">
        <f t="shared" si="258"/>
        <v>1</v>
      </c>
      <c r="AL287" s="3">
        <f t="shared" si="259"/>
        <v>0</v>
      </c>
      <c r="AM287" s="3">
        <f t="shared" si="260"/>
        <v>1</v>
      </c>
      <c r="AN287" s="3">
        <f t="shared" si="261"/>
        <v>0</v>
      </c>
      <c r="AO287" s="3">
        <f t="shared" si="262"/>
        <v>0</v>
      </c>
      <c r="AP287" s="3">
        <f t="shared" si="263"/>
        <v>0</v>
      </c>
      <c r="AQ287" s="3">
        <f t="shared" si="264"/>
        <v>0</v>
      </c>
      <c r="AR287" s="3">
        <f t="shared" si="265"/>
        <v>0</v>
      </c>
      <c r="AS287" s="3">
        <f t="shared" si="266"/>
        <v>0</v>
      </c>
      <c r="AT287" s="3">
        <f t="shared" si="267"/>
        <v>0</v>
      </c>
      <c r="AU287" s="3">
        <f t="shared" si="268"/>
        <v>0</v>
      </c>
      <c r="AV287" s="3">
        <f t="shared" si="269"/>
        <v>0</v>
      </c>
      <c r="AW287" s="3">
        <f t="shared" si="270"/>
        <v>0</v>
      </c>
      <c r="AX287" s="3">
        <f t="shared" si="271"/>
        <v>0</v>
      </c>
      <c r="AY287" s="3">
        <f t="shared" si="272"/>
        <v>0</v>
      </c>
      <c r="AZ287" s="3">
        <f t="shared" si="273"/>
        <v>0</v>
      </c>
      <c r="BA287" s="3">
        <f t="shared" si="274"/>
        <v>0</v>
      </c>
    </row>
    <row r="288" spans="1:53" ht="12.75">
      <c r="A288" s="3" t="str">
        <f aca="true" t="shared" si="289" ref="A288:A312">A67</f>
        <v>Grande Dunes</v>
      </c>
      <c r="B288" s="3">
        <v>12</v>
      </c>
      <c r="C288" s="3">
        <f t="shared" si="287"/>
        <v>350</v>
      </c>
      <c r="D288" s="3">
        <f t="shared" si="286"/>
        <v>4</v>
      </c>
      <c r="E288" s="3">
        <f t="shared" si="286"/>
        <v>15</v>
      </c>
      <c r="F288" s="3">
        <f t="shared" si="286"/>
        <v>6</v>
      </c>
      <c r="G288" s="3">
        <f t="shared" si="286"/>
        <v>4</v>
      </c>
      <c r="H288" s="3">
        <f t="shared" si="286"/>
        <v>4</v>
      </c>
      <c r="I288" s="3">
        <f t="shared" si="286"/>
        <v>4</v>
      </c>
      <c r="J288" s="3">
        <f aca="true" t="shared" si="290" ref="J288:J351">IF(C288&lt;201,1,0)</f>
        <v>0</v>
      </c>
      <c r="K288" s="3">
        <f aca="true" t="shared" si="291" ref="K288:K333">IF($J288=1,C288,0)</f>
        <v>0</v>
      </c>
      <c r="L288" s="3">
        <f aca="true" t="shared" si="292" ref="L288:L333">IF($J288=1,D288,0)</f>
        <v>0</v>
      </c>
      <c r="M288" s="3">
        <f t="shared" si="276"/>
        <v>0</v>
      </c>
      <c r="N288" s="3">
        <f t="shared" si="277"/>
        <v>0</v>
      </c>
      <c r="O288" s="3">
        <f t="shared" si="278"/>
        <v>0</v>
      </c>
      <c r="P288" s="3">
        <f t="shared" si="279"/>
        <v>0</v>
      </c>
      <c r="Q288" s="3">
        <f aca="true" t="shared" si="293" ref="Q288:Q351">IF(C288&lt;301,1,0)</f>
        <v>0</v>
      </c>
      <c r="R288" s="3">
        <f aca="true" t="shared" si="294" ref="R288:R333">IF(C288&gt;200,1,0)</f>
        <v>1</v>
      </c>
      <c r="S288" s="3">
        <f aca="true" t="shared" si="295" ref="S288:S333">SUM(Q288:R288)</f>
        <v>1</v>
      </c>
      <c r="T288" s="3">
        <f aca="true" t="shared" si="296" ref="T288:T333">IF(S288=2,1,0)</f>
        <v>0</v>
      </c>
      <c r="U288" s="3">
        <f aca="true" t="shared" si="297" ref="U288:U333">IF($T288=1,C288,0)</f>
        <v>0</v>
      </c>
      <c r="V288" s="3">
        <f t="shared" si="288"/>
        <v>0</v>
      </c>
      <c r="W288" s="3">
        <f aca="true" t="shared" si="298" ref="W288:W333">IF($T288=1,F288,0)</f>
        <v>0</v>
      </c>
      <c r="X288" s="3">
        <f aca="true" t="shared" si="299" ref="X288:X333">IF($T288=1,G288,0)</f>
        <v>0</v>
      </c>
      <c r="Y288" s="3">
        <f aca="true" t="shared" si="300" ref="Y288:Y333">IF($T288=1,H288,0)</f>
        <v>0</v>
      </c>
      <c r="Z288" s="3">
        <f aca="true" t="shared" si="301" ref="Z288:Z333">IF($T288=1,I288,0)</f>
        <v>0</v>
      </c>
      <c r="AA288" s="3">
        <f aca="true" t="shared" si="302" ref="AA288:AA351">IF(C288&lt;401,1,0)</f>
        <v>1</v>
      </c>
      <c r="AB288" s="3">
        <f aca="true" t="shared" si="303" ref="AB288:AB333">IF(C288&gt;300,1,0)</f>
        <v>1</v>
      </c>
      <c r="AC288" s="3">
        <f aca="true" t="shared" si="304" ref="AC288:AC333">SUM(AA288:AB288)</f>
        <v>2</v>
      </c>
      <c r="AD288" s="3">
        <f aca="true" t="shared" si="305" ref="AD288:AD333">IF(AC288=2,1,0)</f>
        <v>1</v>
      </c>
      <c r="AE288" s="3">
        <f aca="true" t="shared" si="306" ref="AE288:AE333">IF($AD288=1,C288,0)</f>
        <v>350</v>
      </c>
      <c r="AF288" s="3">
        <f aca="true" t="shared" si="307" ref="AF288:AF333">IF($AD288=1,D288,0)</f>
        <v>4</v>
      </c>
      <c r="AG288" s="3">
        <f aca="true" t="shared" si="308" ref="AG288:AG333">IF($AD288=1,F288,0)</f>
        <v>6</v>
      </c>
      <c r="AH288" s="3">
        <f aca="true" t="shared" si="309" ref="AH288:AH333">IF($AD288=1,G288,0)</f>
        <v>4</v>
      </c>
      <c r="AI288" s="3">
        <f aca="true" t="shared" si="310" ref="AI288:AI333">IF($AD288=1,H288,0)</f>
        <v>4</v>
      </c>
      <c r="AJ288" s="3">
        <f aca="true" t="shared" si="311" ref="AJ288:AJ333">IF($AD288=1,I288,0)</f>
        <v>4</v>
      </c>
      <c r="AK288" s="3">
        <f aca="true" t="shared" si="312" ref="AK288:AK333">IF(C288&lt;501,1,0)</f>
        <v>1</v>
      </c>
      <c r="AL288" s="3">
        <f aca="true" t="shared" si="313" ref="AL288:AL348">IF(C288&gt;400,1,0)</f>
        <v>0</v>
      </c>
      <c r="AM288" s="3">
        <f aca="true" t="shared" si="314" ref="AM288:AM333">SUM(AK288:AL288)</f>
        <v>1</v>
      </c>
      <c r="AN288" s="3">
        <f aca="true" t="shared" si="315" ref="AN288:AN333">IF(AM288=2,1,0)</f>
        <v>0</v>
      </c>
      <c r="AO288" s="3">
        <f aca="true" t="shared" si="316" ref="AO288:AO333">IF($AN288=1,C288,0)</f>
        <v>0</v>
      </c>
      <c r="AP288" s="3">
        <f aca="true" t="shared" si="317" ref="AP288:AP333">IF($AN288=1,D288,0)</f>
        <v>0</v>
      </c>
      <c r="AQ288" s="3">
        <f aca="true" t="shared" si="318" ref="AQ288:AQ333">IF($AN288=1,F288,0)</f>
        <v>0</v>
      </c>
      <c r="AR288" s="3">
        <f aca="true" t="shared" si="319" ref="AR288:AR333">IF($AN288=1,G288,0)</f>
        <v>0</v>
      </c>
      <c r="AS288" s="3">
        <f aca="true" t="shared" si="320" ref="AS288:AS333">IF($AN288=1,H288,0)</f>
        <v>0</v>
      </c>
      <c r="AT288" s="3">
        <f aca="true" t="shared" si="321" ref="AT288:AT333">IF($AN288=1,I288,0)</f>
        <v>0</v>
      </c>
      <c r="AU288" s="3">
        <f aca="true" t="shared" si="322" ref="AU288:AU333">IF(C288&gt;500,1,0)</f>
        <v>0</v>
      </c>
      <c r="AV288" s="3">
        <f aca="true" t="shared" si="323" ref="AV288:AV333">IF($AU288=1,C288,0)</f>
        <v>0</v>
      </c>
      <c r="AW288" s="3">
        <f aca="true" t="shared" si="324" ref="AW288:AW333">IF($AU288=1,D288,0)</f>
        <v>0</v>
      </c>
      <c r="AX288" s="3">
        <f aca="true" t="shared" si="325" ref="AX288:AX333">IF($AU288=1,F288,0)</f>
        <v>0</v>
      </c>
      <c r="AY288" s="3">
        <f aca="true" t="shared" si="326" ref="AY288:AY333">IF($AU288=1,G288,0)</f>
        <v>0</v>
      </c>
      <c r="AZ288" s="3">
        <f aca="true" t="shared" si="327" ref="AZ288:AZ333">IF($AU288=1,H288,0)</f>
        <v>0</v>
      </c>
      <c r="BA288" s="3">
        <f aca="true" t="shared" si="328" ref="BA288:BA333">IF($AU288=1,I288,0)</f>
        <v>0</v>
      </c>
    </row>
    <row r="289" spans="1:53" ht="12.75">
      <c r="A289" s="3" t="str">
        <f t="shared" si="289"/>
        <v>Grande Dunes</v>
      </c>
      <c r="B289" s="3">
        <v>13</v>
      </c>
      <c r="C289" s="3">
        <f t="shared" si="287"/>
        <v>499</v>
      </c>
      <c r="D289" s="3">
        <f t="shared" si="286"/>
        <v>5</v>
      </c>
      <c r="E289" s="3">
        <f t="shared" si="286"/>
        <v>1</v>
      </c>
      <c r="F289" s="3">
        <f t="shared" si="286"/>
        <v>8</v>
      </c>
      <c r="G289" s="3">
        <f t="shared" si="286"/>
        <v>7</v>
      </c>
      <c r="H289" s="3">
        <f t="shared" si="286"/>
        <v>5</v>
      </c>
      <c r="I289" s="3">
        <f t="shared" si="286"/>
        <v>6</v>
      </c>
      <c r="J289" s="3">
        <f t="shared" si="290"/>
        <v>0</v>
      </c>
      <c r="K289" s="3">
        <f t="shared" si="291"/>
        <v>0</v>
      </c>
      <c r="L289" s="3">
        <f t="shared" si="292"/>
        <v>0</v>
      </c>
      <c r="M289" s="3">
        <f t="shared" si="276"/>
        <v>0</v>
      </c>
      <c r="N289" s="3">
        <f t="shared" si="277"/>
        <v>0</v>
      </c>
      <c r="O289" s="3">
        <f t="shared" si="278"/>
        <v>0</v>
      </c>
      <c r="P289" s="3">
        <f t="shared" si="279"/>
        <v>0</v>
      </c>
      <c r="Q289" s="3">
        <f t="shared" si="293"/>
        <v>0</v>
      </c>
      <c r="R289" s="3">
        <f t="shared" si="294"/>
        <v>1</v>
      </c>
      <c r="S289" s="3">
        <f t="shared" si="295"/>
        <v>1</v>
      </c>
      <c r="T289" s="3">
        <f t="shared" si="296"/>
        <v>0</v>
      </c>
      <c r="U289" s="3">
        <f t="shared" si="297"/>
        <v>0</v>
      </c>
      <c r="V289" s="3">
        <f t="shared" si="288"/>
        <v>0</v>
      </c>
      <c r="W289" s="3">
        <f t="shared" si="298"/>
        <v>0</v>
      </c>
      <c r="X289" s="3">
        <f t="shared" si="299"/>
        <v>0</v>
      </c>
      <c r="Y289" s="3">
        <f t="shared" si="300"/>
        <v>0</v>
      </c>
      <c r="Z289" s="3">
        <f t="shared" si="301"/>
        <v>0</v>
      </c>
      <c r="AA289" s="3">
        <f t="shared" si="302"/>
        <v>0</v>
      </c>
      <c r="AB289" s="3">
        <f t="shared" si="303"/>
        <v>1</v>
      </c>
      <c r="AC289" s="3">
        <f t="shared" si="304"/>
        <v>1</v>
      </c>
      <c r="AD289" s="3">
        <f t="shared" si="305"/>
        <v>0</v>
      </c>
      <c r="AE289" s="3">
        <f t="shared" si="306"/>
        <v>0</v>
      </c>
      <c r="AF289" s="3">
        <f t="shared" si="307"/>
        <v>0</v>
      </c>
      <c r="AG289" s="3">
        <f t="shared" si="308"/>
        <v>0</v>
      </c>
      <c r="AH289" s="3">
        <f t="shared" si="309"/>
        <v>0</v>
      </c>
      <c r="AI289" s="3">
        <f t="shared" si="310"/>
        <v>0</v>
      </c>
      <c r="AJ289" s="3">
        <f t="shared" si="311"/>
        <v>0</v>
      </c>
      <c r="AK289" s="3">
        <f t="shared" si="312"/>
        <v>1</v>
      </c>
      <c r="AL289" s="3">
        <f t="shared" si="313"/>
        <v>1</v>
      </c>
      <c r="AM289" s="3">
        <f t="shared" si="314"/>
        <v>2</v>
      </c>
      <c r="AN289" s="3">
        <f t="shared" si="315"/>
        <v>1</v>
      </c>
      <c r="AO289" s="3">
        <f t="shared" si="316"/>
        <v>499</v>
      </c>
      <c r="AP289" s="3">
        <f t="shared" si="317"/>
        <v>5</v>
      </c>
      <c r="AQ289" s="3">
        <f t="shared" si="318"/>
        <v>8</v>
      </c>
      <c r="AR289" s="3">
        <f t="shared" si="319"/>
        <v>7</v>
      </c>
      <c r="AS289" s="3">
        <f t="shared" si="320"/>
        <v>5</v>
      </c>
      <c r="AT289" s="3">
        <f t="shared" si="321"/>
        <v>6</v>
      </c>
      <c r="AU289" s="3">
        <f t="shared" si="322"/>
        <v>0</v>
      </c>
      <c r="AV289" s="3">
        <f t="shared" si="323"/>
        <v>0</v>
      </c>
      <c r="AW289" s="3">
        <f t="shared" si="324"/>
        <v>0</v>
      </c>
      <c r="AX289" s="3">
        <f t="shared" si="325"/>
        <v>0</v>
      </c>
      <c r="AY289" s="3">
        <f t="shared" si="326"/>
        <v>0</v>
      </c>
      <c r="AZ289" s="3">
        <f t="shared" si="327"/>
        <v>0</v>
      </c>
      <c r="BA289" s="3">
        <f t="shared" si="328"/>
        <v>0</v>
      </c>
    </row>
    <row r="290" spans="1:53" ht="12.75">
      <c r="A290" s="3" t="str">
        <f t="shared" si="289"/>
        <v>Grande Dunes</v>
      </c>
      <c r="B290" s="3">
        <v>14</v>
      </c>
      <c r="C290" s="3">
        <f t="shared" si="287"/>
        <v>158</v>
      </c>
      <c r="D290" s="3">
        <f t="shared" si="286"/>
        <v>3</v>
      </c>
      <c r="E290" s="3">
        <f t="shared" si="286"/>
        <v>5</v>
      </c>
      <c r="F290" s="3">
        <f t="shared" si="286"/>
        <v>4</v>
      </c>
      <c r="G290" s="3">
        <f t="shared" si="286"/>
        <v>4</v>
      </c>
      <c r="H290" s="3">
        <f t="shared" si="286"/>
        <v>3</v>
      </c>
      <c r="I290" s="3">
        <f t="shared" si="286"/>
        <v>4</v>
      </c>
      <c r="J290" s="3">
        <f t="shared" si="290"/>
        <v>1</v>
      </c>
      <c r="K290" s="3">
        <f t="shared" si="291"/>
        <v>158</v>
      </c>
      <c r="L290" s="3">
        <f t="shared" si="292"/>
        <v>3</v>
      </c>
      <c r="M290" s="3">
        <f t="shared" si="276"/>
        <v>4</v>
      </c>
      <c r="N290" s="3">
        <f t="shared" si="277"/>
        <v>4</v>
      </c>
      <c r="O290" s="3">
        <f t="shared" si="278"/>
        <v>3</v>
      </c>
      <c r="P290" s="3">
        <f t="shared" si="279"/>
        <v>4</v>
      </c>
      <c r="Q290" s="3">
        <f t="shared" si="293"/>
        <v>1</v>
      </c>
      <c r="R290" s="3">
        <f t="shared" si="294"/>
        <v>0</v>
      </c>
      <c r="S290" s="3">
        <f t="shared" si="295"/>
        <v>1</v>
      </c>
      <c r="T290" s="3">
        <f t="shared" si="296"/>
        <v>0</v>
      </c>
      <c r="U290" s="3">
        <f t="shared" si="297"/>
        <v>0</v>
      </c>
      <c r="V290" s="3">
        <f t="shared" si="288"/>
        <v>0</v>
      </c>
      <c r="W290" s="3">
        <f t="shared" si="298"/>
        <v>0</v>
      </c>
      <c r="X290" s="3">
        <f t="shared" si="299"/>
        <v>0</v>
      </c>
      <c r="Y290" s="3">
        <f t="shared" si="300"/>
        <v>0</v>
      </c>
      <c r="Z290" s="3">
        <f t="shared" si="301"/>
        <v>0</v>
      </c>
      <c r="AA290" s="3">
        <f t="shared" si="302"/>
        <v>1</v>
      </c>
      <c r="AB290" s="3">
        <f t="shared" si="303"/>
        <v>0</v>
      </c>
      <c r="AC290" s="3">
        <f t="shared" si="304"/>
        <v>1</v>
      </c>
      <c r="AD290" s="3">
        <f t="shared" si="305"/>
        <v>0</v>
      </c>
      <c r="AE290" s="3">
        <f t="shared" si="306"/>
        <v>0</v>
      </c>
      <c r="AF290" s="3">
        <f t="shared" si="307"/>
        <v>0</v>
      </c>
      <c r="AG290" s="3">
        <f t="shared" si="308"/>
        <v>0</v>
      </c>
      <c r="AH290" s="3">
        <f t="shared" si="309"/>
        <v>0</v>
      </c>
      <c r="AI290" s="3">
        <f t="shared" si="310"/>
        <v>0</v>
      </c>
      <c r="AJ290" s="3">
        <f t="shared" si="311"/>
        <v>0</v>
      </c>
      <c r="AK290" s="3">
        <f t="shared" si="312"/>
        <v>1</v>
      </c>
      <c r="AL290" s="3">
        <f t="shared" si="313"/>
        <v>0</v>
      </c>
      <c r="AM290" s="3">
        <f t="shared" si="314"/>
        <v>1</v>
      </c>
      <c r="AN290" s="3">
        <f t="shared" si="315"/>
        <v>0</v>
      </c>
      <c r="AO290" s="3">
        <f t="shared" si="316"/>
        <v>0</v>
      </c>
      <c r="AP290" s="3">
        <f t="shared" si="317"/>
        <v>0</v>
      </c>
      <c r="AQ290" s="3">
        <f t="shared" si="318"/>
        <v>0</v>
      </c>
      <c r="AR290" s="3">
        <f t="shared" si="319"/>
        <v>0</v>
      </c>
      <c r="AS290" s="3">
        <f t="shared" si="320"/>
        <v>0</v>
      </c>
      <c r="AT290" s="3">
        <f t="shared" si="321"/>
        <v>0</v>
      </c>
      <c r="AU290" s="3">
        <f t="shared" si="322"/>
        <v>0</v>
      </c>
      <c r="AV290" s="3">
        <f t="shared" si="323"/>
        <v>0</v>
      </c>
      <c r="AW290" s="3">
        <f t="shared" si="324"/>
        <v>0</v>
      </c>
      <c r="AX290" s="3">
        <f t="shared" si="325"/>
        <v>0</v>
      </c>
      <c r="AY290" s="3">
        <f t="shared" si="326"/>
        <v>0</v>
      </c>
      <c r="AZ290" s="3">
        <f t="shared" si="327"/>
        <v>0</v>
      </c>
      <c r="BA290" s="3">
        <f t="shared" si="328"/>
        <v>0</v>
      </c>
    </row>
    <row r="291" spans="1:53" ht="12.75">
      <c r="A291" s="3" t="str">
        <f t="shared" si="289"/>
        <v>Grande Dunes</v>
      </c>
      <c r="B291" s="3">
        <v>15</v>
      </c>
      <c r="C291" s="3">
        <f t="shared" si="287"/>
        <v>400</v>
      </c>
      <c r="D291" s="3">
        <f t="shared" si="286"/>
        <v>4</v>
      </c>
      <c r="E291" s="3">
        <f t="shared" si="286"/>
        <v>3</v>
      </c>
      <c r="F291" s="3">
        <f t="shared" si="286"/>
        <v>4</v>
      </c>
      <c r="G291" s="3">
        <f t="shared" si="286"/>
        <v>4</v>
      </c>
      <c r="H291" s="3">
        <f t="shared" si="286"/>
        <v>6</v>
      </c>
      <c r="I291" s="3">
        <f t="shared" si="286"/>
        <v>3</v>
      </c>
      <c r="J291" s="3">
        <f t="shared" si="290"/>
        <v>0</v>
      </c>
      <c r="K291" s="3">
        <f t="shared" si="291"/>
        <v>0</v>
      </c>
      <c r="L291" s="3">
        <f t="shared" si="292"/>
        <v>0</v>
      </c>
      <c r="M291" s="3">
        <f t="shared" si="276"/>
        <v>0</v>
      </c>
      <c r="N291" s="3">
        <f t="shared" si="277"/>
        <v>0</v>
      </c>
      <c r="O291" s="3">
        <f t="shared" si="278"/>
        <v>0</v>
      </c>
      <c r="P291" s="3">
        <f t="shared" si="279"/>
        <v>0</v>
      </c>
      <c r="Q291" s="3">
        <f t="shared" si="293"/>
        <v>0</v>
      </c>
      <c r="R291" s="3">
        <f t="shared" si="294"/>
        <v>1</v>
      </c>
      <c r="S291" s="3">
        <f t="shared" si="295"/>
        <v>1</v>
      </c>
      <c r="T291" s="3">
        <f t="shared" si="296"/>
        <v>0</v>
      </c>
      <c r="U291" s="3">
        <f t="shared" si="297"/>
        <v>0</v>
      </c>
      <c r="V291" s="3">
        <f t="shared" si="288"/>
        <v>0</v>
      </c>
      <c r="W291" s="3">
        <f t="shared" si="298"/>
        <v>0</v>
      </c>
      <c r="X291" s="3">
        <f t="shared" si="299"/>
        <v>0</v>
      </c>
      <c r="Y291" s="3">
        <f t="shared" si="300"/>
        <v>0</v>
      </c>
      <c r="Z291" s="3">
        <f t="shared" si="301"/>
        <v>0</v>
      </c>
      <c r="AA291" s="3">
        <f t="shared" si="302"/>
        <v>1</v>
      </c>
      <c r="AB291" s="3">
        <f t="shared" si="303"/>
        <v>1</v>
      </c>
      <c r="AC291" s="3">
        <f t="shared" si="304"/>
        <v>2</v>
      </c>
      <c r="AD291" s="3">
        <f t="shared" si="305"/>
        <v>1</v>
      </c>
      <c r="AE291" s="3">
        <f t="shared" si="306"/>
        <v>400</v>
      </c>
      <c r="AF291" s="3">
        <f t="shared" si="307"/>
        <v>4</v>
      </c>
      <c r="AG291" s="3">
        <f t="shared" si="308"/>
        <v>4</v>
      </c>
      <c r="AH291" s="3">
        <f t="shared" si="309"/>
        <v>4</v>
      </c>
      <c r="AI291" s="3">
        <f t="shared" si="310"/>
        <v>6</v>
      </c>
      <c r="AJ291" s="3">
        <f t="shared" si="311"/>
        <v>3</v>
      </c>
      <c r="AK291" s="3">
        <f t="shared" si="312"/>
        <v>1</v>
      </c>
      <c r="AL291" s="3">
        <f t="shared" si="313"/>
        <v>0</v>
      </c>
      <c r="AM291" s="3">
        <f t="shared" si="314"/>
        <v>1</v>
      </c>
      <c r="AN291" s="3">
        <f t="shared" si="315"/>
        <v>0</v>
      </c>
      <c r="AO291" s="3">
        <f t="shared" si="316"/>
        <v>0</v>
      </c>
      <c r="AP291" s="3">
        <f t="shared" si="317"/>
        <v>0</v>
      </c>
      <c r="AQ291" s="3">
        <f t="shared" si="318"/>
        <v>0</v>
      </c>
      <c r="AR291" s="3">
        <f t="shared" si="319"/>
        <v>0</v>
      </c>
      <c r="AS291" s="3">
        <f t="shared" si="320"/>
        <v>0</v>
      </c>
      <c r="AT291" s="3">
        <f t="shared" si="321"/>
        <v>0</v>
      </c>
      <c r="AU291" s="3">
        <f t="shared" si="322"/>
        <v>0</v>
      </c>
      <c r="AV291" s="3">
        <f t="shared" si="323"/>
        <v>0</v>
      </c>
      <c r="AW291" s="3">
        <f t="shared" si="324"/>
        <v>0</v>
      </c>
      <c r="AX291" s="3">
        <f t="shared" si="325"/>
        <v>0</v>
      </c>
      <c r="AY291" s="3">
        <f t="shared" si="326"/>
        <v>0</v>
      </c>
      <c r="AZ291" s="3">
        <f t="shared" si="327"/>
        <v>0</v>
      </c>
      <c r="BA291" s="3">
        <f t="shared" si="328"/>
        <v>0</v>
      </c>
    </row>
    <row r="292" spans="1:53" ht="12.75">
      <c r="A292" s="3" t="str">
        <f t="shared" si="289"/>
        <v>Grande Dunes</v>
      </c>
      <c r="B292" s="3">
        <v>16</v>
      </c>
      <c r="C292" s="3">
        <f t="shared" si="287"/>
        <v>365</v>
      </c>
      <c r="D292" s="3">
        <f t="shared" si="286"/>
        <v>4</v>
      </c>
      <c r="E292" s="3">
        <f t="shared" si="286"/>
        <v>7</v>
      </c>
      <c r="F292" s="3">
        <f t="shared" si="286"/>
        <v>6</v>
      </c>
      <c r="G292" s="3">
        <f t="shared" si="286"/>
        <v>5</v>
      </c>
      <c r="H292" s="3">
        <f t="shared" si="286"/>
        <v>6</v>
      </c>
      <c r="I292" s="3">
        <f t="shared" si="286"/>
        <v>4</v>
      </c>
      <c r="J292" s="3">
        <f t="shared" si="290"/>
        <v>0</v>
      </c>
      <c r="K292" s="3">
        <f t="shared" si="291"/>
        <v>0</v>
      </c>
      <c r="L292" s="3">
        <f t="shared" si="292"/>
        <v>0</v>
      </c>
      <c r="M292" s="3">
        <f t="shared" si="276"/>
        <v>0</v>
      </c>
      <c r="N292" s="3">
        <f t="shared" si="277"/>
        <v>0</v>
      </c>
      <c r="O292" s="3">
        <f t="shared" si="278"/>
        <v>0</v>
      </c>
      <c r="P292" s="3">
        <f t="shared" si="279"/>
        <v>0</v>
      </c>
      <c r="Q292" s="3">
        <f t="shared" si="293"/>
        <v>0</v>
      </c>
      <c r="R292" s="3">
        <f t="shared" si="294"/>
        <v>1</v>
      </c>
      <c r="S292" s="3">
        <f t="shared" si="295"/>
        <v>1</v>
      </c>
      <c r="T292" s="3">
        <f t="shared" si="296"/>
        <v>0</v>
      </c>
      <c r="U292" s="3">
        <f t="shared" si="297"/>
        <v>0</v>
      </c>
      <c r="V292" s="3">
        <f t="shared" si="288"/>
        <v>0</v>
      </c>
      <c r="W292" s="3">
        <f t="shared" si="298"/>
        <v>0</v>
      </c>
      <c r="X292" s="3">
        <f t="shared" si="299"/>
        <v>0</v>
      </c>
      <c r="Y292" s="3">
        <f t="shared" si="300"/>
        <v>0</v>
      </c>
      <c r="Z292" s="3">
        <f t="shared" si="301"/>
        <v>0</v>
      </c>
      <c r="AA292" s="3">
        <f t="shared" si="302"/>
        <v>1</v>
      </c>
      <c r="AB292" s="3">
        <f t="shared" si="303"/>
        <v>1</v>
      </c>
      <c r="AC292" s="3">
        <f t="shared" si="304"/>
        <v>2</v>
      </c>
      <c r="AD292" s="3">
        <f t="shared" si="305"/>
        <v>1</v>
      </c>
      <c r="AE292" s="3">
        <f t="shared" si="306"/>
        <v>365</v>
      </c>
      <c r="AF292" s="3">
        <f t="shared" si="307"/>
        <v>4</v>
      </c>
      <c r="AG292" s="3">
        <f t="shared" si="308"/>
        <v>6</v>
      </c>
      <c r="AH292" s="3">
        <f t="shared" si="309"/>
        <v>5</v>
      </c>
      <c r="AI292" s="3">
        <f t="shared" si="310"/>
        <v>6</v>
      </c>
      <c r="AJ292" s="3">
        <f t="shared" si="311"/>
        <v>4</v>
      </c>
      <c r="AK292" s="3">
        <f t="shared" si="312"/>
        <v>1</v>
      </c>
      <c r="AL292" s="3">
        <f t="shared" si="313"/>
        <v>0</v>
      </c>
      <c r="AM292" s="3">
        <f t="shared" si="314"/>
        <v>1</v>
      </c>
      <c r="AN292" s="3">
        <f t="shared" si="315"/>
        <v>0</v>
      </c>
      <c r="AO292" s="3">
        <f t="shared" si="316"/>
        <v>0</v>
      </c>
      <c r="AP292" s="3">
        <f t="shared" si="317"/>
        <v>0</v>
      </c>
      <c r="AQ292" s="3">
        <f t="shared" si="318"/>
        <v>0</v>
      </c>
      <c r="AR292" s="3">
        <f t="shared" si="319"/>
        <v>0</v>
      </c>
      <c r="AS292" s="3">
        <f t="shared" si="320"/>
        <v>0</v>
      </c>
      <c r="AT292" s="3">
        <f t="shared" si="321"/>
        <v>0</v>
      </c>
      <c r="AU292" s="3">
        <f t="shared" si="322"/>
        <v>0</v>
      </c>
      <c r="AV292" s="3">
        <f t="shared" si="323"/>
        <v>0</v>
      </c>
      <c r="AW292" s="3">
        <f t="shared" si="324"/>
        <v>0</v>
      </c>
      <c r="AX292" s="3">
        <f t="shared" si="325"/>
        <v>0</v>
      </c>
      <c r="AY292" s="3">
        <f t="shared" si="326"/>
        <v>0</v>
      </c>
      <c r="AZ292" s="3">
        <f t="shared" si="327"/>
        <v>0</v>
      </c>
      <c r="BA292" s="3">
        <f t="shared" si="328"/>
        <v>0</v>
      </c>
    </row>
    <row r="293" spans="1:53" ht="12.75">
      <c r="A293" s="3" t="str">
        <f t="shared" si="289"/>
        <v>Grande Dunes</v>
      </c>
      <c r="B293" s="3">
        <v>17</v>
      </c>
      <c r="C293" s="3">
        <f t="shared" si="287"/>
        <v>477</v>
      </c>
      <c r="D293" s="3">
        <f t="shared" si="286"/>
        <v>5</v>
      </c>
      <c r="E293" s="3">
        <f t="shared" si="286"/>
        <v>11</v>
      </c>
      <c r="F293" s="3">
        <f t="shared" si="286"/>
        <v>5</v>
      </c>
      <c r="G293" s="3">
        <f t="shared" si="286"/>
        <v>5</v>
      </c>
      <c r="H293" s="3">
        <f t="shared" si="286"/>
        <v>6</v>
      </c>
      <c r="I293" s="3">
        <f t="shared" si="286"/>
        <v>7</v>
      </c>
      <c r="J293" s="3">
        <f t="shared" si="290"/>
        <v>0</v>
      </c>
      <c r="K293" s="3">
        <f t="shared" si="291"/>
        <v>0</v>
      </c>
      <c r="L293" s="3">
        <f t="shared" si="292"/>
        <v>0</v>
      </c>
      <c r="M293" s="3">
        <f t="shared" si="276"/>
        <v>0</v>
      </c>
      <c r="N293" s="3">
        <f t="shared" si="277"/>
        <v>0</v>
      </c>
      <c r="O293" s="3">
        <f t="shared" si="278"/>
        <v>0</v>
      </c>
      <c r="P293" s="3">
        <f t="shared" si="279"/>
        <v>0</v>
      </c>
      <c r="Q293" s="3">
        <f t="shared" si="293"/>
        <v>0</v>
      </c>
      <c r="R293" s="3">
        <f t="shared" si="294"/>
        <v>1</v>
      </c>
      <c r="S293" s="3">
        <f t="shared" si="295"/>
        <v>1</v>
      </c>
      <c r="T293" s="3">
        <f t="shared" si="296"/>
        <v>0</v>
      </c>
      <c r="U293" s="3">
        <f t="shared" si="297"/>
        <v>0</v>
      </c>
      <c r="V293" s="3">
        <f t="shared" si="288"/>
        <v>0</v>
      </c>
      <c r="W293" s="3">
        <f t="shared" si="298"/>
        <v>0</v>
      </c>
      <c r="X293" s="3">
        <f t="shared" si="299"/>
        <v>0</v>
      </c>
      <c r="Y293" s="3">
        <f t="shared" si="300"/>
        <v>0</v>
      </c>
      <c r="Z293" s="3">
        <f t="shared" si="301"/>
        <v>0</v>
      </c>
      <c r="AA293" s="3">
        <f t="shared" si="302"/>
        <v>0</v>
      </c>
      <c r="AB293" s="3">
        <f t="shared" si="303"/>
        <v>1</v>
      </c>
      <c r="AC293" s="3">
        <f t="shared" si="304"/>
        <v>1</v>
      </c>
      <c r="AD293" s="3">
        <f t="shared" si="305"/>
        <v>0</v>
      </c>
      <c r="AE293" s="3">
        <f t="shared" si="306"/>
        <v>0</v>
      </c>
      <c r="AF293" s="3">
        <f t="shared" si="307"/>
        <v>0</v>
      </c>
      <c r="AG293" s="3">
        <f t="shared" si="308"/>
        <v>0</v>
      </c>
      <c r="AH293" s="3">
        <f t="shared" si="309"/>
        <v>0</v>
      </c>
      <c r="AI293" s="3">
        <f t="shared" si="310"/>
        <v>0</v>
      </c>
      <c r="AJ293" s="3">
        <f t="shared" si="311"/>
        <v>0</v>
      </c>
      <c r="AK293" s="3">
        <f t="shared" si="312"/>
        <v>1</v>
      </c>
      <c r="AL293" s="3">
        <f t="shared" si="313"/>
        <v>1</v>
      </c>
      <c r="AM293" s="3">
        <f t="shared" si="314"/>
        <v>2</v>
      </c>
      <c r="AN293" s="3">
        <f t="shared" si="315"/>
        <v>1</v>
      </c>
      <c r="AO293" s="3">
        <f t="shared" si="316"/>
        <v>477</v>
      </c>
      <c r="AP293" s="3">
        <f t="shared" si="317"/>
        <v>5</v>
      </c>
      <c r="AQ293" s="3">
        <f t="shared" si="318"/>
        <v>5</v>
      </c>
      <c r="AR293" s="3">
        <f t="shared" si="319"/>
        <v>5</v>
      </c>
      <c r="AS293" s="3">
        <f t="shared" si="320"/>
        <v>6</v>
      </c>
      <c r="AT293" s="3">
        <f t="shared" si="321"/>
        <v>7</v>
      </c>
      <c r="AU293" s="3">
        <f t="shared" si="322"/>
        <v>0</v>
      </c>
      <c r="AV293" s="3">
        <f t="shared" si="323"/>
        <v>0</v>
      </c>
      <c r="AW293" s="3">
        <f t="shared" si="324"/>
        <v>0</v>
      </c>
      <c r="AX293" s="3">
        <f t="shared" si="325"/>
        <v>0</v>
      </c>
      <c r="AY293" s="3">
        <f t="shared" si="326"/>
        <v>0</v>
      </c>
      <c r="AZ293" s="3">
        <f t="shared" si="327"/>
        <v>0</v>
      </c>
      <c r="BA293" s="3">
        <f t="shared" si="328"/>
        <v>0</v>
      </c>
    </row>
    <row r="294" spans="1:53" ht="12.75">
      <c r="A294" s="3" t="str">
        <f t="shared" si="289"/>
        <v>Grande Dunes</v>
      </c>
      <c r="B294" s="3">
        <v>18</v>
      </c>
      <c r="C294" s="3">
        <f t="shared" si="287"/>
        <v>373</v>
      </c>
      <c r="D294" s="3">
        <f aca="true" t="shared" si="329" ref="D294:I303">D73</f>
        <v>4</v>
      </c>
      <c r="E294" s="3">
        <f t="shared" si="329"/>
        <v>9</v>
      </c>
      <c r="F294" s="3">
        <f t="shared" si="329"/>
        <v>4</v>
      </c>
      <c r="G294" s="3">
        <f t="shared" si="329"/>
        <v>7</v>
      </c>
      <c r="H294" s="3">
        <f t="shared" si="329"/>
        <v>5</v>
      </c>
      <c r="I294" s="3">
        <f t="shared" si="329"/>
        <v>6</v>
      </c>
      <c r="J294" s="3">
        <f t="shared" si="290"/>
        <v>0</v>
      </c>
      <c r="K294" s="3">
        <f t="shared" si="291"/>
        <v>0</v>
      </c>
      <c r="L294" s="3">
        <f t="shared" si="292"/>
        <v>0</v>
      </c>
      <c r="M294" s="3">
        <f t="shared" si="276"/>
        <v>0</v>
      </c>
      <c r="N294" s="3">
        <f t="shared" si="277"/>
        <v>0</v>
      </c>
      <c r="O294" s="3">
        <f t="shared" si="278"/>
        <v>0</v>
      </c>
      <c r="P294" s="3">
        <f t="shared" si="279"/>
        <v>0</v>
      </c>
      <c r="Q294" s="3">
        <f t="shared" si="293"/>
        <v>0</v>
      </c>
      <c r="R294" s="3">
        <f t="shared" si="294"/>
        <v>1</v>
      </c>
      <c r="S294" s="3">
        <f t="shared" si="295"/>
        <v>1</v>
      </c>
      <c r="T294" s="3">
        <f t="shared" si="296"/>
        <v>0</v>
      </c>
      <c r="U294" s="3">
        <f t="shared" si="297"/>
        <v>0</v>
      </c>
      <c r="V294" s="3">
        <f t="shared" si="288"/>
        <v>0</v>
      </c>
      <c r="W294" s="3">
        <f t="shared" si="298"/>
        <v>0</v>
      </c>
      <c r="X294" s="3">
        <f t="shared" si="299"/>
        <v>0</v>
      </c>
      <c r="Y294" s="3">
        <f t="shared" si="300"/>
        <v>0</v>
      </c>
      <c r="Z294" s="3">
        <f t="shared" si="301"/>
        <v>0</v>
      </c>
      <c r="AA294" s="3">
        <f t="shared" si="302"/>
        <v>1</v>
      </c>
      <c r="AB294" s="3">
        <f t="shared" si="303"/>
        <v>1</v>
      </c>
      <c r="AC294" s="3">
        <f t="shared" si="304"/>
        <v>2</v>
      </c>
      <c r="AD294" s="3">
        <f t="shared" si="305"/>
        <v>1</v>
      </c>
      <c r="AE294" s="3">
        <f t="shared" si="306"/>
        <v>373</v>
      </c>
      <c r="AF294" s="3">
        <f t="shared" si="307"/>
        <v>4</v>
      </c>
      <c r="AG294" s="3">
        <f t="shared" si="308"/>
        <v>4</v>
      </c>
      <c r="AH294" s="3">
        <f t="shared" si="309"/>
        <v>7</v>
      </c>
      <c r="AI294" s="3">
        <f t="shared" si="310"/>
        <v>5</v>
      </c>
      <c r="AJ294" s="3">
        <f t="shared" si="311"/>
        <v>6</v>
      </c>
      <c r="AK294" s="3">
        <f t="shared" si="312"/>
        <v>1</v>
      </c>
      <c r="AL294" s="3">
        <f t="shared" si="313"/>
        <v>0</v>
      </c>
      <c r="AM294" s="3">
        <f t="shared" si="314"/>
        <v>1</v>
      </c>
      <c r="AN294" s="3">
        <f t="shared" si="315"/>
        <v>0</v>
      </c>
      <c r="AO294" s="3">
        <f t="shared" si="316"/>
        <v>0</v>
      </c>
      <c r="AP294" s="3">
        <f t="shared" si="317"/>
        <v>0</v>
      </c>
      <c r="AQ294" s="3">
        <f t="shared" si="318"/>
        <v>0</v>
      </c>
      <c r="AR294" s="3">
        <f t="shared" si="319"/>
        <v>0</v>
      </c>
      <c r="AS294" s="3">
        <f t="shared" si="320"/>
        <v>0</v>
      </c>
      <c r="AT294" s="3">
        <f t="shared" si="321"/>
        <v>0</v>
      </c>
      <c r="AU294" s="3">
        <f t="shared" si="322"/>
        <v>0</v>
      </c>
      <c r="AV294" s="3">
        <f t="shared" si="323"/>
        <v>0</v>
      </c>
      <c r="AW294" s="3">
        <f t="shared" si="324"/>
        <v>0</v>
      </c>
      <c r="AX294" s="3">
        <f t="shared" si="325"/>
        <v>0</v>
      </c>
      <c r="AY294" s="3">
        <f t="shared" si="326"/>
        <v>0</v>
      </c>
      <c r="AZ294" s="3">
        <f t="shared" si="327"/>
        <v>0</v>
      </c>
      <c r="BA294" s="3">
        <f t="shared" si="328"/>
        <v>0</v>
      </c>
    </row>
    <row r="295" spans="1:53" ht="12.75">
      <c r="A295" s="3" t="str">
        <f t="shared" si="289"/>
        <v>Pine Lakes Country Club</v>
      </c>
      <c r="B295" s="3">
        <v>1</v>
      </c>
      <c r="C295" s="3">
        <f t="shared" si="287"/>
        <v>317</v>
      </c>
      <c r="D295" s="3">
        <f t="shared" si="329"/>
        <v>4</v>
      </c>
      <c r="E295" s="3">
        <f t="shared" si="329"/>
        <v>15</v>
      </c>
      <c r="F295" s="3">
        <f t="shared" si="329"/>
        <v>6</v>
      </c>
      <c r="G295" s="3">
        <f t="shared" si="329"/>
        <v>6</v>
      </c>
      <c r="H295" s="3">
        <f t="shared" si="329"/>
        <v>7</v>
      </c>
      <c r="I295" s="3">
        <f t="shared" si="329"/>
        <v>6</v>
      </c>
      <c r="J295" s="3">
        <f t="shared" si="290"/>
        <v>0</v>
      </c>
      <c r="K295" s="3">
        <f t="shared" si="291"/>
        <v>0</v>
      </c>
      <c r="L295" s="3">
        <f t="shared" si="292"/>
        <v>0</v>
      </c>
      <c r="M295" s="3">
        <f t="shared" si="276"/>
        <v>0</v>
      </c>
      <c r="N295" s="3">
        <f t="shared" si="277"/>
        <v>0</v>
      </c>
      <c r="O295" s="3">
        <f t="shared" si="278"/>
        <v>0</v>
      </c>
      <c r="P295" s="3">
        <f t="shared" si="279"/>
        <v>0</v>
      </c>
      <c r="Q295" s="3">
        <f t="shared" si="293"/>
        <v>0</v>
      </c>
      <c r="R295" s="3">
        <f t="shared" si="294"/>
        <v>1</v>
      </c>
      <c r="S295" s="3">
        <f t="shared" si="295"/>
        <v>1</v>
      </c>
      <c r="T295" s="3">
        <f t="shared" si="296"/>
        <v>0</v>
      </c>
      <c r="U295" s="3">
        <f t="shared" si="297"/>
        <v>0</v>
      </c>
      <c r="V295" s="3">
        <f t="shared" si="288"/>
        <v>0</v>
      </c>
      <c r="W295" s="3">
        <f t="shared" si="298"/>
        <v>0</v>
      </c>
      <c r="X295" s="3">
        <f t="shared" si="299"/>
        <v>0</v>
      </c>
      <c r="Y295" s="3">
        <f t="shared" si="300"/>
        <v>0</v>
      </c>
      <c r="Z295" s="3">
        <f t="shared" si="301"/>
        <v>0</v>
      </c>
      <c r="AA295" s="3">
        <f t="shared" si="302"/>
        <v>1</v>
      </c>
      <c r="AB295" s="3">
        <f t="shared" si="303"/>
        <v>1</v>
      </c>
      <c r="AC295" s="3">
        <f t="shared" si="304"/>
        <v>2</v>
      </c>
      <c r="AD295" s="3">
        <f t="shared" si="305"/>
        <v>1</v>
      </c>
      <c r="AE295" s="3">
        <f t="shared" si="306"/>
        <v>317</v>
      </c>
      <c r="AF295" s="3">
        <f t="shared" si="307"/>
        <v>4</v>
      </c>
      <c r="AG295" s="3">
        <f t="shared" si="308"/>
        <v>6</v>
      </c>
      <c r="AH295" s="3">
        <f t="shared" si="309"/>
        <v>6</v>
      </c>
      <c r="AI295" s="3">
        <f t="shared" si="310"/>
        <v>7</v>
      </c>
      <c r="AJ295" s="3">
        <f t="shared" si="311"/>
        <v>6</v>
      </c>
      <c r="AK295" s="3">
        <f t="shared" si="312"/>
        <v>1</v>
      </c>
      <c r="AL295" s="3">
        <f t="shared" si="313"/>
        <v>0</v>
      </c>
      <c r="AM295" s="3">
        <f t="shared" si="314"/>
        <v>1</v>
      </c>
      <c r="AN295" s="3">
        <f t="shared" si="315"/>
        <v>0</v>
      </c>
      <c r="AO295" s="3">
        <f t="shared" si="316"/>
        <v>0</v>
      </c>
      <c r="AP295" s="3">
        <f t="shared" si="317"/>
        <v>0</v>
      </c>
      <c r="AQ295" s="3">
        <f t="shared" si="318"/>
        <v>0</v>
      </c>
      <c r="AR295" s="3">
        <f t="shared" si="319"/>
        <v>0</v>
      </c>
      <c r="AS295" s="3">
        <f t="shared" si="320"/>
        <v>0</v>
      </c>
      <c r="AT295" s="3">
        <f t="shared" si="321"/>
        <v>0</v>
      </c>
      <c r="AU295" s="3">
        <f t="shared" si="322"/>
        <v>0</v>
      </c>
      <c r="AV295" s="3">
        <f t="shared" si="323"/>
        <v>0</v>
      </c>
      <c r="AW295" s="3">
        <f t="shared" si="324"/>
        <v>0</v>
      </c>
      <c r="AX295" s="3">
        <f t="shared" si="325"/>
        <v>0</v>
      </c>
      <c r="AY295" s="3">
        <f t="shared" si="326"/>
        <v>0</v>
      </c>
      <c r="AZ295" s="3">
        <f t="shared" si="327"/>
        <v>0</v>
      </c>
      <c r="BA295" s="3">
        <f t="shared" si="328"/>
        <v>0</v>
      </c>
    </row>
    <row r="296" spans="1:53" ht="12.75">
      <c r="A296" s="3" t="str">
        <f t="shared" si="289"/>
        <v>Pine Lakes Country Club</v>
      </c>
      <c r="B296" s="3">
        <v>2</v>
      </c>
      <c r="C296" s="3">
        <f t="shared" si="287"/>
        <v>161</v>
      </c>
      <c r="D296" s="3">
        <f t="shared" si="329"/>
        <v>3</v>
      </c>
      <c r="E296" s="3">
        <f t="shared" si="329"/>
        <v>9</v>
      </c>
      <c r="F296" s="3">
        <f t="shared" si="329"/>
        <v>4</v>
      </c>
      <c r="G296" s="3">
        <f t="shared" si="329"/>
        <v>3</v>
      </c>
      <c r="H296" s="3">
        <f t="shared" si="329"/>
        <v>4</v>
      </c>
      <c r="I296" s="3">
        <f t="shared" si="329"/>
        <v>3</v>
      </c>
      <c r="J296" s="3">
        <f t="shared" si="290"/>
        <v>1</v>
      </c>
      <c r="K296" s="3">
        <f t="shared" si="291"/>
        <v>161</v>
      </c>
      <c r="L296" s="3">
        <f t="shared" si="292"/>
        <v>3</v>
      </c>
      <c r="M296" s="3">
        <f t="shared" si="276"/>
        <v>4</v>
      </c>
      <c r="N296" s="3">
        <f t="shared" si="277"/>
        <v>3</v>
      </c>
      <c r="O296" s="3">
        <f t="shared" si="278"/>
        <v>4</v>
      </c>
      <c r="P296" s="3">
        <f t="shared" si="279"/>
        <v>3</v>
      </c>
      <c r="Q296" s="3">
        <f t="shared" si="293"/>
        <v>1</v>
      </c>
      <c r="R296" s="3">
        <f t="shared" si="294"/>
        <v>0</v>
      </c>
      <c r="S296" s="3">
        <f t="shared" si="295"/>
        <v>1</v>
      </c>
      <c r="T296" s="3">
        <f t="shared" si="296"/>
        <v>0</v>
      </c>
      <c r="U296" s="3">
        <f t="shared" si="297"/>
        <v>0</v>
      </c>
      <c r="V296" s="3">
        <f t="shared" si="288"/>
        <v>0</v>
      </c>
      <c r="W296" s="3">
        <f t="shared" si="298"/>
        <v>0</v>
      </c>
      <c r="X296" s="3">
        <f t="shared" si="299"/>
        <v>0</v>
      </c>
      <c r="Y296" s="3">
        <f t="shared" si="300"/>
        <v>0</v>
      </c>
      <c r="Z296" s="3">
        <f t="shared" si="301"/>
        <v>0</v>
      </c>
      <c r="AA296" s="3">
        <f t="shared" si="302"/>
        <v>1</v>
      </c>
      <c r="AB296" s="3">
        <f t="shared" si="303"/>
        <v>0</v>
      </c>
      <c r="AC296" s="3">
        <f t="shared" si="304"/>
        <v>1</v>
      </c>
      <c r="AD296" s="3">
        <f t="shared" si="305"/>
        <v>0</v>
      </c>
      <c r="AE296" s="3">
        <f t="shared" si="306"/>
        <v>0</v>
      </c>
      <c r="AF296" s="3">
        <f t="shared" si="307"/>
        <v>0</v>
      </c>
      <c r="AG296" s="3">
        <f t="shared" si="308"/>
        <v>0</v>
      </c>
      <c r="AH296" s="3">
        <f t="shared" si="309"/>
        <v>0</v>
      </c>
      <c r="AI296" s="3">
        <f t="shared" si="310"/>
        <v>0</v>
      </c>
      <c r="AJ296" s="3">
        <f t="shared" si="311"/>
        <v>0</v>
      </c>
      <c r="AK296" s="3">
        <f t="shared" si="312"/>
        <v>1</v>
      </c>
      <c r="AL296" s="3">
        <f t="shared" si="313"/>
        <v>0</v>
      </c>
      <c r="AM296" s="3">
        <f t="shared" si="314"/>
        <v>1</v>
      </c>
      <c r="AN296" s="3">
        <f t="shared" si="315"/>
        <v>0</v>
      </c>
      <c r="AO296" s="3">
        <f t="shared" si="316"/>
        <v>0</v>
      </c>
      <c r="AP296" s="3">
        <f t="shared" si="317"/>
        <v>0</v>
      </c>
      <c r="AQ296" s="3">
        <f t="shared" si="318"/>
        <v>0</v>
      </c>
      <c r="AR296" s="3">
        <f t="shared" si="319"/>
        <v>0</v>
      </c>
      <c r="AS296" s="3">
        <f t="shared" si="320"/>
        <v>0</v>
      </c>
      <c r="AT296" s="3">
        <f t="shared" si="321"/>
        <v>0</v>
      </c>
      <c r="AU296" s="3">
        <f t="shared" si="322"/>
        <v>0</v>
      </c>
      <c r="AV296" s="3">
        <f t="shared" si="323"/>
        <v>0</v>
      </c>
      <c r="AW296" s="3">
        <f t="shared" si="324"/>
        <v>0</v>
      </c>
      <c r="AX296" s="3">
        <f t="shared" si="325"/>
        <v>0</v>
      </c>
      <c r="AY296" s="3">
        <f t="shared" si="326"/>
        <v>0</v>
      </c>
      <c r="AZ296" s="3">
        <f t="shared" si="327"/>
        <v>0</v>
      </c>
      <c r="BA296" s="3">
        <f t="shared" si="328"/>
        <v>0</v>
      </c>
    </row>
    <row r="297" spans="1:53" ht="12.75">
      <c r="A297" s="3" t="str">
        <f t="shared" si="289"/>
        <v>Pine Lakes Country Club</v>
      </c>
      <c r="B297" s="3">
        <v>3</v>
      </c>
      <c r="C297" s="3">
        <f t="shared" si="287"/>
        <v>408</v>
      </c>
      <c r="D297" s="3">
        <f t="shared" si="329"/>
        <v>4</v>
      </c>
      <c r="E297" s="3">
        <f t="shared" si="329"/>
        <v>1</v>
      </c>
      <c r="F297" s="3">
        <f t="shared" si="329"/>
        <v>5</v>
      </c>
      <c r="G297" s="3">
        <f t="shared" si="329"/>
        <v>8</v>
      </c>
      <c r="H297" s="3">
        <f t="shared" si="329"/>
        <v>4</v>
      </c>
      <c r="I297" s="3">
        <f t="shared" si="329"/>
        <v>4</v>
      </c>
      <c r="J297" s="3">
        <f t="shared" si="290"/>
        <v>0</v>
      </c>
      <c r="K297" s="3">
        <f t="shared" si="291"/>
        <v>0</v>
      </c>
      <c r="L297" s="3">
        <f t="shared" si="292"/>
        <v>0</v>
      </c>
      <c r="M297" s="3">
        <f t="shared" si="276"/>
        <v>0</v>
      </c>
      <c r="N297" s="3">
        <f t="shared" si="277"/>
        <v>0</v>
      </c>
      <c r="O297" s="3">
        <f t="shared" si="278"/>
        <v>0</v>
      </c>
      <c r="P297" s="3">
        <f t="shared" si="279"/>
        <v>0</v>
      </c>
      <c r="Q297" s="3">
        <f t="shared" si="293"/>
        <v>0</v>
      </c>
      <c r="R297" s="3">
        <f t="shared" si="294"/>
        <v>1</v>
      </c>
      <c r="S297" s="3">
        <f t="shared" si="295"/>
        <v>1</v>
      </c>
      <c r="T297" s="3">
        <f t="shared" si="296"/>
        <v>0</v>
      </c>
      <c r="U297" s="3">
        <f t="shared" si="297"/>
        <v>0</v>
      </c>
      <c r="V297" s="3">
        <f t="shared" si="288"/>
        <v>0</v>
      </c>
      <c r="W297" s="3">
        <f t="shared" si="298"/>
        <v>0</v>
      </c>
      <c r="X297" s="3">
        <f t="shared" si="299"/>
        <v>0</v>
      </c>
      <c r="Y297" s="3">
        <f t="shared" si="300"/>
        <v>0</v>
      </c>
      <c r="Z297" s="3">
        <f t="shared" si="301"/>
        <v>0</v>
      </c>
      <c r="AA297" s="3">
        <f t="shared" si="302"/>
        <v>0</v>
      </c>
      <c r="AB297" s="3">
        <f t="shared" si="303"/>
        <v>1</v>
      </c>
      <c r="AC297" s="3">
        <f t="shared" si="304"/>
        <v>1</v>
      </c>
      <c r="AD297" s="3">
        <f t="shared" si="305"/>
        <v>0</v>
      </c>
      <c r="AE297" s="3">
        <f t="shared" si="306"/>
        <v>0</v>
      </c>
      <c r="AF297" s="3">
        <f t="shared" si="307"/>
        <v>0</v>
      </c>
      <c r="AG297" s="3">
        <f t="shared" si="308"/>
        <v>0</v>
      </c>
      <c r="AH297" s="3">
        <f t="shared" si="309"/>
        <v>0</v>
      </c>
      <c r="AI297" s="3">
        <f t="shared" si="310"/>
        <v>0</v>
      </c>
      <c r="AJ297" s="3">
        <f t="shared" si="311"/>
        <v>0</v>
      </c>
      <c r="AK297" s="3">
        <f t="shared" si="312"/>
        <v>1</v>
      </c>
      <c r="AL297" s="3">
        <f t="shared" si="313"/>
        <v>1</v>
      </c>
      <c r="AM297" s="3">
        <f t="shared" si="314"/>
        <v>2</v>
      </c>
      <c r="AN297" s="3">
        <f t="shared" si="315"/>
        <v>1</v>
      </c>
      <c r="AO297" s="3">
        <f t="shared" si="316"/>
        <v>408</v>
      </c>
      <c r="AP297" s="3">
        <f t="shared" si="317"/>
        <v>4</v>
      </c>
      <c r="AQ297" s="3">
        <f t="shared" si="318"/>
        <v>5</v>
      </c>
      <c r="AR297" s="3">
        <f t="shared" si="319"/>
        <v>8</v>
      </c>
      <c r="AS297" s="3">
        <f t="shared" si="320"/>
        <v>4</v>
      </c>
      <c r="AT297" s="3">
        <f t="shared" si="321"/>
        <v>4</v>
      </c>
      <c r="AU297" s="3">
        <f t="shared" si="322"/>
        <v>0</v>
      </c>
      <c r="AV297" s="3">
        <f t="shared" si="323"/>
        <v>0</v>
      </c>
      <c r="AW297" s="3">
        <f t="shared" si="324"/>
        <v>0</v>
      </c>
      <c r="AX297" s="3">
        <f t="shared" si="325"/>
        <v>0</v>
      </c>
      <c r="AY297" s="3">
        <f t="shared" si="326"/>
        <v>0</v>
      </c>
      <c r="AZ297" s="3">
        <f t="shared" si="327"/>
        <v>0</v>
      </c>
      <c r="BA297" s="3">
        <f t="shared" si="328"/>
        <v>0</v>
      </c>
    </row>
    <row r="298" spans="1:53" ht="12.75">
      <c r="A298" s="3" t="str">
        <f t="shared" si="289"/>
        <v>Pine Lakes Country Club</v>
      </c>
      <c r="B298" s="3">
        <v>4</v>
      </c>
      <c r="C298" s="3">
        <f t="shared" si="287"/>
        <v>324</v>
      </c>
      <c r="D298" s="3">
        <f t="shared" si="329"/>
        <v>4</v>
      </c>
      <c r="E298" s="3">
        <f t="shared" si="329"/>
        <v>17</v>
      </c>
      <c r="F298" s="3">
        <f t="shared" si="329"/>
        <v>4</v>
      </c>
      <c r="G298" s="3">
        <f t="shared" si="329"/>
        <v>5</v>
      </c>
      <c r="H298" s="3">
        <f t="shared" si="329"/>
        <v>5</v>
      </c>
      <c r="I298" s="3">
        <f t="shared" si="329"/>
        <v>4</v>
      </c>
      <c r="J298" s="3">
        <f t="shared" si="290"/>
        <v>0</v>
      </c>
      <c r="K298" s="3">
        <f t="shared" si="291"/>
        <v>0</v>
      </c>
      <c r="L298" s="3">
        <f t="shared" si="292"/>
        <v>0</v>
      </c>
      <c r="M298" s="3">
        <f t="shared" si="276"/>
        <v>0</v>
      </c>
      <c r="N298" s="3">
        <f t="shared" si="277"/>
        <v>0</v>
      </c>
      <c r="O298" s="3">
        <f t="shared" si="278"/>
        <v>0</v>
      </c>
      <c r="P298" s="3">
        <f t="shared" si="279"/>
        <v>0</v>
      </c>
      <c r="Q298" s="3">
        <f t="shared" si="293"/>
        <v>0</v>
      </c>
      <c r="R298" s="3">
        <f t="shared" si="294"/>
        <v>1</v>
      </c>
      <c r="S298" s="3">
        <f t="shared" si="295"/>
        <v>1</v>
      </c>
      <c r="T298" s="3">
        <f t="shared" si="296"/>
        <v>0</v>
      </c>
      <c r="U298" s="3">
        <f t="shared" si="297"/>
        <v>0</v>
      </c>
      <c r="V298" s="3">
        <f t="shared" si="288"/>
        <v>0</v>
      </c>
      <c r="W298" s="3">
        <f t="shared" si="298"/>
        <v>0</v>
      </c>
      <c r="X298" s="3">
        <f t="shared" si="299"/>
        <v>0</v>
      </c>
      <c r="Y298" s="3">
        <f t="shared" si="300"/>
        <v>0</v>
      </c>
      <c r="Z298" s="3">
        <f t="shared" si="301"/>
        <v>0</v>
      </c>
      <c r="AA298" s="3">
        <f t="shared" si="302"/>
        <v>1</v>
      </c>
      <c r="AB298" s="3">
        <f t="shared" si="303"/>
        <v>1</v>
      </c>
      <c r="AC298" s="3">
        <f t="shared" si="304"/>
        <v>2</v>
      </c>
      <c r="AD298" s="3">
        <f t="shared" si="305"/>
        <v>1</v>
      </c>
      <c r="AE298" s="3">
        <f t="shared" si="306"/>
        <v>324</v>
      </c>
      <c r="AF298" s="3">
        <f t="shared" si="307"/>
        <v>4</v>
      </c>
      <c r="AG298" s="3">
        <f t="shared" si="308"/>
        <v>4</v>
      </c>
      <c r="AH298" s="3">
        <f t="shared" si="309"/>
        <v>5</v>
      </c>
      <c r="AI298" s="3">
        <f t="shared" si="310"/>
        <v>5</v>
      </c>
      <c r="AJ298" s="3">
        <f t="shared" si="311"/>
        <v>4</v>
      </c>
      <c r="AK298" s="3">
        <f t="shared" si="312"/>
        <v>1</v>
      </c>
      <c r="AL298" s="3">
        <f t="shared" si="313"/>
        <v>0</v>
      </c>
      <c r="AM298" s="3">
        <f t="shared" si="314"/>
        <v>1</v>
      </c>
      <c r="AN298" s="3">
        <f t="shared" si="315"/>
        <v>0</v>
      </c>
      <c r="AO298" s="3">
        <f t="shared" si="316"/>
        <v>0</v>
      </c>
      <c r="AP298" s="3">
        <f t="shared" si="317"/>
        <v>0</v>
      </c>
      <c r="AQ298" s="3">
        <f t="shared" si="318"/>
        <v>0</v>
      </c>
      <c r="AR298" s="3">
        <f t="shared" si="319"/>
        <v>0</v>
      </c>
      <c r="AS298" s="3">
        <f t="shared" si="320"/>
        <v>0</v>
      </c>
      <c r="AT298" s="3">
        <f t="shared" si="321"/>
        <v>0</v>
      </c>
      <c r="AU298" s="3">
        <f t="shared" si="322"/>
        <v>0</v>
      </c>
      <c r="AV298" s="3">
        <f t="shared" si="323"/>
        <v>0</v>
      </c>
      <c r="AW298" s="3">
        <f t="shared" si="324"/>
        <v>0</v>
      </c>
      <c r="AX298" s="3">
        <f t="shared" si="325"/>
        <v>0</v>
      </c>
      <c r="AY298" s="3">
        <f t="shared" si="326"/>
        <v>0</v>
      </c>
      <c r="AZ298" s="3">
        <f t="shared" si="327"/>
        <v>0</v>
      </c>
      <c r="BA298" s="3">
        <f t="shared" si="328"/>
        <v>0</v>
      </c>
    </row>
    <row r="299" spans="1:53" ht="12.75">
      <c r="A299" s="3" t="str">
        <f t="shared" si="289"/>
        <v>Pine Lakes Country Club</v>
      </c>
      <c r="B299" s="3">
        <v>5</v>
      </c>
      <c r="C299" s="3">
        <f t="shared" si="287"/>
        <v>410</v>
      </c>
      <c r="D299" s="3">
        <f t="shared" si="329"/>
        <v>5</v>
      </c>
      <c r="E299" s="3">
        <f t="shared" si="329"/>
        <v>3</v>
      </c>
      <c r="F299" s="3">
        <f t="shared" si="329"/>
        <v>6</v>
      </c>
      <c r="G299" s="3">
        <f t="shared" si="329"/>
        <v>7</v>
      </c>
      <c r="H299" s="3">
        <f t="shared" si="329"/>
        <v>5</v>
      </c>
      <c r="I299" s="3">
        <f t="shared" si="329"/>
        <v>7</v>
      </c>
      <c r="J299" s="3">
        <f t="shared" si="290"/>
        <v>0</v>
      </c>
      <c r="K299" s="3">
        <f t="shared" si="291"/>
        <v>0</v>
      </c>
      <c r="L299" s="3">
        <f t="shared" si="292"/>
        <v>0</v>
      </c>
      <c r="M299" s="3">
        <f t="shared" si="276"/>
        <v>0</v>
      </c>
      <c r="N299" s="3">
        <f t="shared" si="277"/>
        <v>0</v>
      </c>
      <c r="O299" s="3">
        <f t="shared" si="278"/>
        <v>0</v>
      </c>
      <c r="P299" s="3">
        <f t="shared" si="279"/>
        <v>0</v>
      </c>
      <c r="Q299" s="3">
        <f t="shared" si="293"/>
        <v>0</v>
      </c>
      <c r="R299" s="3">
        <f t="shared" si="294"/>
        <v>1</v>
      </c>
      <c r="S299" s="3">
        <f t="shared" si="295"/>
        <v>1</v>
      </c>
      <c r="T299" s="3">
        <f t="shared" si="296"/>
        <v>0</v>
      </c>
      <c r="U299" s="3">
        <f t="shared" si="297"/>
        <v>0</v>
      </c>
      <c r="V299" s="3">
        <f t="shared" si="288"/>
        <v>0</v>
      </c>
      <c r="W299" s="3">
        <f t="shared" si="298"/>
        <v>0</v>
      </c>
      <c r="X299" s="3">
        <f t="shared" si="299"/>
        <v>0</v>
      </c>
      <c r="Y299" s="3">
        <f t="shared" si="300"/>
        <v>0</v>
      </c>
      <c r="Z299" s="3">
        <f t="shared" si="301"/>
        <v>0</v>
      </c>
      <c r="AA299" s="3">
        <f t="shared" si="302"/>
        <v>0</v>
      </c>
      <c r="AB299" s="3">
        <f t="shared" si="303"/>
        <v>1</v>
      </c>
      <c r="AC299" s="3">
        <f t="shared" si="304"/>
        <v>1</v>
      </c>
      <c r="AD299" s="3">
        <f t="shared" si="305"/>
        <v>0</v>
      </c>
      <c r="AE299" s="3">
        <f t="shared" si="306"/>
        <v>0</v>
      </c>
      <c r="AF299" s="3">
        <f t="shared" si="307"/>
        <v>0</v>
      </c>
      <c r="AG299" s="3">
        <f t="shared" si="308"/>
        <v>0</v>
      </c>
      <c r="AH299" s="3">
        <f t="shared" si="309"/>
        <v>0</v>
      </c>
      <c r="AI299" s="3">
        <f t="shared" si="310"/>
        <v>0</v>
      </c>
      <c r="AJ299" s="3">
        <f t="shared" si="311"/>
        <v>0</v>
      </c>
      <c r="AK299" s="3">
        <f t="shared" si="312"/>
        <v>1</v>
      </c>
      <c r="AL299" s="3">
        <f t="shared" si="313"/>
        <v>1</v>
      </c>
      <c r="AM299" s="3">
        <f t="shared" si="314"/>
        <v>2</v>
      </c>
      <c r="AN299" s="3">
        <f t="shared" si="315"/>
        <v>1</v>
      </c>
      <c r="AO299" s="3">
        <f t="shared" si="316"/>
        <v>410</v>
      </c>
      <c r="AP299" s="3">
        <f t="shared" si="317"/>
        <v>5</v>
      </c>
      <c r="AQ299" s="3">
        <f t="shared" si="318"/>
        <v>6</v>
      </c>
      <c r="AR299" s="3">
        <f t="shared" si="319"/>
        <v>7</v>
      </c>
      <c r="AS299" s="3">
        <f t="shared" si="320"/>
        <v>5</v>
      </c>
      <c r="AT299" s="3">
        <f t="shared" si="321"/>
        <v>7</v>
      </c>
      <c r="AU299" s="3">
        <f t="shared" si="322"/>
        <v>0</v>
      </c>
      <c r="AV299" s="3">
        <f t="shared" si="323"/>
        <v>0</v>
      </c>
      <c r="AW299" s="3">
        <f t="shared" si="324"/>
        <v>0</v>
      </c>
      <c r="AX299" s="3">
        <f t="shared" si="325"/>
        <v>0</v>
      </c>
      <c r="AY299" s="3">
        <f t="shared" si="326"/>
        <v>0</v>
      </c>
      <c r="AZ299" s="3">
        <f t="shared" si="327"/>
        <v>0</v>
      </c>
      <c r="BA299" s="3">
        <f t="shared" si="328"/>
        <v>0</v>
      </c>
    </row>
    <row r="300" spans="1:53" ht="12.75">
      <c r="A300" s="3" t="str">
        <f t="shared" si="289"/>
        <v>Pine Lakes Country Club</v>
      </c>
      <c r="B300" s="3">
        <v>6</v>
      </c>
      <c r="C300" s="3">
        <f t="shared" si="287"/>
        <v>352</v>
      </c>
      <c r="D300" s="3">
        <f t="shared" si="329"/>
        <v>4</v>
      </c>
      <c r="E300" s="3">
        <f t="shared" si="329"/>
        <v>7</v>
      </c>
      <c r="F300" s="3">
        <f t="shared" si="329"/>
        <v>5</v>
      </c>
      <c r="G300" s="3">
        <f t="shared" si="329"/>
        <v>4</v>
      </c>
      <c r="H300" s="3">
        <f t="shared" si="329"/>
        <v>5</v>
      </c>
      <c r="I300" s="3">
        <f t="shared" si="329"/>
        <v>6</v>
      </c>
      <c r="J300" s="3">
        <f t="shared" si="290"/>
        <v>0</v>
      </c>
      <c r="K300" s="3">
        <f t="shared" si="291"/>
        <v>0</v>
      </c>
      <c r="L300" s="3">
        <f t="shared" si="292"/>
        <v>0</v>
      </c>
      <c r="M300" s="3">
        <f t="shared" si="276"/>
        <v>0</v>
      </c>
      <c r="N300" s="3">
        <f t="shared" si="277"/>
        <v>0</v>
      </c>
      <c r="O300" s="3">
        <f t="shared" si="278"/>
        <v>0</v>
      </c>
      <c r="P300" s="3">
        <f t="shared" si="279"/>
        <v>0</v>
      </c>
      <c r="Q300" s="3">
        <f t="shared" si="293"/>
        <v>0</v>
      </c>
      <c r="R300" s="3">
        <f t="shared" si="294"/>
        <v>1</v>
      </c>
      <c r="S300" s="3">
        <f t="shared" si="295"/>
        <v>1</v>
      </c>
      <c r="T300" s="3">
        <f t="shared" si="296"/>
        <v>0</v>
      </c>
      <c r="U300" s="3">
        <f t="shared" si="297"/>
        <v>0</v>
      </c>
      <c r="V300" s="3">
        <f t="shared" si="288"/>
        <v>0</v>
      </c>
      <c r="W300" s="3">
        <f t="shared" si="298"/>
        <v>0</v>
      </c>
      <c r="X300" s="3">
        <f t="shared" si="299"/>
        <v>0</v>
      </c>
      <c r="Y300" s="3">
        <f t="shared" si="300"/>
        <v>0</v>
      </c>
      <c r="Z300" s="3">
        <f t="shared" si="301"/>
        <v>0</v>
      </c>
      <c r="AA300" s="3">
        <f t="shared" si="302"/>
        <v>1</v>
      </c>
      <c r="AB300" s="3">
        <f t="shared" si="303"/>
        <v>1</v>
      </c>
      <c r="AC300" s="3">
        <f t="shared" si="304"/>
        <v>2</v>
      </c>
      <c r="AD300" s="3">
        <f t="shared" si="305"/>
        <v>1</v>
      </c>
      <c r="AE300" s="3">
        <f t="shared" si="306"/>
        <v>352</v>
      </c>
      <c r="AF300" s="3">
        <f t="shared" si="307"/>
        <v>4</v>
      </c>
      <c r="AG300" s="3">
        <f t="shared" si="308"/>
        <v>5</v>
      </c>
      <c r="AH300" s="3">
        <f t="shared" si="309"/>
        <v>4</v>
      </c>
      <c r="AI300" s="3">
        <f t="shared" si="310"/>
        <v>5</v>
      </c>
      <c r="AJ300" s="3">
        <f t="shared" si="311"/>
        <v>6</v>
      </c>
      <c r="AK300" s="3">
        <f t="shared" si="312"/>
        <v>1</v>
      </c>
      <c r="AL300" s="3">
        <f t="shared" si="313"/>
        <v>0</v>
      </c>
      <c r="AM300" s="3">
        <f t="shared" si="314"/>
        <v>1</v>
      </c>
      <c r="AN300" s="3">
        <f t="shared" si="315"/>
        <v>0</v>
      </c>
      <c r="AO300" s="3">
        <f t="shared" si="316"/>
        <v>0</v>
      </c>
      <c r="AP300" s="3">
        <f t="shared" si="317"/>
        <v>0</v>
      </c>
      <c r="AQ300" s="3">
        <f t="shared" si="318"/>
        <v>0</v>
      </c>
      <c r="AR300" s="3">
        <f t="shared" si="319"/>
        <v>0</v>
      </c>
      <c r="AS300" s="3">
        <f t="shared" si="320"/>
        <v>0</v>
      </c>
      <c r="AT300" s="3">
        <f t="shared" si="321"/>
        <v>0</v>
      </c>
      <c r="AU300" s="3">
        <f t="shared" si="322"/>
        <v>0</v>
      </c>
      <c r="AV300" s="3">
        <f t="shared" si="323"/>
        <v>0</v>
      </c>
      <c r="AW300" s="3">
        <f t="shared" si="324"/>
        <v>0</v>
      </c>
      <c r="AX300" s="3">
        <f t="shared" si="325"/>
        <v>0</v>
      </c>
      <c r="AY300" s="3">
        <f t="shared" si="326"/>
        <v>0</v>
      </c>
      <c r="AZ300" s="3">
        <f t="shared" si="327"/>
        <v>0</v>
      </c>
      <c r="BA300" s="3">
        <f t="shared" si="328"/>
        <v>0</v>
      </c>
    </row>
    <row r="301" spans="1:53" ht="12.75">
      <c r="A301" s="3" t="str">
        <f t="shared" si="289"/>
        <v>Pine Lakes Country Club</v>
      </c>
      <c r="B301" s="3">
        <v>7</v>
      </c>
      <c r="C301" s="3">
        <f t="shared" si="287"/>
        <v>330</v>
      </c>
      <c r="D301" s="3">
        <f t="shared" si="329"/>
        <v>4</v>
      </c>
      <c r="E301" s="3">
        <f t="shared" si="329"/>
        <v>13</v>
      </c>
      <c r="F301" s="3">
        <f t="shared" si="329"/>
        <v>4</v>
      </c>
      <c r="G301" s="3">
        <f t="shared" si="329"/>
        <v>4</v>
      </c>
      <c r="H301" s="3">
        <f t="shared" si="329"/>
        <v>5</v>
      </c>
      <c r="I301" s="3">
        <f t="shared" si="329"/>
        <v>4</v>
      </c>
      <c r="J301" s="3">
        <f t="shared" si="290"/>
        <v>0</v>
      </c>
      <c r="K301" s="3">
        <f t="shared" si="291"/>
        <v>0</v>
      </c>
      <c r="L301" s="3">
        <f t="shared" si="292"/>
        <v>0</v>
      </c>
      <c r="M301" s="3">
        <f aca="true" t="shared" si="330" ref="M301:M346">IF($J301=1,F301,0)</f>
        <v>0</v>
      </c>
      <c r="N301" s="3">
        <f aca="true" t="shared" si="331" ref="N301:N346">IF($J301=1,G301,0)</f>
        <v>0</v>
      </c>
      <c r="O301" s="3">
        <f aca="true" t="shared" si="332" ref="O301:O346">IF($J301=1,H301,0)</f>
        <v>0</v>
      </c>
      <c r="P301" s="3">
        <f aca="true" t="shared" si="333" ref="P301:P346">IF($J301=1,I301,0)</f>
        <v>0</v>
      </c>
      <c r="Q301" s="3">
        <f t="shared" si="293"/>
        <v>0</v>
      </c>
      <c r="R301" s="3">
        <f t="shared" si="294"/>
        <v>1</v>
      </c>
      <c r="S301" s="3">
        <f t="shared" si="295"/>
        <v>1</v>
      </c>
      <c r="T301" s="3">
        <f t="shared" si="296"/>
        <v>0</v>
      </c>
      <c r="U301" s="3">
        <f t="shared" si="297"/>
        <v>0</v>
      </c>
      <c r="V301" s="3">
        <f t="shared" si="288"/>
        <v>0</v>
      </c>
      <c r="W301" s="3">
        <f t="shared" si="298"/>
        <v>0</v>
      </c>
      <c r="X301" s="3">
        <f t="shared" si="299"/>
        <v>0</v>
      </c>
      <c r="Y301" s="3">
        <f t="shared" si="300"/>
        <v>0</v>
      </c>
      <c r="Z301" s="3">
        <f t="shared" si="301"/>
        <v>0</v>
      </c>
      <c r="AA301" s="3">
        <f t="shared" si="302"/>
        <v>1</v>
      </c>
      <c r="AB301" s="3">
        <f t="shared" si="303"/>
        <v>1</v>
      </c>
      <c r="AC301" s="3">
        <f t="shared" si="304"/>
        <v>2</v>
      </c>
      <c r="AD301" s="3">
        <f t="shared" si="305"/>
        <v>1</v>
      </c>
      <c r="AE301" s="3">
        <f t="shared" si="306"/>
        <v>330</v>
      </c>
      <c r="AF301" s="3">
        <f t="shared" si="307"/>
        <v>4</v>
      </c>
      <c r="AG301" s="3">
        <f t="shared" si="308"/>
        <v>4</v>
      </c>
      <c r="AH301" s="3">
        <f t="shared" si="309"/>
        <v>4</v>
      </c>
      <c r="AI301" s="3">
        <f t="shared" si="310"/>
        <v>5</v>
      </c>
      <c r="AJ301" s="3">
        <f t="shared" si="311"/>
        <v>4</v>
      </c>
      <c r="AK301" s="3">
        <f t="shared" si="312"/>
        <v>1</v>
      </c>
      <c r="AL301" s="3">
        <f t="shared" si="313"/>
        <v>0</v>
      </c>
      <c r="AM301" s="3">
        <f t="shared" si="314"/>
        <v>1</v>
      </c>
      <c r="AN301" s="3">
        <f t="shared" si="315"/>
        <v>0</v>
      </c>
      <c r="AO301" s="3">
        <f t="shared" si="316"/>
        <v>0</v>
      </c>
      <c r="AP301" s="3">
        <f t="shared" si="317"/>
        <v>0</v>
      </c>
      <c r="AQ301" s="3">
        <f t="shared" si="318"/>
        <v>0</v>
      </c>
      <c r="AR301" s="3">
        <f t="shared" si="319"/>
        <v>0</v>
      </c>
      <c r="AS301" s="3">
        <f t="shared" si="320"/>
        <v>0</v>
      </c>
      <c r="AT301" s="3">
        <f t="shared" si="321"/>
        <v>0</v>
      </c>
      <c r="AU301" s="3">
        <f t="shared" si="322"/>
        <v>0</v>
      </c>
      <c r="AV301" s="3">
        <f t="shared" si="323"/>
        <v>0</v>
      </c>
      <c r="AW301" s="3">
        <f t="shared" si="324"/>
        <v>0</v>
      </c>
      <c r="AX301" s="3">
        <f t="shared" si="325"/>
        <v>0</v>
      </c>
      <c r="AY301" s="3">
        <f t="shared" si="326"/>
        <v>0</v>
      </c>
      <c r="AZ301" s="3">
        <f t="shared" si="327"/>
        <v>0</v>
      </c>
      <c r="BA301" s="3">
        <f t="shared" si="328"/>
        <v>0</v>
      </c>
    </row>
    <row r="302" spans="1:53" ht="12.75">
      <c r="A302" s="3" t="str">
        <f t="shared" si="289"/>
        <v>Pine Lakes Country Club</v>
      </c>
      <c r="B302" s="3">
        <v>8</v>
      </c>
      <c r="C302" s="3">
        <f t="shared" si="287"/>
        <v>163</v>
      </c>
      <c r="D302" s="3">
        <f t="shared" si="329"/>
        <v>3</v>
      </c>
      <c r="E302" s="3">
        <f t="shared" si="329"/>
        <v>5</v>
      </c>
      <c r="F302" s="3">
        <f t="shared" si="329"/>
        <v>3</v>
      </c>
      <c r="G302" s="3">
        <f t="shared" si="329"/>
        <v>4</v>
      </c>
      <c r="H302" s="3">
        <f t="shared" si="329"/>
        <v>4</v>
      </c>
      <c r="I302" s="3">
        <f t="shared" si="329"/>
        <v>3</v>
      </c>
      <c r="J302" s="3">
        <f t="shared" si="290"/>
        <v>1</v>
      </c>
      <c r="K302" s="3">
        <f t="shared" si="291"/>
        <v>163</v>
      </c>
      <c r="L302" s="3">
        <f t="shared" si="292"/>
        <v>3</v>
      </c>
      <c r="M302" s="3">
        <f t="shared" si="330"/>
        <v>3</v>
      </c>
      <c r="N302" s="3">
        <f t="shared" si="331"/>
        <v>4</v>
      </c>
      <c r="O302" s="3">
        <f t="shared" si="332"/>
        <v>4</v>
      </c>
      <c r="P302" s="3">
        <f t="shared" si="333"/>
        <v>3</v>
      </c>
      <c r="Q302" s="3">
        <f t="shared" si="293"/>
        <v>1</v>
      </c>
      <c r="R302" s="3">
        <f t="shared" si="294"/>
        <v>0</v>
      </c>
      <c r="S302" s="3">
        <f t="shared" si="295"/>
        <v>1</v>
      </c>
      <c r="T302" s="3">
        <f t="shared" si="296"/>
        <v>0</v>
      </c>
      <c r="U302" s="3">
        <f t="shared" si="297"/>
        <v>0</v>
      </c>
      <c r="V302" s="3">
        <f t="shared" si="288"/>
        <v>0</v>
      </c>
      <c r="W302" s="3">
        <f t="shared" si="298"/>
        <v>0</v>
      </c>
      <c r="X302" s="3">
        <f t="shared" si="299"/>
        <v>0</v>
      </c>
      <c r="Y302" s="3">
        <f t="shared" si="300"/>
        <v>0</v>
      </c>
      <c r="Z302" s="3">
        <f t="shared" si="301"/>
        <v>0</v>
      </c>
      <c r="AA302" s="3">
        <f t="shared" si="302"/>
        <v>1</v>
      </c>
      <c r="AB302" s="3">
        <f t="shared" si="303"/>
        <v>0</v>
      </c>
      <c r="AC302" s="3">
        <f t="shared" si="304"/>
        <v>1</v>
      </c>
      <c r="AD302" s="3">
        <f t="shared" si="305"/>
        <v>0</v>
      </c>
      <c r="AE302" s="3">
        <f t="shared" si="306"/>
        <v>0</v>
      </c>
      <c r="AF302" s="3">
        <f t="shared" si="307"/>
        <v>0</v>
      </c>
      <c r="AG302" s="3">
        <f t="shared" si="308"/>
        <v>0</v>
      </c>
      <c r="AH302" s="3">
        <f t="shared" si="309"/>
        <v>0</v>
      </c>
      <c r="AI302" s="3">
        <f t="shared" si="310"/>
        <v>0</v>
      </c>
      <c r="AJ302" s="3">
        <f t="shared" si="311"/>
        <v>0</v>
      </c>
      <c r="AK302" s="3">
        <f t="shared" si="312"/>
        <v>1</v>
      </c>
      <c r="AL302" s="3">
        <f t="shared" si="313"/>
        <v>0</v>
      </c>
      <c r="AM302" s="3">
        <f t="shared" si="314"/>
        <v>1</v>
      </c>
      <c r="AN302" s="3">
        <f t="shared" si="315"/>
        <v>0</v>
      </c>
      <c r="AO302" s="3">
        <f t="shared" si="316"/>
        <v>0</v>
      </c>
      <c r="AP302" s="3">
        <f t="shared" si="317"/>
        <v>0</v>
      </c>
      <c r="AQ302" s="3">
        <f t="shared" si="318"/>
        <v>0</v>
      </c>
      <c r="AR302" s="3">
        <f t="shared" si="319"/>
        <v>0</v>
      </c>
      <c r="AS302" s="3">
        <f t="shared" si="320"/>
        <v>0</v>
      </c>
      <c r="AT302" s="3">
        <f t="shared" si="321"/>
        <v>0</v>
      </c>
      <c r="AU302" s="3">
        <f t="shared" si="322"/>
        <v>0</v>
      </c>
      <c r="AV302" s="3">
        <f t="shared" si="323"/>
        <v>0</v>
      </c>
      <c r="AW302" s="3">
        <f t="shared" si="324"/>
        <v>0</v>
      </c>
      <c r="AX302" s="3">
        <f t="shared" si="325"/>
        <v>0</v>
      </c>
      <c r="AY302" s="3">
        <f t="shared" si="326"/>
        <v>0</v>
      </c>
      <c r="AZ302" s="3">
        <f t="shared" si="327"/>
        <v>0</v>
      </c>
      <c r="BA302" s="3">
        <f t="shared" si="328"/>
        <v>0</v>
      </c>
    </row>
    <row r="303" spans="1:53" ht="12.75">
      <c r="A303" s="3" t="str">
        <f t="shared" si="289"/>
        <v>Pine Lakes Country Club</v>
      </c>
      <c r="B303" s="3">
        <v>9</v>
      </c>
      <c r="C303" s="3">
        <f t="shared" si="287"/>
        <v>299</v>
      </c>
      <c r="D303" s="3">
        <f t="shared" si="329"/>
        <v>4</v>
      </c>
      <c r="E303" s="3">
        <f t="shared" si="329"/>
        <v>11</v>
      </c>
      <c r="F303" s="3">
        <f t="shared" si="329"/>
        <v>4</v>
      </c>
      <c r="G303" s="3">
        <f t="shared" si="329"/>
        <v>3</v>
      </c>
      <c r="H303" s="3">
        <f t="shared" si="329"/>
        <v>5</v>
      </c>
      <c r="I303" s="3">
        <f t="shared" si="329"/>
        <v>3</v>
      </c>
      <c r="J303" s="3">
        <f t="shared" si="290"/>
        <v>0</v>
      </c>
      <c r="K303" s="3">
        <f t="shared" si="291"/>
        <v>0</v>
      </c>
      <c r="L303" s="3">
        <f t="shared" si="292"/>
        <v>0</v>
      </c>
      <c r="M303" s="3">
        <f t="shared" si="330"/>
        <v>0</v>
      </c>
      <c r="N303" s="3">
        <f t="shared" si="331"/>
        <v>0</v>
      </c>
      <c r="O303" s="3">
        <f t="shared" si="332"/>
        <v>0</v>
      </c>
      <c r="P303" s="3">
        <f t="shared" si="333"/>
        <v>0</v>
      </c>
      <c r="Q303" s="3">
        <f t="shared" si="293"/>
        <v>1</v>
      </c>
      <c r="R303" s="3">
        <f t="shared" si="294"/>
        <v>1</v>
      </c>
      <c r="S303" s="3">
        <f t="shared" si="295"/>
        <v>2</v>
      </c>
      <c r="T303" s="3">
        <f t="shared" si="296"/>
        <v>1</v>
      </c>
      <c r="U303" s="3">
        <f t="shared" si="297"/>
        <v>299</v>
      </c>
      <c r="V303" s="3">
        <f t="shared" si="288"/>
        <v>4</v>
      </c>
      <c r="W303" s="3">
        <f t="shared" si="298"/>
        <v>4</v>
      </c>
      <c r="X303" s="3">
        <f t="shared" si="299"/>
        <v>3</v>
      </c>
      <c r="Y303" s="3">
        <f t="shared" si="300"/>
        <v>5</v>
      </c>
      <c r="Z303" s="3">
        <f t="shared" si="301"/>
        <v>3</v>
      </c>
      <c r="AA303" s="3">
        <f t="shared" si="302"/>
        <v>1</v>
      </c>
      <c r="AB303" s="3">
        <f t="shared" si="303"/>
        <v>0</v>
      </c>
      <c r="AC303" s="3">
        <f t="shared" si="304"/>
        <v>1</v>
      </c>
      <c r="AD303" s="3">
        <f t="shared" si="305"/>
        <v>0</v>
      </c>
      <c r="AE303" s="3">
        <f t="shared" si="306"/>
        <v>0</v>
      </c>
      <c r="AF303" s="3">
        <f t="shared" si="307"/>
        <v>0</v>
      </c>
      <c r="AG303" s="3">
        <f t="shared" si="308"/>
        <v>0</v>
      </c>
      <c r="AH303" s="3">
        <f t="shared" si="309"/>
        <v>0</v>
      </c>
      <c r="AI303" s="3">
        <f t="shared" si="310"/>
        <v>0</v>
      </c>
      <c r="AJ303" s="3">
        <f t="shared" si="311"/>
        <v>0</v>
      </c>
      <c r="AK303" s="3">
        <f t="shared" si="312"/>
        <v>1</v>
      </c>
      <c r="AL303" s="3">
        <f t="shared" si="313"/>
        <v>0</v>
      </c>
      <c r="AM303" s="3">
        <f t="shared" si="314"/>
        <v>1</v>
      </c>
      <c r="AN303" s="3">
        <f t="shared" si="315"/>
        <v>0</v>
      </c>
      <c r="AO303" s="3">
        <f t="shared" si="316"/>
        <v>0</v>
      </c>
      <c r="AP303" s="3">
        <f t="shared" si="317"/>
        <v>0</v>
      </c>
      <c r="AQ303" s="3">
        <f t="shared" si="318"/>
        <v>0</v>
      </c>
      <c r="AR303" s="3">
        <f t="shared" si="319"/>
        <v>0</v>
      </c>
      <c r="AS303" s="3">
        <f t="shared" si="320"/>
        <v>0</v>
      </c>
      <c r="AT303" s="3">
        <f t="shared" si="321"/>
        <v>0</v>
      </c>
      <c r="AU303" s="3">
        <f t="shared" si="322"/>
        <v>0</v>
      </c>
      <c r="AV303" s="3">
        <f t="shared" si="323"/>
        <v>0</v>
      </c>
      <c r="AW303" s="3">
        <f t="shared" si="324"/>
        <v>0</v>
      </c>
      <c r="AX303" s="3">
        <f t="shared" si="325"/>
        <v>0</v>
      </c>
      <c r="AY303" s="3">
        <f t="shared" si="326"/>
        <v>0</v>
      </c>
      <c r="AZ303" s="3">
        <f t="shared" si="327"/>
        <v>0</v>
      </c>
      <c r="BA303" s="3">
        <f t="shared" si="328"/>
        <v>0</v>
      </c>
    </row>
    <row r="304" spans="1:53" ht="12.75">
      <c r="A304" s="3" t="str">
        <f t="shared" si="289"/>
        <v>Pine Lakes Country Club</v>
      </c>
      <c r="B304" s="3">
        <v>10</v>
      </c>
      <c r="C304" s="3">
        <f t="shared" si="287"/>
        <v>500</v>
      </c>
      <c r="D304" s="3">
        <f aca="true" t="shared" si="334" ref="D304:I312">D83</f>
        <v>5</v>
      </c>
      <c r="E304" s="3">
        <f t="shared" si="334"/>
        <v>10</v>
      </c>
      <c r="F304" s="3">
        <f t="shared" si="334"/>
        <v>6</v>
      </c>
      <c r="G304" s="3">
        <f t="shared" si="334"/>
        <v>5</v>
      </c>
      <c r="H304" s="3">
        <f t="shared" si="334"/>
        <v>4</v>
      </c>
      <c r="I304" s="3">
        <f t="shared" si="334"/>
        <v>5</v>
      </c>
      <c r="J304" s="3">
        <f t="shared" si="290"/>
        <v>0</v>
      </c>
      <c r="K304" s="3">
        <f t="shared" si="291"/>
        <v>0</v>
      </c>
      <c r="L304" s="3">
        <f t="shared" si="292"/>
        <v>0</v>
      </c>
      <c r="M304" s="3">
        <f t="shared" si="330"/>
        <v>0</v>
      </c>
      <c r="N304" s="3">
        <f t="shared" si="331"/>
        <v>0</v>
      </c>
      <c r="O304" s="3">
        <f t="shared" si="332"/>
        <v>0</v>
      </c>
      <c r="P304" s="3">
        <f t="shared" si="333"/>
        <v>0</v>
      </c>
      <c r="Q304" s="3">
        <f t="shared" si="293"/>
        <v>0</v>
      </c>
      <c r="R304" s="3">
        <f t="shared" si="294"/>
        <v>1</v>
      </c>
      <c r="S304" s="3">
        <f t="shared" si="295"/>
        <v>1</v>
      </c>
      <c r="T304" s="3">
        <f t="shared" si="296"/>
        <v>0</v>
      </c>
      <c r="U304" s="3">
        <f t="shared" si="297"/>
        <v>0</v>
      </c>
      <c r="V304" s="3">
        <f t="shared" si="288"/>
        <v>0</v>
      </c>
      <c r="W304" s="3">
        <f t="shared" si="298"/>
        <v>0</v>
      </c>
      <c r="X304" s="3">
        <f t="shared" si="299"/>
        <v>0</v>
      </c>
      <c r="Y304" s="3">
        <f t="shared" si="300"/>
        <v>0</v>
      </c>
      <c r="Z304" s="3">
        <f t="shared" si="301"/>
        <v>0</v>
      </c>
      <c r="AA304" s="3">
        <f t="shared" si="302"/>
        <v>0</v>
      </c>
      <c r="AB304" s="3">
        <f t="shared" si="303"/>
        <v>1</v>
      </c>
      <c r="AC304" s="3">
        <f t="shared" si="304"/>
        <v>1</v>
      </c>
      <c r="AD304" s="3">
        <f t="shared" si="305"/>
        <v>0</v>
      </c>
      <c r="AE304" s="3">
        <f t="shared" si="306"/>
        <v>0</v>
      </c>
      <c r="AF304" s="3">
        <f t="shared" si="307"/>
        <v>0</v>
      </c>
      <c r="AG304" s="3">
        <f t="shared" si="308"/>
        <v>0</v>
      </c>
      <c r="AH304" s="3">
        <f t="shared" si="309"/>
        <v>0</v>
      </c>
      <c r="AI304" s="3">
        <f t="shared" si="310"/>
        <v>0</v>
      </c>
      <c r="AJ304" s="3">
        <f t="shared" si="311"/>
        <v>0</v>
      </c>
      <c r="AK304" s="3">
        <f t="shared" si="312"/>
        <v>1</v>
      </c>
      <c r="AL304" s="3">
        <f t="shared" si="313"/>
        <v>1</v>
      </c>
      <c r="AM304" s="3">
        <f t="shared" si="314"/>
        <v>2</v>
      </c>
      <c r="AN304" s="3">
        <f t="shared" si="315"/>
        <v>1</v>
      </c>
      <c r="AO304" s="3">
        <f t="shared" si="316"/>
        <v>500</v>
      </c>
      <c r="AP304" s="3">
        <f t="shared" si="317"/>
        <v>5</v>
      </c>
      <c r="AQ304" s="3">
        <f t="shared" si="318"/>
        <v>6</v>
      </c>
      <c r="AR304" s="3">
        <f t="shared" si="319"/>
        <v>5</v>
      </c>
      <c r="AS304" s="3">
        <f t="shared" si="320"/>
        <v>4</v>
      </c>
      <c r="AT304" s="3">
        <f t="shared" si="321"/>
        <v>5</v>
      </c>
      <c r="AU304" s="3">
        <f t="shared" si="322"/>
        <v>0</v>
      </c>
      <c r="AV304" s="3">
        <f t="shared" si="323"/>
        <v>0</v>
      </c>
      <c r="AW304" s="3">
        <f t="shared" si="324"/>
        <v>0</v>
      </c>
      <c r="AX304" s="3">
        <f t="shared" si="325"/>
        <v>0</v>
      </c>
      <c r="AY304" s="3">
        <f t="shared" si="326"/>
        <v>0</v>
      </c>
      <c r="AZ304" s="3">
        <f t="shared" si="327"/>
        <v>0</v>
      </c>
      <c r="BA304" s="3">
        <f t="shared" si="328"/>
        <v>0</v>
      </c>
    </row>
    <row r="305" spans="1:53" ht="12.75">
      <c r="A305" s="3" t="str">
        <f t="shared" si="289"/>
        <v>Pine Lakes Country Club</v>
      </c>
      <c r="B305" s="3">
        <v>11</v>
      </c>
      <c r="C305" s="3">
        <f t="shared" si="287"/>
        <v>127</v>
      </c>
      <c r="D305" s="3">
        <f t="shared" si="334"/>
        <v>3</v>
      </c>
      <c r="E305" s="3">
        <f t="shared" si="334"/>
        <v>18</v>
      </c>
      <c r="F305" s="3">
        <f t="shared" si="334"/>
        <v>4</v>
      </c>
      <c r="G305" s="3">
        <f t="shared" si="334"/>
        <v>3</v>
      </c>
      <c r="H305" s="3">
        <f t="shared" si="334"/>
        <v>3</v>
      </c>
      <c r="I305" s="3">
        <f t="shared" si="334"/>
        <v>3</v>
      </c>
      <c r="J305" s="3">
        <f t="shared" si="290"/>
        <v>1</v>
      </c>
      <c r="K305" s="3">
        <f t="shared" si="291"/>
        <v>127</v>
      </c>
      <c r="L305" s="3">
        <f t="shared" si="292"/>
        <v>3</v>
      </c>
      <c r="M305" s="3">
        <f t="shared" si="330"/>
        <v>4</v>
      </c>
      <c r="N305" s="3">
        <f t="shared" si="331"/>
        <v>3</v>
      </c>
      <c r="O305" s="3">
        <f t="shared" si="332"/>
        <v>3</v>
      </c>
      <c r="P305" s="3">
        <f t="shared" si="333"/>
        <v>3</v>
      </c>
      <c r="Q305" s="3">
        <f t="shared" si="293"/>
        <v>1</v>
      </c>
      <c r="R305" s="3">
        <f t="shared" si="294"/>
        <v>0</v>
      </c>
      <c r="S305" s="3">
        <f t="shared" si="295"/>
        <v>1</v>
      </c>
      <c r="T305" s="3">
        <f t="shared" si="296"/>
        <v>0</v>
      </c>
      <c r="U305" s="3">
        <f t="shared" si="297"/>
        <v>0</v>
      </c>
      <c r="V305" s="3">
        <f t="shared" si="288"/>
        <v>0</v>
      </c>
      <c r="W305" s="3">
        <f t="shared" si="298"/>
        <v>0</v>
      </c>
      <c r="X305" s="3">
        <f t="shared" si="299"/>
        <v>0</v>
      </c>
      <c r="Y305" s="3">
        <f t="shared" si="300"/>
        <v>0</v>
      </c>
      <c r="Z305" s="3">
        <f t="shared" si="301"/>
        <v>0</v>
      </c>
      <c r="AA305" s="3">
        <f t="shared" si="302"/>
        <v>1</v>
      </c>
      <c r="AB305" s="3">
        <f t="shared" si="303"/>
        <v>0</v>
      </c>
      <c r="AC305" s="3">
        <f t="shared" si="304"/>
        <v>1</v>
      </c>
      <c r="AD305" s="3">
        <f t="shared" si="305"/>
        <v>0</v>
      </c>
      <c r="AE305" s="3">
        <f t="shared" si="306"/>
        <v>0</v>
      </c>
      <c r="AF305" s="3">
        <f t="shared" si="307"/>
        <v>0</v>
      </c>
      <c r="AG305" s="3">
        <f t="shared" si="308"/>
        <v>0</v>
      </c>
      <c r="AH305" s="3">
        <f t="shared" si="309"/>
        <v>0</v>
      </c>
      <c r="AI305" s="3">
        <f t="shared" si="310"/>
        <v>0</v>
      </c>
      <c r="AJ305" s="3">
        <f t="shared" si="311"/>
        <v>0</v>
      </c>
      <c r="AK305" s="3">
        <f t="shared" si="312"/>
        <v>1</v>
      </c>
      <c r="AL305" s="3">
        <f t="shared" si="313"/>
        <v>0</v>
      </c>
      <c r="AM305" s="3">
        <f t="shared" si="314"/>
        <v>1</v>
      </c>
      <c r="AN305" s="3">
        <f t="shared" si="315"/>
        <v>0</v>
      </c>
      <c r="AO305" s="3">
        <f t="shared" si="316"/>
        <v>0</v>
      </c>
      <c r="AP305" s="3">
        <f t="shared" si="317"/>
        <v>0</v>
      </c>
      <c r="AQ305" s="3">
        <f t="shared" si="318"/>
        <v>0</v>
      </c>
      <c r="AR305" s="3">
        <f t="shared" si="319"/>
        <v>0</v>
      </c>
      <c r="AS305" s="3">
        <f t="shared" si="320"/>
        <v>0</v>
      </c>
      <c r="AT305" s="3">
        <f t="shared" si="321"/>
        <v>0</v>
      </c>
      <c r="AU305" s="3">
        <f t="shared" si="322"/>
        <v>0</v>
      </c>
      <c r="AV305" s="3">
        <f t="shared" si="323"/>
        <v>0</v>
      </c>
      <c r="AW305" s="3">
        <f t="shared" si="324"/>
        <v>0</v>
      </c>
      <c r="AX305" s="3">
        <f t="shared" si="325"/>
        <v>0</v>
      </c>
      <c r="AY305" s="3">
        <f t="shared" si="326"/>
        <v>0</v>
      </c>
      <c r="AZ305" s="3">
        <f t="shared" si="327"/>
        <v>0</v>
      </c>
      <c r="BA305" s="3">
        <f t="shared" si="328"/>
        <v>0</v>
      </c>
    </row>
    <row r="306" spans="1:53" ht="12.75">
      <c r="A306" s="3" t="str">
        <f t="shared" si="289"/>
        <v>Pine Lakes Country Club</v>
      </c>
      <c r="B306" s="3">
        <v>12</v>
      </c>
      <c r="C306" s="3">
        <f t="shared" si="287"/>
        <v>371</v>
      </c>
      <c r="D306" s="3">
        <f t="shared" si="334"/>
        <v>4</v>
      </c>
      <c r="E306" s="3">
        <f t="shared" si="334"/>
        <v>8</v>
      </c>
      <c r="F306" s="3">
        <f t="shared" si="334"/>
        <v>5</v>
      </c>
      <c r="G306" s="3">
        <f t="shared" si="334"/>
        <v>6</v>
      </c>
      <c r="H306" s="3">
        <f t="shared" si="334"/>
        <v>5</v>
      </c>
      <c r="I306" s="3">
        <f t="shared" si="334"/>
        <v>5</v>
      </c>
      <c r="J306" s="3">
        <f t="shared" si="290"/>
        <v>0</v>
      </c>
      <c r="K306" s="3">
        <f t="shared" si="291"/>
        <v>0</v>
      </c>
      <c r="L306" s="3">
        <f t="shared" si="292"/>
        <v>0</v>
      </c>
      <c r="M306" s="3">
        <f t="shared" si="330"/>
        <v>0</v>
      </c>
      <c r="N306" s="3">
        <f t="shared" si="331"/>
        <v>0</v>
      </c>
      <c r="O306" s="3">
        <f t="shared" si="332"/>
        <v>0</v>
      </c>
      <c r="P306" s="3">
        <f t="shared" si="333"/>
        <v>0</v>
      </c>
      <c r="Q306" s="3">
        <f t="shared" si="293"/>
        <v>0</v>
      </c>
      <c r="R306" s="3">
        <f t="shared" si="294"/>
        <v>1</v>
      </c>
      <c r="S306" s="3">
        <f t="shared" si="295"/>
        <v>1</v>
      </c>
      <c r="T306" s="3">
        <f t="shared" si="296"/>
        <v>0</v>
      </c>
      <c r="U306" s="3">
        <f t="shared" si="297"/>
        <v>0</v>
      </c>
      <c r="V306" s="3">
        <f t="shared" si="288"/>
        <v>0</v>
      </c>
      <c r="W306" s="3">
        <f t="shared" si="298"/>
        <v>0</v>
      </c>
      <c r="X306" s="3">
        <f t="shared" si="299"/>
        <v>0</v>
      </c>
      <c r="Y306" s="3">
        <f t="shared" si="300"/>
        <v>0</v>
      </c>
      <c r="Z306" s="3">
        <f t="shared" si="301"/>
        <v>0</v>
      </c>
      <c r="AA306" s="3">
        <f t="shared" si="302"/>
        <v>1</v>
      </c>
      <c r="AB306" s="3">
        <f t="shared" si="303"/>
        <v>1</v>
      </c>
      <c r="AC306" s="3">
        <f t="shared" si="304"/>
        <v>2</v>
      </c>
      <c r="AD306" s="3">
        <f t="shared" si="305"/>
        <v>1</v>
      </c>
      <c r="AE306" s="3">
        <f t="shared" si="306"/>
        <v>371</v>
      </c>
      <c r="AF306" s="3">
        <f t="shared" si="307"/>
        <v>4</v>
      </c>
      <c r="AG306" s="3">
        <f t="shared" si="308"/>
        <v>5</v>
      </c>
      <c r="AH306" s="3">
        <f t="shared" si="309"/>
        <v>6</v>
      </c>
      <c r="AI306" s="3">
        <f t="shared" si="310"/>
        <v>5</v>
      </c>
      <c r="AJ306" s="3">
        <f t="shared" si="311"/>
        <v>5</v>
      </c>
      <c r="AK306" s="3">
        <f t="shared" si="312"/>
        <v>1</v>
      </c>
      <c r="AL306" s="3">
        <f t="shared" si="313"/>
        <v>0</v>
      </c>
      <c r="AM306" s="3">
        <f t="shared" si="314"/>
        <v>1</v>
      </c>
      <c r="AN306" s="3">
        <f t="shared" si="315"/>
        <v>0</v>
      </c>
      <c r="AO306" s="3">
        <f t="shared" si="316"/>
        <v>0</v>
      </c>
      <c r="AP306" s="3">
        <f t="shared" si="317"/>
        <v>0</v>
      </c>
      <c r="AQ306" s="3">
        <f t="shared" si="318"/>
        <v>0</v>
      </c>
      <c r="AR306" s="3">
        <f t="shared" si="319"/>
        <v>0</v>
      </c>
      <c r="AS306" s="3">
        <f t="shared" si="320"/>
        <v>0</v>
      </c>
      <c r="AT306" s="3">
        <f t="shared" si="321"/>
        <v>0</v>
      </c>
      <c r="AU306" s="3">
        <f t="shared" si="322"/>
        <v>0</v>
      </c>
      <c r="AV306" s="3">
        <f t="shared" si="323"/>
        <v>0</v>
      </c>
      <c r="AW306" s="3">
        <f t="shared" si="324"/>
        <v>0</v>
      </c>
      <c r="AX306" s="3">
        <f t="shared" si="325"/>
        <v>0</v>
      </c>
      <c r="AY306" s="3">
        <f t="shared" si="326"/>
        <v>0</v>
      </c>
      <c r="AZ306" s="3">
        <f t="shared" si="327"/>
        <v>0</v>
      </c>
      <c r="BA306" s="3">
        <f t="shared" si="328"/>
        <v>0</v>
      </c>
    </row>
    <row r="307" spans="1:53" ht="12.75">
      <c r="A307" s="3" t="str">
        <f t="shared" si="289"/>
        <v>Pine Lakes Country Club</v>
      </c>
      <c r="B307" s="3">
        <v>13</v>
      </c>
      <c r="C307" s="3">
        <f t="shared" si="287"/>
        <v>404</v>
      </c>
      <c r="D307" s="3">
        <f t="shared" si="334"/>
        <v>4</v>
      </c>
      <c r="E307" s="3">
        <f t="shared" si="334"/>
        <v>4</v>
      </c>
      <c r="F307" s="3">
        <f t="shared" si="334"/>
        <v>6</v>
      </c>
      <c r="G307" s="3">
        <f t="shared" si="334"/>
        <v>9</v>
      </c>
      <c r="H307" s="3">
        <f t="shared" si="334"/>
        <v>4</v>
      </c>
      <c r="I307" s="3">
        <f t="shared" si="334"/>
        <v>5</v>
      </c>
      <c r="J307" s="3">
        <f t="shared" si="290"/>
        <v>0</v>
      </c>
      <c r="K307" s="3">
        <f t="shared" si="291"/>
        <v>0</v>
      </c>
      <c r="L307" s="3">
        <f t="shared" si="292"/>
        <v>0</v>
      </c>
      <c r="M307" s="3">
        <f t="shared" si="330"/>
        <v>0</v>
      </c>
      <c r="N307" s="3">
        <f t="shared" si="331"/>
        <v>0</v>
      </c>
      <c r="O307" s="3">
        <f t="shared" si="332"/>
        <v>0</v>
      </c>
      <c r="P307" s="3">
        <f t="shared" si="333"/>
        <v>0</v>
      </c>
      <c r="Q307" s="3">
        <f t="shared" si="293"/>
        <v>0</v>
      </c>
      <c r="R307" s="3">
        <f t="shared" si="294"/>
        <v>1</v>
      </c>
      <c r="S307" s="3">
        <f t="shared" si="295"/>
        <v>1</v>
      </c>
      <c r="T307" s="3">
        <f t="shared" si="296"/>
        <v>0</v>
      </c>
      <c r="U307" s="3">
        <f t="shared" si="297"/>
        <v>0</v>
      </c>
      <c r="V307" s="3">
        <f t="shared" si="288"/>
        <v>0</v>
      </c>
      <c r="W307" s="3">
        <f t="shared" si="298"/>
        <v>0</v>
      </c>
      <c r="X307" s="3">
        <f t="shared" si="299"/>
        <v>0</v>
      </c>
      <c r="Y307" s="3">
        <f t="shared" si="300"/>
        <v>0</v>
      </c>
      <c r="Z307" s="3">
        <f t="shared" si="301"/>
        <v>0</v>
      </c>
      <c r="AA307" s="3">
        <f t="shared" si="302"/>
        <v>0</v>
      </c>
      <c r="AB307" s="3">
        <f t="shared" si="303"/>
        <v>1</v>
      </c>
      <c r="AC307" s="3">
        <f t="shared" si="304"/>
        <v>1</v>
      </c>
      <c r="AD307" s="3">
        <f t="shared" si="305"/>
        <v>0</v>
      </c>
      <c r="AE307" s="3">
        <f t="shared" si="306"/>
        <v>0</v>
      </c>
      <c r="AF307" s="3">
        <f t="shared" si="307"/>
        <v>0</v>
      </c>
      <c r="AG307" s="3">
        <f t="shared" si="308"/>
        <v>0</v>
      </c>
      <c r="AH307" s="3">
        <f t="shared" si="309"/>
        <v>0</v>
      </c>
      <c r="AI307" s="3">
        <f t="shared" si="310"/>
        <v>0</v>
      </c>
      <c r="AJ307" s="3">
        <f t="shared" si="311"/>
        <v>0</v>
      </c>
      <c r="AK307" s="3">
        <f t="shared" si="312"/>
        <v>1</v>
      </c>
      <c r="AL307" s="3">
        <f t="shared" si="313"/>
        <v>1</v>
      </c>
      <c r="AM307" s="3">
        <f t="shared" si="314"/>
        <v>2</v>
      </c>
      <c r="AN307" s="3">
        <f t="shared" si="315"/>
        <v>1</v>
      </c>
      <c r="AO307" s="3">
        <f t="shared" si="316"/>
        <v>404</v>
      </c>
      <c r="AP307" s="3">
        <f t="shared" si="317"/>
        <v>4</v>
      </c>
      <c r="AQ307" s="3">
        <f t="shared" si="318"/>
        <v>6</v>
      </c>
      <c r="AR307" s="3">
        <f t="shared" si="319"/>
        <v>9</v>
      </c>
      <c r="AS307" s="3">
        <f t="shared" si="320"/>
        <v>4</v>
      </c>
      <c r="AT307" s="3">
        <f t="shared" si="321"/>
        <v>5</v>
      </c>
      <c r="AU307" s="3">
        <f t="shared" si="322"/>
        <v>0</v>
      </c>
      <c r="AV307" s="3">
        <f t="shared" si="323"/>
        <v>0</v>
      </c>
      <c r="AW307" s="3">
        <f t="shared" si="324"/>
        <v>0</v>
      </c>
      <c r="AX307" s="3">
        <f t="shared" si="325"/>
        <v>0</v>
      </c>
      <c r="AY307" s="3">
        <f t="shared" si="326"/>
        <v>0</v>
      </c>
      <c r="AZ307" s="3">
        <f t="shared" si="327"/>
        <v>0</v>
      </c>
      <c r="BA307" s="3">
        <f t="shared" si="328"/>
        <v>0</v>
      </c>
    </row>
    <row r="308" spans="1:53" ht="12.75">
      <c r="A308" s="3" t="str">
        <f t="shared" si="289"/>
        <v>Pine Lakes Country Club</v>
      </c>
      <c r="B308" s="3">
        <v>14</v>
      </c>
      <c r="C308" s="3">
        <f t="shared" si="287"/>
        <v>412</v>
      </c>
      <c r="D308" s="3">
        <f t="shared" si="334"/>
        <v>4</v>
      </c>
      <c r="E308" s="3">
        <f t="shared" si="334"/>
        <v>2</v>
      </c>
      <c r="F308" s="3">
        <f t="shared" si="334"/>
        <v>8</v>
      </c>
      <c r="G308" s="3">
        <f t="shared" si="334"/>
        <v>8</v>
      </c>
      <c r="H308" s="3">
        <f t="shared" si="334"/>
        <v>6</v>
      </c>
      <c r="I308" s="3">
        <f t="shared" si="334"/>
        <v>5</v>
      </c>
      <c r="J308" s="3">
        <f t="shared" si="290"/>
        <v>0</v>
      </c>
      <c r="K308" s="3">
        <f t="shared" si="291"/>
        <v>0</v>
      </c>
      <c r="L308" s="3">
        <f t="shared" si="292"/>
        <v>0</v>
      </c>
      <c r="M308" s="3">
        <f t="shared" si="330"/>
        <v>0</v>
      </c>
      <c r="N308" s="3">
        <f t="shared" si="331"/>
        <v>0</v>
      </c>
      <c r="O308" s="3">
        <f t="shared" si="332"/>
        <v>0</v>
      </c>
      <c r="P308" s="3">
        <f t="shared" si="333"/>
        <v>0</v>
      </c>
      <c r="Q308" s="3">
        <f t="shared" si="293"/>
        <v>0</v>
      </c>
      <c r="R308" s="3">
        <f t="shared" si="294"/>
        <v>1</v>
      </c>
      <c r="S308" s="3">
        <f t="shared" si="295"/>
        <v>1</v>
      </c>
      <c r="T308" s="3">
        <f t="shared" si="296"/>
        <v>0</v>
      </c>
      <c r="U308" s="3">
        <f t="shared" si="297"/>
        <v>0</v>
      </c>
      <c r="V308" s="3">
        <f t="shared" si="288"/>
        <v>0</v>
      </c>
      <c r="W308" s="3">
        <f t="shared" si="298"/>
        <v>0</v>
      </c>
      <c r="X308" s="3">
        <f t="shared" si="299"/>
        <v>0</v>
      </c>
      <c r="Y308" s="3">
        <f t="shared" si="300"/>
        <v>0</v>
      </c>
      <c r="Z308" s="3">
        <f t="shared" si="301"/>
        <v>0</v>
      </c>
      <c r="AA308" s="3">
        <f t="shared" si="302"/>
        <v>0</v>
      </c>
      <c r="AB308" s="3">
        <f t="shared" si="303"/>
        <v>1</v>
      </c>
      <c r="AC308" s="3">
        <f t="shared" si="304"/>
        <v>1</v>
      </c>
      <c r="AD308" s="3">
        <f t="shared" si="305"/>
        <v>0</v>
      </c>
      <c r="AE308" s="3">
        <f t="shared" si="306"/>
        <v>0</v>
      </c>
      <c r="AF308" s="3">
        <f t="shared" si="307"/>
        <v>0</v>
      </c>
      <c r="AG308" s="3">
        <f t="shared" si="308"/>
        <v>0</v>
      </c>
      <c r="AH308" s="3">
        <f t="shared" si="309"/>
        <v>0</v>
      </c>
      <c r="AI308" s="3">
        <f t="shared" si="310"/>
        <v>0</v>
      </c>
      <c r="AJ308" s="3">
        <f t="shared" si="311"/>
        <v>0</v>
      </c>
      <c r="AK308" s="3">
        <f t="shared" si="312"/>
        <v>1</v>
      </c>
      <c r="AL308" s="3">
        <f t="shared" si="313"/>
        <v>1</v>
      </c>
      <c r="AM308" s="3">
        <f t="shared" si="314"/>
        <v>2</v>
      </c>
      <c r="AN308" s="3">
        <f t="shared" si="315"/>
        <v>1</v>
      </c>
      <c r="AO308" s="3">
        <f t="shared" si="316"/>
        <v>412</v>
      </c>
      <c r="AP308" s="3">
        <f t="shared" si="317"/>
        <v>4</v>
      </c>
      <c r="AQ308" s="3">
        <f t="shared" si="318"/>
        <v>8</v>
      </c>
      <c r="AR308" s="3">
        <f t="shared" si="319"/>
        <v>8</v>
      </c>
      <c r="AS308" s="3">
        <f t="shared" si="320"/>
        <v>6</v>
      </c>
      <c r="AT308" s="3">
        <f t="shared" si="321"/>
        <v>5</v>
      </c>
      <c r="AU308" s="3">
        <f t="shared" si="322"/>
        <v>0</v>
      </c>
      <c r="AV308" s="3">
        <f t="shared" si="323"/>
        <v>0</v>
      </c>
      <c r="AW308" s="3">
        <f t="shared" si="324"/>
        <v>0</v>
      </c>
      <c r="AX308" s="3">
        <f t="shared" si="325"/>
        <v>0</v>
      </c>
      <c r="AY308" s="3">
        <f t="shared" si="326"/>
        <v>0</v>
      </c>
      <c r="AZ308" s="3">
        <f t="shared" si="327"/>
        <v>0</v>
      </c>
      <c r="BA308" s="3">
        <f t="shared" si="328"/>
        <v>0</v>
      </c>
    </row>
    <row r="309" spans="1:53" ht="12.75">
      <c r="A309" s="3" t="str">
        <f t="shared" si="289"/>
        <v>Pine Lakes Country Club</v>
      </c>
      <c r="B309" s="3">
        <v>15</v>
      </c>
      <c r="C309" s="3">
        <f t="shared" si="287"/>
        <v>316</v>
      </c>
      <c r="D309" s="3">
        <f t="shared" si="334"/>
        <v>4</v>
      </c>
      <c r="E309" s="3">
        <f t="shared" si="334"/>
        <v>16</v>
      </c>
      <c r="F309" s="3">
        <f t="shared" si="334"/>
        <v>4</v>
      </c>
      <c r="G309" s="3">
        <f t="shared" si="334"/>
        <v>6</v>
      </c>
      <c r="H309" s="3">
        <f t="shared" si="334"/>
        <v>5</v>
      </c>
      <c r="I309" s="3">
        <f t="shared" si="334"/>
        <v>5</v>
      </c>
      <c r="J309" s="3">
        <f t="shared" si="290"/>
        <v>0</v>
      </c>
      <c r="K309" s="3">
        <f t="shared" si="291"/>
        <v>0</v>
      </c>
      <c r="L309" s="3">
        <f t="shared" si="292"/>
        <v>0</v>
      </c>
      <c r="M309" s="3">
        <f t="shared" si="330"/>
        <v>0</v>
      </c>
      <c r="N309" s="3">
        <f t="shared" si="331"/>
        <v>0</v>
      </c>
      <c r="O309" s="3">
        <f t="shared" si="332"/>
        <v>0</v>
      </c>
      <c r="P309" s="3">
        <f t="shared" si="333"/>
        <v>0</v>
      </c>
      <c r="Q309" s="3">
        <f t="shared" si="293"/>
        <v>0</v>
      </c>
      <c r="R309" s="3">
        <f t="shared" si="294"/>
        <v>1</v>
      </c>
      <c r="S309" s="3">
        <f t="shared" si="295"/>
        <v>1</v>
      </c>
      <c r="T309" s="3">
        <f t="shared" si="296"/>
        <v>0</v>
      </c>
      <c r="U309" s="3">
        <f t="shared" si="297"/>
        <v>0</v>
      </c>
      <c r="V309" s="3">
        <f t="shared" si="288"/>
        <v>0</v>
      </c>
      <c r="W309" s="3">
        <f t="shared" si="298"/>
        <v>0</v>
      </c>
      <c r="X309" s="3">
        <f t="shared" si="299"/>
        <v>0</v>
      </c>
      <c r="Y309" s="3">
        <f t="shared" si="300"/>
        <v>0</v>
      </c>
      <c r="Z309" s="3">
        <f t="shared" si="301"/>
        <v>0</v>
      </c>
      <c r="AA309" s="3">
        <f t="shared" si="302"/>
        <v>1</v>
      </c>
      <c r="AB309" s="3">
        <f t="shared" si="303"/>
        <v>1</v>
      </c>
      <c r="AC309" s="3">
        <f t="shared" si="304"/>
        <v>2</v>
      </c>
      <c r="AD309" s="3">
        <f t="shared" si="305"/>
        <v>1</v>
      </c>
      <c r="AE309" s="3">
        <f t="shared" si="306"/>
        <v>316</v>
      </c>
      <c r="AF309" s="3">
        <f t="shared" si="307"/>
        <v>4</v>
      </c>
      <c r="AG309" s="3">
        <f t="shared" si="308"/>
        <v>4</v>
      </c>
      <c r="AH309" s="3">
        <f t="shared" si="309"/>
        <v>6</v>
      </c>
      <c r="AI309" s="3">
        <f t="shared" si="310"/>
        <v>5</v>
      </c>
      <c r="AJ309" s="3">
        <f t="shared" si="311"/>
        <v>5</v>
      </c>
      <c r="AK309" s="3">
        <f t="shared" si="312"/>
        <v>1</v>
      </c>
      <c r="AL309" s="3">
        <f t="shared" si="313"/>
        <v>0</v>
      </c>
      <c r="AM309" s="3">
        <f t="shared" si="314"/>
        <v>1</v>
      </c>
      <c r="AN309" s="3">
        <f t="shared" si="315"/>
        <v>0</v>
      </c>
      <c r="AO309" s="3">
        <f t="shared" si="316"/>
        <v>0</v>
      </c>
      <c r="AP309" s="3">
        <f t="shared" si="317"/>
        <v>0</v>
      </c>
      <c r="AQ309" s="3">
        <f t="shared" si="318"/>
        <v>0</v>
      </c>
      <c r="AR309" s="3">
        <f t="shared" si="319"/>
        <v>0</v>
      </c>
      <c r="AS309" s="3">
        <f t="shared" si="320"/>
        <v>0</v>
      </c>
      <c r="AT309" s="3">
        <f t="shared" si="321"/>
        <v>0</v>
      </c>
      <c r="AU309" s="3">
        <f t="shared" si="322"/>
        <v>0</v>
      </c>
      <c r="AV309" s="3">
        <f t="shared" si="323"/>
        <v>0</v>
      </c>
      <c r="AW309" s="3">
        <f t="shared" si="324"/>
        <v>0</v>
      </c>
      <c r="AX309" s="3">
        <f t="shared" si="325"/>
        <v>0</v>
      </c>
      <c r="AY309" s="3">
        <f t="shared" si="326"/>
        <v>0</v>
      </c>
      <c r="AZ309" s="3">
        <f t="shared" si="327"/>
        <v>0</v>
      </c>
      <c r="BA309" s="3">
        <f t="shared" si="328"/>
        <v>0</v>
      </c>
    </row>
    <row r="310" spans="1:53" ht="12.75">
      <c r="A310" s="3" t="str">
        <f t="shared" si="289"/>
        <v>Pine Lakes Country Club</v>
      </c>
      <c r="B310" s="3">
        <v>16</v>
      </c>
      <c r="C310" s="3">
        <f t="shared" si="287"/>
        <v>146</v>
      </c>
      <c r="D310" s="3">
        <f t="shared" si="334"/>
        <v>3</v>
      </c>
      <c r="E310" s="3">
        <f t="shared" si="334"/>
        <v>14</v>
      </c>
      <c r="F310" s="3">
        <f t="shared" si="334"/>
        <v>3</v>
      </c>
      <c r="G310" s="3">
        <f t="shared" si="334"/>
        <v>5</v>
      </c>
      <c r="H310" s="3">
        <f t="shared" si="334"/>
        <v>4</v>
      </c>
      <c r="I310" s="3">
        <f t="shared" si="334"/>
        <v>4</v>
      </c>
      <c r="J310" s="3">
        <f t="shared" si="290"/>
        <v>1</v>
      </c>
      <c r="K310" s="3">
        <f t="shared" si="291"/>
        <v>146</v>
      </c>
      <c r="L310" s="3">
        <f t="shared" si="292"/>
        <v>3</v>
      </c>
      <c r="M310" s="3">
        <f t="shared" si="330"/>
        <v>3</v>
      </c>
      <c r="N310" s="3">
        <f t="shared" si="331"/>
        <v>5</v>
      </c>
      <c r="O310" s="3">
        <f t="shared" si="332"/>
        <v>4</v>
      </c>
      <c r="P310" s="3">
        <f t="shared" si="333"/>
        <v>4</v>
      </c>
      <c r="Q310" s="3">
        <f t="shared" si="293"/>
        <v>1</v>
      </c>
      <c r="R310" s="3">
        <f t="shared" si="294"/>
        <v>0</v>
      </c>
      <c r="S310" s="3">
        <f t="shared" si="295"/>
        <v>1</v>
      </c>
      <c r="T310" s="3">
        <f t="shared" si="296"/>
        <v>0</v>
      </c>
      <c r="U310" s="3">
        <f t="shared" si="297"/>
        <v>0</v>
      </c>
      <c r="V310" s="3">
        <f t="shared" si="288"/>
        <v>0</v>
      </c>
      <c r="W310" s="3">
        <f t="shared" si="298"/>
        <v>0</v>
      </c>
      <c r="X310" s="3">
        <f t="shared" si="299"/>
        <v>0</v>
      </c>
      <c r="Y310" s="3">
        <f t="shared" si="300"/>
        <v>0</v>
      </c>
      <c r="Z310" s="3">
        <f t="shared" si="301"/>
        <v>0</v>
      </c>
      <c r="AA310" s="3">
        <f t="shared" si="302"/>
        <v>1</v>
      </c>
      <c r="AB310" s="3">
        <f t="shared" si="303"/>
        <v>0</v>
      </c>
      <c r="AC310" s="3">
        <f t="shared" si="304"/>
        <v>1</v>
      </c>
      <c r="AD310" s="3">
        <f t="shared" si="305"/>
        <v>0</v>
      </c>
      <c r="AE310" s="3">
        <f t="shared" si="306"/>
        <v>0</v>
      </c>
      <c r="AF310" s="3">
        <f t="shared" si="307"/>
        <v>0</v>
      </c>
      <c r="AG310" s="3">
        <f t="shared" si="308"/>
        <v>0</v>
      </c>
      <c r="AH310" s="3">
        <f t="shared" si="309"/>
        <v>0</v>
      </c>
      <c r="AI310" s="3">
        <f t="shared" si="310"/>
        <v>0</v>
      </c>
      <c r="AJ310" s="3">
        <f t="shared" si="311"/>
        <v>0</v>
      </c>
      <c r="AK310" s="3">
        <f t="shared" si="312"/>
        <v>1</v>
      </c>
      <c r="AL310" s="3">
        <f t="shared" si="313"/>
        <v>0</v>
      </c>
      <c r="AM310" s="3">
        <f t="shared" si="314"/>
        <v>1</v>
      </c>
      <c r="AN310" s="3">
        <f t="shared" si="315"/>
        <v>0</v>
      </c>
      <c r="AO310" s="3">
        <f t="shared" si="316"/>
        <v>0</v>
      </c>
      <c r="AP310" s="3">
        <f t="shared" si="317"/>
        <v>0</v>
      </c>
      <c r="AQ310" s="3">
        <f t="shared" si="318"/>
        <v>0</v>
      </c>
      <c r="AR310" s="3">
        <f t="shared" si="319"/>
        <v>0</v>
      </c>
      <c r="AS310" s="3">
        <f t="shared" si="320"/>
        <v>0</v>
      </c>
      <c r="AT310" s="3">
        <f t="shared" si="321"/>
        <v>0</v>
      </c>
      <c r="AU310" s="3">
        <f t="shared" si="322"/>
        <v>0</v>
      </c>
      <c r="AV310" s="3">
        <f t="shared" si="323"/>
        <v>0</v>
      </c>
      <c r="AW310" s="3">
        <f t="shared" si="324"/>
        <v>0</v>
      </c>
      <c r="AX310" s="3">
        <f t="shared" si="325"/>
        <v>0</v>
      </c>
      <c r="AY310" s="3">
        <f t="shared" si="326"/>
        <v>0</v>
      </c>
      <c r="AZ310" s="3">
        <f t="shared" si="327"/>
        <v>0</v>
      </c>
      <c r="BA310" s="3">
        <f t="shared" si="328"/>
        <v>0</v>
      </c>
    </row>
    <row r="311" spans="1:53" ht="12.75">
      <c r="A311" s="3" t="str">
        <f t="shared" si="289"/>
        <v>Pine Lakes Country Club</v>
      </c>
      <c r="B311" s="3">
        <v>17</v>
      </c>
      <c r="C311" s="3">
        <f t="shared" si="287"/>
        <v>329</v>
      </c>
      <c r="D311" s="3">
        <f t="shared" si="334"/>
        <v>4</v>
      </c>
      <c r="E311" s="3">
        <f t="shared" si="334"/>
        <v>12</v>
      </c>
      <c r="F311" s="3">
        <f t="shared" si="334"/>
        <v>6</v>
      </c>
      <c r="G311" s="3">
        <f t="shared" si="334"/>
        <v>8</v>
      </c>
      <c r="H311" s="3">
        <f t="shared" si="334"/>
        <v>4</v>
      </c>
      <c r="I311" s="3">
        <f t="shared" si="334"/>
        <v>6</v>
      </c>
      <c r="J311" s="3">
        <f t="shared" si="290"/>
        <v>0</v>
      </c>
      <c r="K311" s="3">
        <f t="shared" si="291"/>
        <v>0</v>
      </c>
      <c r="L311" s="3">
        <f t="shared" si="292"/>
        <v>0</v>
      </c>
      <c r="M311" s="3">
        <f t="shared" si="330"/>
        <v>0</v>
      </c>
      <c r="N311" s="3">
        <f t="shared" si="331"/>
        <v>0</v>
      </c>
      <c r="O311" s="3">
        <f t="shared" si="332"/>
        <v>0</v>
      </c>
      <c r="P311" s="3">
        <f t="shared" si="333"/>
        <v>0</v>
      </c>
      <c r="Q311" s="3">
        <f t="shared" si="293"/>
        <v>0</v>
      </c>
      <c r="R311" s="3">
        <f t="shared" si="294"/>
        <v>1</v>
      </c>
      <c r="S311" s="3">
        <f t="shared" si="295"/>
        <v>1</v>
      </c>
      <c r="T311" s="3">
        <f t="shared" si="296"/>
        <v>0</v>
      </c>
      <c r="U311" s="3">
        <f t="shared" si="297"/>
        <v>0</v>
      </c>
      <c r="V311" s="3">
        <f t="shared" si="288"/>
        <v>0</v>
      </c>
      <c r="W311" s="3">
        <f t="shared" si="298"/>
        <v>0</v>
      </c>
      <c r="X311" s="3">
        <f t="shared" si="299"/>
        <v>0</v>
      </c>
      <c r="Y311" s="3">
        <f t="shared" si="300"/>
        <v>0</v>
      </c>
      <c r="Z311" s="3">
        <f t="shared" si="301"/>
        <v>0</v>
      </c>
      <c r="AA311" s="3">
        <f t="shared" si="302"/>
        <v>1</v>
      </c>
      <c r="AB311" s="3">
        <f t="shared" si="303"/>
        <v>1</v>
      </c>
      <c r="AC311" s="3">
        <f t="shared" si="304"/>
        <v>2</v>
      </c>
      <c r="AD311" s="3">
        <f t="shared" si="305"/>
        <v>1</v>
      </c>
      <c r="AE311" s="3">
        <f t="shared" si="306"/>
        <v>329</v>
      </c>
      <c r="AF311" s="3">
        <f t="shared" si="307"/>
        <v>4</v>
      </c>
      <c r="AG311" s="3">
        <f t="shared" si="308"/>
        <v>6</v>
      </c>
      <c r="AH311" s="3">
        <f t="shared" si="309"/>
        <v>8</v>
      </c>
      <c r="AI311" s="3">
        <f t="shared" si="310"/>
        <v>4</v>
      </c>
      <c r="AJ311" s="3">
        <f t="shared" si="311"/>
        <v>6</v>
      </c>
      <c r="AK311" s="3">
        <f t="shared" si="312"/>
        <v>1</v>
      </c>
      <c r="AL311" s="3">
        <f t="shared" si="313"/>
        <v>0</v>
      </c>
      <c r="AM311" s="3">
        <f t="shared" si="314"/>
        <v>1</v>
      </c>
      <c r="AN311" s="3">
        <f t="shared" si="315"/>
        <v>0</v>
      </c>
      <c r="AO311" s="3">
        <f t="shared" si="316"/>
        <v>0</v>
      </c>
      <c r="AP311" s="3">
        <f t="shared" si="317"/>
        <v>0</v>
      </c>
      <c r="AQ311" s="3">
        <f t="shared" si="318"/>
        <v>0</v>
      </c>
      <c r="AR311" s="3">
        <f t="shared" si="319"/>
        <v>0</v>
      </c>
      <c r="AS311" s="3">
        <f t="shared" si="320"/>
        <v>0</v>
      </c>
      <c r="AT311" s="3">
        <f t="shared" si="321"/>
        <v>0</v>
      </c>
      <c r="AU311" s="3">
        <f t="shared" si="322"/>
        <v>0</v>
      </c>
      <c r="AV311" s="3">
        <f t="shared" si="323"/>
        <v>0</v>
      </c>
      <c r="AW311" s="3">
        <f t="shared" si="324"/>
        <v>0</v>
      </c>
      <c r="AX311" s="3">
        <f t="shared" si="325"/>
        <v>0</v>
      </c>
      <c r="AY311" s="3">
        <f t="shared" si="326"/>
        <v>0</v>
      </c>
      <c r="AZ311" s="3">
        <f t="shared" si="327"/>
        <v>0</v>
      </c>
      <c r="BA311" s="3">
        <f t="shared" si="328"/>
        <v>0</v>
      </c>
    </row>
    <row r="312" spans="1:53" ht="12.75">
      <c r="A312" s="3" t="str">
        <f t="shared" si="289"/>
        <v>Pine Lakes Country Club</v>
      </c>
      <c r="B312" s="3">
        <v>18</v>
      </c>
      <c r="C312" s="3">
        <f t="shared" si="287"/>
        <v>387</v>
      </c>
      <c r="D312" s="3">
        <f t="shared" si="334"/>
        <v>4</v>
      </c>
      <c r="E312" s="3">
        <f t="shared" si="334"/>
        <v>6</v>
      </c>
      <c r="F312" s="3">
        <f t="shared" si="334"/>
        <v>6</v>
      </c>
      <c r="G312" s="3">
        <f t="shared" si="334"/>
        <v>6</v>
      </c>
      <c r="H312" s="3">
        <f t="shared" si="334"/>
        <v>5</v>
      </c>
      <c r="I312" s="3">
        <f t="shared" si="334"/>
        <v>5</v>
      </c>
      <c r="J312" s="3">
        <f t="shared" si="290"/>
        <v>0</v>
      </c>
      <c r="K312" s="3">
        <f t="shared" si="291"/>
        <v>0</v>
      </c>
      <c r="L312" s="3">
        <f t="shared" si="292"/>
        <v>0</v>
      </c>
      <c r="M312" s="3">
        <f t="shared" si="330"/>
        <v>0</v>
      </c>
      <c r="N312" s="3">
        <f t="shared" si="331"/>
        <v>0</v>
      </c>
      <c r="O312" s="3">
        <f t="shared" si="332"/>
        <v>0</v>
      </c>
      <c r="P312" s="3">
        <f t="shared" si="333"/>
        <v>0</v>
      </c>
      <c r="Q312" s="3">
        <f t="shared" si="293"/>
        <v>0</v>
      </c>
      <c r="R312" s="3">
        <f t="shared" si="294"/>
        <v>1</v>
      </c>
      <c r="S312" s="3">
        <f t="shared" si="295"/>
        <v>1</v>
      </c>
      <c r="T312" s="3">
        <f t="shared" si="296"/>
        <v>0</v>
      </c>
      <c r="U312" s="3">
        <f t="shared" si="297"/>
        <v>0</v>
      </c>
      <c r="V312" s="3">
        <f t="shared" si="288"/>
        <v>0</v>
      </c>
      <c r="W312" s="3">
        <f t="shared" si="298"/>
        <v>0</v>
      </c>
      <c r="X312" s="3">
        <f t="shared" si="299"/>
        <v>0</v>
      </c>
      <c r="Y312" s="3">
        <f t="shared" si="300"/>
        <v>0</v>
      </c>
      <c r="Z312" s="3">
        <f t="shared" si="301"/>
        <v>0</v>
      </c>
      <c r="AA312" s="3">
        <f t="shared" si="302"/>
        <v>1</v>
      </c>
      <c r="AB312" s="3">
        <f t="shared" si="303"/>
        <v>1</v>
      </c>
      <c r="AC312" s="3">
        <f t="shared" si="304"/>
        <v>2</v>
      </c>
      <c r="AD312" s="3">
        <f t="shared" si="305"/>
        <v>1</v>
      </c>
      <c r="AE312" s="3">
        <f t="shared" si="306"/>
        <v>387</v>
      </c>
      <c r="AF312" s="3">
        <f t="shared" si="307"/>
        <v>4</v>
      </c>
      <c r="AG312" s="3">
        <f t="shared" si="308"/>
        <v>6</v>
      </c>
      <c r="AH312" s="3">
        <f t="shared" si="309"/>
        <v>6</v>
      </c>
      <c r="AI312" s="3">
        <f t="shared" si="310"/>
        <v>5</v>
      </c>
      <c r="AJ312" s="3">
        <f t="shared" si="311"/>
        <v>5</v>
      </c>
      <c r="AK312" s="3">
        <f t="shared" si="312"/>
        <v>1</v>
      </c>
      <c r="AL312" s="3">
        <f t="shared" si="313"/>
        <v>0</v>
      </c>
      <c r="AM312" s="3">
        <f t="shared" si="314"/>
        <v>1</v>
      </c>
      <c r="AN312" s="3">
        <f t="shared" si="315"/>
        <v>0</v>
      </c>
      <c r="AO312" s="3">
        <f t="shared" si="316"/>
        <v>0</v>
      </c>
      <c r="AP312" s="3">
        <f t="shared" si="317"/>
        <v>0</v>
      </c>
      <c r="AQ312" s="3">
        <f t="shared" si="318"/>
        <v>0</v>
      </c>
      <c r="AR312" s="3">
        <f t="shared" si="319"/>
        <v>0</v>
      </c>
      <c r="AS312" s="3">
        <f t="shared" si="320"/>
        <v>0</v>
      </c>
      <c r="AT312" s="3">
        <f t="shared" si="321"/>
        <v>0</v>
      </c>
      <c r="AU312" s="3">
        <f t="shared" si="322"/>
        <v>0</v>
      </c>
      <c r="AV312" s="3">
        <f t="shared" si="323"/>
        <v>0</v>
      </c>
      <c r="AW312" s="3">
        <f t="shared" si="324"/>
        <v>0</v>
      </c>
      <c r="AX312" s="3">
        <f t="shared" si="325"/>
        <v>0</v>
      </c>
      <c r="AY312" s="3">
        <f t="shared" si="326"/>
        <v>0</v>
      </c>
      <c r="AZ312" s="3">
        <f t="shared" si="327"/>
        <v>0</v>
      </c>
      <c r="BA312" s="3">
        <f t="shared" si="328"/>
        <v>0</v>
      </c>
    </row>
    <row r="313" spans="1:53" ht="12.75">
      <c r="A313" s="3" t="str">
        <f aca="true" t="shared" si="335" ref="A313:A333">A92</f>
        <v>Barefoot Resort - Fazio</v>
      </c>
      <c r="B313" s="3">
        <v>1</v>
      </c>
      <c r="C313" s="3">
        <f aca="true" t="shared" si="336" ref="C313:C332">C92</f>
        <v>323</v>
      </c>
      <c r="D313" s="3">
        <f aca="true" t="shared" si="337" ref="D313:I315">D92</f>
        <v>4</v>
      </c>
      <c r="E313" s="3">
        <f t="shared" si="337"/>
        <v>7</v>
      </c>
      <c r="F313" s="3">
        <f t="shared" si="337"/>
        <v>5</v>
      </c>
      <c r="G313" s="3">
        <f t="shared" si="337"/>
        <v>4</v>
      </c>
      <c r="H313" s="3">
        <f t="shared" si="337"/>
        <v>5</v>
      </c>
      <c r="I313" s="3">
        <f t="shared" si="337"/>
        <v>5</v>
      </c>
      <c r="J313" s="3">
        <f t="shared" si="290"/>
        <v>0</v>
      </c>
      <c r="K313" s="3">
        <f t="shared" si="291"/>
        <v>0</v>
      </c>
      <c r="L313" s="3">
        <f t="shared" si="292"/>
        <v>0</v>
      </c>
      <c r="M313" s="3">
        <f t="shared" si="330"/>
        <v>0</v>
      </c>
      <c r="N313" s="3">
        <f t="shared" si="331"/>
        <v>0</v>
      </c>
      <c r="O313" s="3">
        <f t="shared" si="332"/>
        <v>0</v>
      </c>
      <c r="P313" s="3">
        <f t="shared" si="333"/>
        <v>0</v>
      </c>
      <c r="Q313" s="3">
        <f t="shared" si="293"/>
        <v>0</v>
      </c>
      <c r="R313" s="3">
        <f t="shared" si="294"/>
        <v>1</v>
      </c>
      <c r="S313" s="3">
        <f t="shared" si="295"/>
        <v>1</v>
      </c>
      <c r="T313" s="3">
        <f t="shared" si="296"/>
        <v>0</v>
      </c>
      <c r="U313" s="3">
        <f t="shared" si="297"/>
        <v>0</v>
      </c>
      <c r="V313" s="3">
        <f t="shared" si="288"/>
        <v>0</v>
      </c>
      <c r="W313" s="3">
        <f t="shared" si="298"/>
        <v>0</v>
      </c>
      <c r="X313" s="3">
        <f t="shared" si="299"/>
        <v>0</v>
      </c>
      <c r="Y313" s="3">
        <f t="shared" si="300"/>
        <v>0</v>
      </c>
      <c r="Z313" s="3">
        <f t="shared" si="301"/>
        <v>0</v>
      </c>
      <c r="AA313" s="3">
        <f t="shared" si="302"/>
        <v>1</v>
      </c>
      <c r="AB313" s="3">
        <f t="shared" si="303"/>
        <v>1</v>
      </c>
      <c r="AC313" s="3">
        <f t="shared" si="304"/>
        <v>2</v>
      </c>
      <c r="AD313" s="3">
        <f t="shared" si="305"/>
        <v>1</v>
      </c>
      <c r="AE313" s="3">
        <f t="shared" si="306"/>
        <v>323</v>
      </c>
      <c r="AF313" s="3">
        <f t="shared" si="307"/>
        <v>4</v>
      </c>
      <c r="AG313" s="3">
        <f t="shared" si="308"/>
        <v>5</v>
      </c>
      <c r="AH313" s="3">
        <f t="shared" si="309"/>
        <v>4</v>
      </c>
      <c r="AI313" s="3">
        <f t="shared" si="310"/>
        <v>5</v>
      </c>
      <c r="AJ313" s="3">
        <f t="shared" si="311"/>
        <v>5</v>
      </c>
      <c r="AK313" s="3">
        <f t="shared" si="312"/>
        <v>1</v>
      </c>
      <c r="AL313" s="3">
        <f t="shared" si="313"/>
        <v>0</v>
      </c>
      <c r="AM313" s="3">
        <f t="shared" si="314"/>
        <v>1</v>
      </c>
      <c r="AN313" s="3">
        <f t="shared" si="315"/>
        <v>0</v>
      </c>
      <c r="AO313" s="3">
        <f t="shared" si="316"/>
        <v>0</v>
      </c>
      <c r="AP313" s="3">
        <f t="shared" si="317"/>
        <v>0</v>
      </c>
      <c r="AQ313" s="3">
        <f t="shared" si="318"/>
        <v>0</v>
      </c>
      <c r="AR313" s="3">
        <f t="shared" si="319"/>
        <v>0</v>
      </c>
      <c r="AS313" s="3">
        <f t="shared" si="320"/>
        <v>0</v>
      </c>
      <c r="AT313" s="3">
        <f t="shared" si="321"/>
        <v>0</v>
      </c>
      <c r="AU313" s="3">
        <f t="shared" si="322"/>
        <v>0</v>
      </c>
      <c r="AV313" s="3">
        <f t="shared" si="323"/>
        <v>0</v>
      </c>
      <c r="AW313" s="3">
        <f t="shared" si="324"/>
        <v>0</v>
      </c>
      <c r="AX313" s="3">
        <f t="shared" si="325"/>
        <v>0</v>
      </c>
      <c r="AY313" s="3">
        <f t="shared" si="326"/>
        <v>0</v>
      </c>
      <c r="AZ313" s="3">
        <f t="shared" si="327"/>
        <v>0</v>
      </c>
      <c r="BA313" s="3">
        <f t="shared" si="328"/>
        <v>0</v>
      </c>
    </row>
    <row r="314" spans="1:53" ht="12.75">
      <c r="A314" s="3" t="str">
        <f t="shared" si="335"/>
        <v>Barefoot Resort - Fazio</v>
      </c>
      <c r="B314" s="3">
        <v>2</v>
      </c>
      <c r="C314" s="3">
        <f t="shared" si="336"/>
        <v>406</v>
      </c>
      <c r="D314" s="3">
        <f t="shared" si="337"/>
        <v>4</v>
      </c>
      <c r="E314" s="3">
        <f t="shared" si="337"/>
        <v>1</v>
      </c>
      <c r="F314" s="3">
        <f t="shared" si="337"/>
        <v>8</v>
      </c>
      <c r="G314" s="3">
        <f t="shared" si="337"/>
        <v>6</v>
      </c>
      <c r="H314" s="3">
        <f t="shared" si="337"/>
        <v>5</v>
      </c>
      <c r="I314" s="3">
        <f t="shared" si="337"/>
        <v>8</v>
      </c>
      <c r="J314" s="3">
        <f t="shared" si="290"/>
        <v>0</v>
      </c>
      <c r="K314" s="3">
        <f t="shared" si="291"/>
        <v>0</v>
      </c>
      <c r="L314" s="3">
        <f t="shared" si="292"/>
        <v>0</v>
      </c>
      <c r="M314" s="3">
        <f t="shared" si="330"/>
        <v>0</v>
      </c>
      <c r="N314" s="3">
        <f t="shared" si="331"/>
        <v>0</v>
      </c>
      <c r="O314" s="3">
        <f t="shared" si="332"/>
        <v>0</v>
      </c>
      <c r="P314" s="3">
        <f t="shared" si="333"/>
        <v>0</v>
      </c>
      <c r="Q314" s="3">
        <f t="shared" si="293"/>
        <v>0</v>
      </c>
      <c r="R314" s="3">
        <f t="shared" si="294"/>
        <v>1</v>
      </c>
      <c r="S314" s="3">
        <f t="shared" si="295"/>
        <v>1</v>
      </c>
      <c r="T314" s="3">
        <f t="shared" si="296"/>
        <v>0</v>
      </c>
      <c r="U314" s="3">
        <f t="shared" si="297"/>
        <v>0</v>
      </c>
      <c r="V314" s="3">
        <f t="shared" si="288"/>
        <v>0</v>
      </c>
      <c r="W314" s="3">
        <f t="shared" si="298"/>
        <v>0</v>
      </c>
      <c r="X314" s="3">
        <f t="shared" si="299"/>
        <v>0</v>
      </c>
      <c r="Y314" s="3">
        <f t="shared" si="300"/>
        <v>0</v>
      </c>
      <c r="Z314" s="3">
        <f t="shared" si="301"/>
        <v>0</v>
      </c>
      <c r="AA314" s="3">
        <f t="shared" si="302"/>
        <v>0</v>
      </c>
      <c r="AB314" s="3">
        <f t="shared" si="303"/>
        <v>1</v>
      </c>
      <c r="AC314" s="3">
        <f t="shared" si="304"/>
        <v>1</v>
      </c>
      <c r="AD314" s="3">
        <f t="shared" si="305"/>
        <v>0</v>
      </c>
      <c r="AE314" s="3">
        <f t="shared" si="306"/>
        <v>0</v>
      </c>
      <c r="AF314" s="3">
        <f t="shared" si="307"/>
        <v>0</v>
      </c>
      <c r="AG314" s="3">
        <f t="shared" si="308"/>
        <v>0</v>
      </c>
      <c r="AH314" s="3">
        <f t="shared" si="309"/>
        <v>0</v>
      </c>
      <c r="AI314" s="3">
        <f t="shared" si="310"/>
        <v>0</v>
      </c>
      <c r="AJ314" s="3">
        <f t="shared" si="311"/>
        <v>0</v>
      </c>
      <c r="AK314" s="3">
        <f t="shared" si="312"/>
        <v>1</v>
      </c>
      <c r="AL314" s="3">
        <f t="shared" si="313"/>
        <v>1</v>
      </c>
      <c r="AM314" s="3">
        <f t="shared" si="314"/>
        <v>2</v>
      </c>
      <c r="AN314" s="3">
        <f t="shared" si="315"/>
        <v>1</v>
      </c>
      <c r="AO314" s="3">
        <f t="shared" si="316"/>
        <v>406</v>
      </c>
      <c r="AP314" s="3">
        <f t="shared" si="317"/>
        <v>4</v>
      </c>
      <c r="AQ314" s="3">
        <f t="shared" si="318"/>
        <v>8</v>
      </c>
      <c r="AR314" s="3">
        <f t="shared" si="319"/>
        <v>6</v>
      </c>
      <c r="AS314" s="3">
        <f t="shared" si="320"/>
        <v>5</v>
      </c>
      <c r="AT314" s="3">
        <f t="shared" si="321"/>
        <v>8</v>
      </c>
      <c r="AU314" s="3">
        <f t="shared" si="322"/>
        <v>0</v>
      </c>
      <c r="AV314" s="3">
        <f t="shared" si="323"/>
        <v>0</v>
      </c>
      <c r="AW314" s="3">
        <f t="shared" si="324"/>
        <v>0</v>
      </c>
      <c r="AX314" s="3">
        <f t="shared" si="325"/>
        <v>0</v>
      </c>
      <c r="AY314" s="3">
        <f t="shared" si="326"/>
        <v>0</v>
      </c>
      <c r="AZ314" s="3">
        <f t="shared" si="327"/>
        <v>0</v>
      </c>
      <c r="BA314" s="3">
        <f t="shared" si="328"/>
        <v>0</v>
      </c>
    </row>
    <row r="315" spans="1:53" ht="12.75">
      <c r="A315" s="3" t="str">
        <f t="shared" si="335"/>
        <v>Barefoot Resort - Fazio</v>
      </c>
      <c r="B315" s="3">
        <v>3</v>
      </c>
      <c r="C315" s="3">
        <f t="shared" si="336"/>
        <v>122</v>
      </c>
      <c r="D315" s="3">
        <f t="shared" si="337"/>
        <v>3</v>
      </c>
      <c r="E315" s="3">
        <f t="shared" si="337"/>
        <v>11</v>
      </c>
      <c r="F315" s="3">
        <f t="shared" si="337"/>
        <v>4</v>
      </c>
      <c r="G315" s="3">
        <f t="shared" si="337"/>
        <v>3</v>
      </c>
      <c r="H315" s="3">
        <f t="shared" si="337"/>
        <v>3</v>
      </c>
      <c r="I315" s="3">
        <f t="shared" si="337"/>
        <v>3</v>
      </c>
      <c r="J315" s="3">
        <f t="shared" si="290"/>
        <v>1</v>
      </c>
      <c r="K315" s="3">
        <f t="shared" si="291"/>
        <v>122</v>
      </c>
      <c r="L315" s="3">
        <f t="shared" si="292"/>
        <v>3</v>
      </c>
      <c r="M315" s="3">
        <f t="shared" si="330"/>
        <v>4</v>
      </c>
      <c r="N315" s="3">
        <f t="shared" si="331"/>
        <v>3</v>
      </c>
      <c r="O315" s="3">
        <f t="shared" si="332"/>
        <v>3</v>
      </c>
      <c r="P315" s="3">
        <f t="shared" si="333"/>
        <v>3</v>
      </c>
      <c r="Q315" s="3">
        <f t="shared" si="293"/>
        <v>1</v>
      </c>
      <c r="R315" s="3">
        <f t="shared" si="294"/>
        <v>0</v>
      </c>
      <c r="S315" s="3">
        <f t="shared" si="295"/>
        <v>1</v>
      </c>
      <c r="T315" s="3">
        <f t="shared" si="296"/>
        <v>0</v>
      </c>
      <c r="U315" s="3">
        <f t="shared" si="297"/>
        <v>0</v>
      </c>
      <c r="V315" s="3">
        <f t="shared" si="288"/>
        <v>0</v>
      </c>
      <c r="W315" s="3">
        <f t="shared" si="298"/>
        <v>0</v>
      </c>
      <c r="X315" s="3">
        <f t="shared" si="299"/>
        <v>0</v>
      </c>
      <c r="Y315" s="3">
        <f t="shared" si="300"/>
        <v>0</v>
      </c>
      <c r="Z315" s="3">
        <f t="shared" si="301"/>
        <v>0</v>
      </c>
      <c r="AA315" s="3">
        <f t="shared" si="302"/>
        <v>1</v>
      </c>
      <c r="AB315" s="3">
        <f t="shared" si="303"/>
        <v>0</v>
      </c>
      <c r="AC315" s="3">
        <f t="shared" si="304"/>
        <v>1</v>
      </c>
      <c r="AD315" s="3">
        <f t="shared" si="305"/>
        <v>0</v>
      </c>
      <c r="AE315" s="3">
        <f t="shared" si="306"/>
        <v>0</v>
      </c>
      <c r="AF315" s="3">
        <f t="shared" si="307"/>
        <v>0</v>
      </c>
      <c r="AG315" s="3">
        <f t="shared" si="308"/>
        <v>0</v>
      </c>
      <c r="AH315" s="3">
        <f t="shared" si="309"/>
        <v>0</v>
      </c>
      <c r="AI315" s="3">
        <f t="shared" si="310"/>
        <v>0</v>
      </c>
      <c r="AJ315" s="3">
        <f t="shared" si="311"/>
        <v>0</v>
      </c>
      <c r="AK315" s="3">
        <f t="shared" si="312"/>
        <v>1</v>
      </c>
      <c r="AL315" s="3">
        <f t="shared" si="313"/>
        <v>0</v>
      </c>
      <c r="AM315" s="3">
        <f t="shared" si="314"/>
        <v>1</v>
      </c>
      <c r="AN315" s="3">
        <f t="shared" si="315"/>
        <v>0</v>
      </c>
      <c r="AO315" s="3">
        <f t="shared" si="316"/>
        <v>0</v>
      </c>
      <c r="AP315" s="3">
        <f t="shared" si="317"/>
        <v>0</v>
      </c>
      <c r="AQ315" s="3">
        <f t="shared" si="318"/>
        <v>0</v>
      </c>
      <c r="AR315" s="3">
        <f t="shared" si="319"/>
        <v>0</v>
      </c>
      <c r="AS315" s="3">
        <f t="shared" si="320"/>
        <v>0</v>
      </c>
      <c r="AT315" s="3">
        <f t="shared" si="321"/>
        <v>0</v>
      </c>
      <c r="AU315" s="3">
        <f t="shared" si="322"/>
        <v>0</v>
      </c>
      <c r="AV315" s="3">
        <f t="shared" si="323"/>
        <v>0</v>
      </c>
      <c r="AW315" s="3">
        <f t="shared" si="324"/>
        <v>0</v>
      </c>
      <c r="AX315" s="3">
        <f t="shared" si="325"/>
        <v>0</v>
      </c>
      <c r="AY315" s="3">
        <f t="shared" si="326"/>
        <v>0</v>
      </c>
      <c r="AZ315" s="3">
        <f t="shared" si="327"/>
        <v>0</v>
      </c>
      <c r="BA315" s="3">
        <f t="shared" si="328"/>
        <v>0</v>
      </c>
    </row>
    <row r="316" spans="1:53" ht="12.75">
      <c r="A316" s="3" t="str">
        <f t="shared" si="335"/>
        <v>Barefoot Resort - Fazio</v>
      </c>
      <c r="B316" s="3">
        <v>4</v>
      </c>
      <c r="C316" s="3">
        <f t="shared" si="336"/>
        <v>440</v>
      </c>
      <c r="D316" s="3">
        <f aca="true" t="shared" si="338" ref="D316:I325">D95</f>
        <v>5</v>
      </c>
      <c r="E316" s="3">
        <f t="shared" si="338"/>
        <v>17</v>
      </c>
      <c r="F316" s="3">
        <f t="shared" si="338"/>
        <v>7</v>
      </c>
      <c r="G316" s="3">
        <f t="shared" si="338"/>
        <v>6</v>
      </c>
      <c r="H316" s="3">
        <f t="shared" si="338"/>
        <v>5</v>
      </c>
      <c r="I316" s="3">
        <f t="shared" si="338"/>
        <v>5</v>
      </c>
      <c r="J316" s="3">
        <f t="shared" si="290"/>
        <v>0</v>
      </c>
      <c r="K316" s="3">
        <f t="shared" si="291"/>
        <v>0</v>
      </c>
      <c r="L316" s="3">
        <f t="shared" si="292"/>
        <v>0</v>
      </c>
      <c r="M316" s="3">
        <f t="shared" si="330"/>
        <v>0</v>
      </c>
      <c r="N316" s="3">
        <f t="shared" si="331"/>
        <v>0</v>
      </c>
      <c r="O316" s="3">
        <f t="shared" si="332"/>
        <v>0</v>
      </c>
      <c r="P316" s="3">
        <f t="shared" si="333"/>
        <v>0</v>
      </c>
      <c r="Q316" s="3">
        <f t="shared" si="293"/>
        <v>0</v>
      </c>
      <c r="R316" s="3">
        <f t="shared" si="294"/>
        <v>1</v>
      </c>
      <c r="S316" s="3">
        <f t="shared" si="295"/>
        <v>1</v>
      </c>
      <c r="T316" s="3">
        <f t="shared" si="296"/>
        <v>0</v>
      </c>
      <c r="U316" s="3">
        <f t="shared" si="297"/>
        <v>0</v>
      </c>
      <c r="V316" s="3">
        <f t="shared" si="288"/>
        <v>0</v>
      </c>
      <c r="W316" s="3">
        <f t="shared" si="298"/>
        <v>0</v>
      </c>
      <c r="X316" s="3">
        <f t="shared" si="299"/>
        <v>0</v>
      </c>
      <c r="Y316" s="3">
        <f t="shared" si="300"/>
        <v>0</v>
      </c>
      <c r="Z316" s="3">
        <f t="shared" si="301"/>
        <v>0</v>
      </c>
      <c r="AA316" s="3">
        <f t="shared" si="302"/>
        <v>0</v>
      </c>
      <c r="AB316" s="3">
        <f t="shared" si="303"/>
        <v>1</v>
      </c>
      <c r="AC316" s="3">
        <f t="shared" si="304"/>
        <v>1</v>
      </c>
      <c r="AD316" s="3">
        <f t="shared" si="305"/>
        <v>0</v>
      </c>
      <c r="AE316" s="3">
        <f t="shared" si="306"/>
        <v>0</v>
      </c>
      <c r="AF316" s="3">
        <f t="shared" si="307"/>
        <v>0</v>
      </c>
      <c r="AG316" s="3">
        <f t="shared" si="308"/>
        <v>0</v>
      </c>
      <c r="AH316" s="3">
        <f t="shared" si="309"/>
        <v>0</v>
      </c>
      <c r="AI316" s="3">
        <f t="shared" si="310"/>
        <v>0</v>
      </c>
      <c r="AJ316" s="3">
        <f t="shared" si="311"/>
        <v>0</v>
      </c>
      <c r="AK316" s="3">
        <f t="shared" si="312"/>
        <v>1</v>
      </c>
      <c r="AL316" s="3">
        <f t="shared" si="313"/>
        <v>1</v>
      </c>
      <c r="AM316" s="3">
        <f t="shared" si="314"/>
        <v>2</v>
      </c>
      <c r="AN316" s="3">
        <f t="shared" si="315"/>
        <v>1</v>
      </c>
      <c r="AO316" s="3">
        <f t="shared" si="316"/>
        <v>440</v>
      </c>
      <c r="AP316" s="3">
        <f t="shared" si="317"/>
        <v>5</v>
      </c>
      <c r="AQ316" s="3">
        <f t="shared" si="318"/>
        <v>7</v>
      </c>
      <c r="AR316" s="3">
        <f t="shared" si="319"/>
        <v>6</v>
      </c>
      <c r="AS316" s="3">
        <f t="shared" si="320"/>
        <v>5</v>
      </c>
      <c r="AT316" s="3">
        <f t="shared" si="321"/>
        <v>5</v>
      </c>
      <c r="AU316" s="3">
        <f t="shared" si="322"/>
        <v>0</v>
      </c>
      <c r="AV316" s="3">
        <f t="shared" si="323"/>
        <v>0</v>
      </c>
      <c r="AW316" s="3">
        <f t="shared" si="324"/>
        <v>0</v>
      </c>
      <c r="AX316" s="3">
        <f t="shared" si="325"/>
        <v>0</v>
      </c>
      <c r="AY316" s="3">
        <f t="shared" si="326"/>
        <v>0</v>
      </c>
      <c r="AZ316" s="3">
        <f t="shared" si="327"/>
        <v>0</v>
      </c>
      <c r="BA316" s="3">
        <f t="shared" si="328"/>
        <v>0</v>
      </c>
    </row>
    <row r="317" spans="1:53" ht="12.75">
      <c r="A317" s="3" t="str">
        <f t="shared" si="335"/>
        <v>Barefoot Resort - Fazio</v>
      </c>
      <c r="B317" s="3">
        <v>5</v>
      </c>
      <c r="C317" s="3">
        <f t="shared" si="336"/>
        <v>441</v>
      </c>
      <c r="D317" s="3">
        <f t="shared" si="338"/>
        <v>4</v>
      </c>
      <c r="E317" s="3">
        <f t="shared" si="338"/>
        <v>3</v>
      </c>
      <c r="F317" s="3">
        <f t="shared" si="338"/>
        <v>6</v>
      </c>
      <c r="G317" s="3">
        <f t="shared" si="338"/>
        <v>5</v>
      </c>
      <c r="H317" s="3">
        <f t="shared" si="338"/>
        <v>6</v>
      </c>
      <c r="I317" s="3">
        <f t="shared" si="338"/>
        <v>4</v>
      </c>
      <c r="J317" s="3">
        <f t="shared" si="290"/>
        <v>0</v>
      </c>
      <c r="K317" s="3">
        <f t="shared" si="291"/>
        <v>0</v>
      </c>
      <c r="L317" s="3">
        <f t="shared" si="292"/>
        <v>0</v>
      </c>
      <c r="M317" s="3">
        <f t="shared" si="330"/>
        <v>0</v>
      </c>
      <c r="N317" s="3">
        <f t="shared" si="331"/>
        <v>0</v>
      </c>
      <c r="O317" s="3">
        <f t="shared" si="332"/>
        <v>0</v>
      </c>
      <c r="P317" s="3">
        <f t="shared" si="333"/>
        <v>0</v>
      </c>
      <c r="Q317" s="3">
        <f t="shared" si="293"/>
        <v>0</v>
      </c>
      <c r="R317" s="3">
        <f t="shared" si="294"/>
        <v>1</v>
      </c>
      <c r="S317" s="3">
        <f t="shared" si="295"/>
        <v>1</v>
      </c>
      <c r="T317" s="3">
        <f t="shared" si="296"/>
        <v>0</v>
      </c>
      <c r="U317" s="3">
        <f t="shared" si="297"/>
        <v>0</v>
      </c>
      <c r="V317" s="3">
        <f t="shared" si="288"/>
        <v>0</v>
      </c>
      <c r="W317" s="3">
        <f t="shared" si="298"/>
        <v>0</v>
      </c>
      <c r="X317" s="3">
        <f t="shared" si="299"/>
        <v>0</v>
      </c>
      <c r="Y317" s="3">
        <f t="shared" si="300"/>
        <v>0</v>
      </c>
      <c r="Z317" s="3">
        <f t="shared" si="301"/>
        <v>0</v>
      </c>
      <c r="AA317" s="3">
        <f t="shared" si="302"/>
        <v>0</v>
      </c>
      <c r="AB317" s="3">
        <f t="shared" si="303"/>
        <v>1</v>
      </c>
      <c r="AC317" s="3">
        <f t="shared" si="304"/>
        <v>1</v>
      </c>
      <c r="AD317" s="3">
        <f t="shared" si="305"/>
        <v>0</v>
      </c>
      <c r="AE317" s="3">
        <f t="shared" si="306"/>
        <v>0</v>
      </c>
      <c r="AF317" s="3">
        <f t="shared" si="307"/>
        <v>0</v>
      </c>
      <c r="AG317" s="3">
        <f t="shared" si="308"/>
        <v>0</v>
      </c>
      <c r="AH317" s="3">
        <f t="shared" si="309"/>
        <v>0</v>
      </c>
      <c r="AI317" s="3">
        <f t="shared" si="310"/>
        <v>0</v>
      </c>
      <c r="AJ317" s="3">
        <f t="shared" si="311"/>
        <v>0</v>
      </c>
      <c r="AK317" s="3">
        <f t="shared" si="312"/>
        <v>1</v>
      </c>
      <c r="AL317" s="3">
        <f t="shared" si="313"/>
        <v>1</v>
      </c>
      <c r="AM317" s="3">
        <f t="shared" si="314"/>
        <v>2</v>
      </c>
      <c r="AN317" s="3">
        <f t="shared" si="315"/>
        <v>1</v>
      </c>
      <c r="AO317" s="3">
        <f t="shared" si="316"/>
        <v>441</v>
      </c>
      <c r="AP317" s="3">
        <f t="shared" si="317"/>
        <v>4</v>
      </c>
      <c r="AQ317" s="3">
        <f t="shared" si="318"/>
        <v>6</v>
      </c>
      <c r="AR317" s="3">
        <f t="shared" si="319"/>
        <v>5</v>
      </c>
      <c r="AS317" s="3">
        <f t="shared" si="320"/>
        <v>6</v>
      </c>
      <c r="AT317" s="3">
        <f t="shared" si="321"/>
        <v>4</v>
      </c>
      <c r="AU317" s="3">
        <f t="shared" si="322"/>
        <v>0</v>
      </c>
      <c r="AV317" s="3">
        <f t="shared" si="323"/>
        <v>0</v>
      </c>
      <c r="AW317" s="3">
        <f t="shared" si="324"/>
        <v>0</v>
      </c>
      <c r="AX317" s="3">
        <f t="shared" si="325"/>
        <v>0</v>
      </c>
      <c r="AY317" s="3">
        <f t="shared" si="326"/>
        <v>0</v>
      </c>
      <c r="AZ317" s="3">
        <f t="shared" si="327"/>
        <v>0</v>
      </c>
      <c r="BA317" s="3">
        <f t="shared" si="328"/>
        <v>0</v>
      </c>
    </row>
    <row r="318" spans="1:53" ht="12.75">
      <c r="A318" s="3" t="str">
        <f t="shared" si="335"/>
        <v>Barefoot Resort - Fazio</v>
      </c>
      <c r="B318" s="3">
        <v>6</v>
      </c>
      <c r="C318" s="3">
        <f t="shared" si="336"/>
        <v>144</v>
      </c>
      <c r="D318" s="3">
        <f t="shared" si="338"/>
        <v>3</v>
      </c>
      <c r="E318" s="3">
        <f t="shared" si="338"/>
        <v>5</v>
      </c>
      <c r="F318" s="3">
        <f t="shared" si="338"/>
        <v>4</v>
      </c>
      <c r="G318" s="3">
        <f t="shared" si="338"/>
        <v>4</v>
      </c>
      <c r="H318" s="3">
        <f t="shared" si="338"/>
        <v>4</v>
      </c>
      <c r="I318" s="3">
        <f t="shared" si="338"/>
        <v>3</v>
      </c>
      <c r="J318" s="3">
        <f t="shared" si="290"/>
        <v>1</v>
      </c>
      <c r="K318" s="3">
        <f t="shared" si="291"/>
        <v>144</v>
      </c>
      <c r="L318" s="3">
        <f t="shared" si="292"/>
        <v>3</v>
      </c>
      <c r="M318" s="3">
        <f t="shared" si="330"/>
        <v>4</v>
      </c>
      <c r="N318" s="3">
        <f t="shared" si="331"/>
        <v>4</v>
      </c>
      <c r="O318" s="3">
        <f t="shared" si="332"/>
        <v>4</v>
      </c>
      <c r="P318" s="3">
        <f t="shared" si="333"/>
        <v>3</v>
      </c>
      <c r="Q318" s="3">
        <f t="shared" si="293"/>
        <v>1</v>
      </c>
      <c r="R318" s="3">
        <f t="shared" si="294"/>
        <v>0</v>
      </c>
      <c r="S318" s="3">
        <f t="shared" si="295"/>
        <v>1</v>
      </c>
      <c r="T318" s="3">
        <f t="shared" si="296"/>
        <v>0</v>
      </c>
      <c r="U318" s="3">
        <f t="shared" si="297"/>
        <v>0</v>
      </c>
      <c r="V318" s="3">
        <f t="shared" si="288"/>
        <v>0</v>
      </c>
      <c r="W318" s="3">
        <f t="shared" si="298"/>
        <v>0</v>
      </c>
      <c r="X318" s="3">
        <f t="shared" si="299"/>
        <v>0</v>
      </c>
      <c r="Y318" s="3">
        <f t="shared" si="300"/>
        <v>0</v>
      </c>
      <c r="Z318" s="3">
        <f t="shared" si="301"/>
        <v>0</v>
      </c>
      <c r="AA318" s="3">
        <f t="shared" si="302"/>
        <v>1</v>
      </c>
      <c r="AB318" s="3">
        <f t="shared" si="303"/>
        <v>0</v>
      </c>
      <c r="AC318" s="3">
        <f t="shared" si="304"/>
        <v>1</v>
      </c>
      <c r="AD318" s="3">
        <f t="shared" si="305"/>
        <v>0</v>
      </c>
      <c r="AE318" s="3">
        <f t="shared" si="306"/>
        <v>0</v>
      </c>
      <c r="AF318" s="3">
        <f t="shared" si="307"/>
        <v>0</v>
      </c>
      <c r="AG318" s="3">
        <f t="shared" si="308"/>
        <v>0</v>
      </c>
      <c r="AH318" s="3">
        <f t="shared" si="309"/>
        <v>0</v>
      </c>
      <c r="AI318" s="3">
        <f t="shared" si="310"/>
        <v>0</v>
      </c>
      <c r="AJ318" s="3">
        <f t="shared" si="311"/>
        <v>0</v>
      </c>
      <c r="AK318" s="3">
        <f t="shared" si="312"/>
        <v>1</v>
      </c>
      <c r="AL318" s="3">
        <f t="shared" si="313"/>
        <v>0</v>
      </c>
      <c r="AM318" s="3">
        <f t="shared" si="314"/>
        <v>1</v>
      </c>
      <c r="AN318" s="3">
        <f t="shared" si="315"/>
        <v>0</v>
      </c>
      <c r="AO318" s="3">
        <f t="shared" si="316"/>
        <v>0</v>
      </c>
      <c r="AP318" s="3">
        <f t="shared" si="317"/>
        <v>0</v>
      </c>
      <c r="AQ318" s="3">
        <f t="shared" si="318"/>
        <v>0</v>
      </c>
      <c r="AR318" s="3">
        <f t="shared" si="319"/>
        <v>0</v>
      </c>
      <c r="AS318" s="3">
        <f t="shared" si="320"/>
        <v>0</v>
      </c>
      <c r="AT318" s="3">
        <f t="shared" si="321"/>
        <v>0</v>
      </c>
      <c r="AU318" s="3">
        <f t="shared" si="322"/>
        <v>0</v>
      </c>
      <c r="AV318" s="3">
        <f t="shared" si="323"/>
        <v>0</v>
      </c>
      <c r="AW318" s="3">
        <f t="shared" si="324"/>
        <v>0</v>
      </c>
      <c r="AX318" s="3">
        <f t="shared" si="325"/>
        <v>0</v>
      </c>
      <c r="AY318" s="3">
        <f t="shared" si="326"/>
        <v>0</v>
      </c>
      <c r="AZ318" s="3">
        <f t="shared" si="327"/>
        <v>0</v>
      </c>
      <c r="BA318" s="3">
        <f t="shared" si="328"/>
        <v>0</v>
      </c>
    </row>
    <row r="319" spans="1:53" ht="12.75">
      <c r="A319" s="3" t="str">
        <f t="shared" si="335"/>
        <v>Barefoot Resort - Fazio</v>
      </c>
      <c r="B319" s="3">
        <v>7</v>
      </c>
      <c r="C319" s="3">
        <f t="shared" si="336"/>
        <v>494</v>
      </c>
      <c r="D319" s="3">
        <f t="shared" si="338"/>
        <v>5</v>
      </c>
      <c r="E319" s="3">
        <f t="shared" si="338"/>
        <v>15</v>
      </c>
      <c r="F319" s="3">
        <f t="shared" si="338"/>
        <v>7</v>
      </c>
      <c r="G319" s="3">
        <f t="shared" si="338"/>
        <v>7</v>
      </c>
      <c r="H319" s="3">
        <f t="shared" si="338"/>
        <v>5</v>
      </c>
      <c r="I319" s="3">
        <f t="shared" si="338"/>
        <v>5</v>
      </c>
      <c r="J319" s="3">
        <f t="shared" si="290"/>
        <v>0</v>
      </c>
      <c r="K319" s="3">
        <f t="shared" si="291"/>
        <v>0</v>
      </c>
      <c r="L319" s="3">
        <f t="shared" si="292"/>
        <v>0</v>
      </c>
      <c r="M319" s="3">
        <f t="shared" si="330"/>
        <v>0</v>
      </c>
      <c r="N319" s="3">
        <f t="shared" si="331"/>
        <v>0</v>
      </c>
      <c r="O319" s="3">
        <f t="shared" si="332"/>
        <v>0</v>
      </c>
      <c r="P319" s="3">
        <f t="shared" si="333"/>
        <v>0</v>
      </c>
      <c r="Q319" s="3">
        <f t="shared" si="293"/>
        <v>0</v>
      </c>
      <c r="R319" s="3">
        <f t="shared" si="294"/>
        <v>1</v>
      </c>
      <c r="S319" s="3">
        <f t="shared" si="295"/>
        <v>1</v>
      </c>
      <c r="T319" s="3">
        <f t="shared" si="296"/>
        <v>0</v>
      </c>
      <c r="U319" s="3">
        <f t="shared" si="297"/>
        <v>0</v>
      </c>
      <c r="V319" s="3">
        <f t="shared" si="288"/>
        <v>0</v>
      </c>
      <c r="W319" s="3">
        <f t="shared" si="298"/>
        <v>0</v>
      </c>
      <c r="X319" s="3">
        <f t="shared" si="299"/>
        <v>0</v>
      </c>
      <c r="Y319" s="3">
        <f t="shared" si="300"/>
        <v>0</v>
      </c>
      <c r="Z319" s="3">
        <f t="shared" si="301"/>
        <v>0</v>
      </c>
      <c r="AA319" s="3">
        <f t="shared" si="302"/>
        <v>0</v>
      </c>
      <c r="AB319" s="3">
        <f t="shared" si="303"/>
        <v>1</v>
      </c>
      <c r="AC319" s="3">
        <f t="shared" si="304"/>
        <v>1</v>
      </c>
      <c r="AD319" s="3">
        <f t="shared" si="305"/>
        <v>0</v>
      </c>
      <c r="AE319" s="3">
        <f t="shared" si="306"/>
        <v>0</v>
      </c>
      <c r="AF319" s="3">
        <f t="shared" si="307"/>
        <v>0</v>
      </c>
      <c r="AG319" s="3">
        <f t="shared" si="308"/>
        <v>0</v>
      </c>
      <c r="AH319" s="3">
        <f t="shared" si="309"/>
        <v>0</v>
      </c>
      <c r="AI319" s="3">
        <f t="shared" si="310"/>
        <v>0</v>
      </c>
      <c r="AJ319" s="3">
        <f t="shared" si="311"/>
        <v>0</v>
      </c>
      <c r="AK319" s="3">
        <f t="shared" si="312"/>
        <v>1</v>
      </c>
      <c r="AL319" s="3">
        <f t="shared" si="313"/>
        <v>1</v>
      </c>
      <c r="AM319" s="3">
        <f t="shared" si="314"/>
        <v>2</v>
      </c>
      <c r="AN319" s="3">
        <f t="shared" si="315"/>
        <v>1</v>
      </c>
      <c r="AO319" s="3">
        <f t="shared" si="316"/>
        <v>494</v>
      </c>
      <c r="AP319" s="3">
        <f t="shared" si="317"/>
        <v>5</v>
      </c>
      <c r="AQ319" s="3">
        <f t="shared" si="318"/>
        <v>7</v>
      </c>
      <c r="AR319" s="3">
        <f t="shared" si="319"/>
        <v>7</v>
      </c>
      <c r="AS319" s="3">
        <f t="shared" si="320"/>
        <v>5</v>
      </c>
      <c r="AT319" s="3">
        <f t="shared" si="321"/>
        <v>5</v>
      </c>
      <c r="AU319" s="3">
        <f t="shared" si="322"/>
        <v>0</v>
      </c>
      <c r="AV319" s="3">
        <f t="shared" si="323"/>
        <v>0</v>
      </c>
      <c r="AW319" s="3">
        <f t="shared" si="324"/>
        <v>0</v>
      </c>
      <c r="AX319" s="3">
        <f t="shared" si="325"/>
        <v>0</v>
      </c>
      <c r="AY319" s="3">
        <f t="shared" si="326"/>
        <v>0</v>
      </c>
      <c r="AZ319" s="3">
        <f t="shared" si="327"/>
        <v>0</v>
      </c>
      <c r="BA319" s="3">
        <f t="shared" si="328"/>
        <v>0</v>
      </c>
    </row>
    <row r="320" spans="1:53" ht="12.75">
      <c r="A320" s="3" t="str">
        <f t="shared" si="335"/>
        <v>Barefoot Resort - Fazio</v>
      </c>
      <c r="B320" s="3">
        <v>8</v>
      </c>
      <c r="C320" s="3">
        <f t="shared" si="336"/>
        <v>127</v>
      </c>
      <c r="D320" s="3">
        <f t="shared" si="338"/>
        <v>3</v>
      </c>
      <c r="E320" s="3">
        <f t="shared" si="338"/>
        <v>9</v>
      </c>
      <c r="F320" s="3">
        <f t="shared" si="338"/>
        <v>3</v>
      </c>
      <c r="G320" s="3">
        <f t="shared" si="338"/>
        <v>4</v>
      </c>
      <c r="H320" s="3">
        <f t="shared" si="338"/>
        <v>3</v>
      </c>
      <c r="I320" s="3">
        <f t="shared" si="338"/>
        <v>3</v>
      </c>
      <c r="J320" s="3">
        <f t="shared" si="290"/>
        <v>1</v>
      </c>
      <c r="K320" s="3">
        <f t="shared" si="291"/>
        <v>127</v>
      </c>
      <c r="L320" s="3">
        <f t="shared" si="292"/>
        <v>3</v>
      </c>
      <c r="M320" s="3">
        <f t="shared" si="330"/>
        <v>3</v>
      </c>
      <c r="N320" s="3">
        <f t="shared" si="331"/>
        <v>4</v>
      </c>
      <c r="O320" s="3">
        <f t="shared" si="332"/>
        <v>3</v>
      </c>
      <c r="P320" s="3">
        <f t="shared" si="333"/>
        <v>3</v>
      </c>
      <c r="Q320" s="3">
        <f t="shared" si="293"/>
        <v>1</v>
      </c>
      <c r="R320" s="3">
        <f t="shared" si="294"/>
        <v>0</v>
      </c>
      <c r="S320" s="3">
        <f t="shared" si="295"/>
        <v>1</v>
      </c>
      <c r="T320" s="3">
        <f t="shared" si="296"/>
        <v>0</v>
      </c>
      <c r="U320" s="3">
        <f t="shared" si="297"/>
        <v>0</v>
      </c>
      <c r="V320" s="3">
        <f t="shared" si="288"/>
        <v>0</v>
      </c>
      <c r="W320" s="3">
        <f t="shared" si="298"/>
        <v>0</v>
      </c>
      <c r="X320" s="3">
        <f t="shared" si="299"/>
        <v>0</v>
      </c>
      <c r="Y320" s="3">
        <f t="shared" si="300"/>
        <v>0</v>
      </c>
      <c r="Z320" s="3">
        <f t="shared" si="301"/>
        <v>0</v>
      </c>
      <c r="AA320" s="3">
        <f t="shared" si="302"/>
        <v>1</v>
      </c>
      <c r="AB320" s="3">
        <f t="shared" si="303"/>
        <v>0</v>
      </c>
      <c r="AC320" s="3">
        <f t="shared" si="304"/>
        <v>1</v>
      </c>
      <c r="AD320" s="3">
        <f t="shared" si="305"/>
        <v>0</v>
      </c>
      <c r="AE320" s="3">
        <f t="shared" si="306"/>
        <v>0</v>
      </c>
      <c r="AF320" s="3">
        <f t="shared" si="307"/>
        <v>0</v>
      </c>
      <c r="AG320" s="3">
        <f t="shared" si="308"/>
        <v>0</v>
      </c>
      <c r="AH320" s="3">
        <f t="shared" si="309"/>
        <v>0</v>
      </c>
      <c r="AI320" s="3">
        <f t="shared" si="310"/>
        <v>0</v>
      </c>
      <c r="AJ320" s="3">
        <f t="shared" si="311"/>
        <v>0</v>
      </c>
      <c r="AK320" s="3">
        <f t="shared" si="312"/>
        <v>1</v>
      </c>
      <c r="AL320" s="3">
        <f t="shared" si="313"/>
        <v>0</v>
      </c>
      <c r="AM320" s="3">
        <f t="shared" si="314"/>
        <v>1</v>
      </c>
      <c r="AN320" s="3">
        <f t="shared" si="315"/>
        <v>0</v>
      </c>
      <c r="AO320" s="3">
        <f t="shared" si="316"/>
        <v>0</v>
      </c>
      <c r="AP320" s="3">
        <f t="shared" si="317"/>
        <v>0</v>
      </c>
      <c r="AQ320" s="3">
        <f t="shared" si="318"/>
        <v>0</v>
      </c>
      <c r="AR320" s="3">
        <f t="shared" si="319"/>
        <v>0</v>
      </c>
      <c r="AS320" s="3">
        <f t="shared" si="320"/>
        <v>0</v>
      </c>
      <c r="AT320" s="3">
        <f t="shared" si="321"/>
        <v>0</v>
      </c>
      <c r="AU320" s="3">
        <f t="shared" si="322"/>
        <v>0</v>
      </c>
      <c r="AV320" s="3">
        <f t="shared" si="323"/>
        <v>0</v>
      </c>
      <c r="AW320" s="3">
        <f t="shared" si="324"/>
        <v>0</v>
      </c>
      <c r="AX320" s="3">
        <f t="shared" si="325"/>
        <v>0</v>
      </c>
      <c r="AY320" s="3">
        <f t="shared" si="326"/>
        <v>0</v>
      </c>
      <c r="AZ320" s="3">
        <f t="shared" si="327"/>
        <v>0</v>
      </c>
      <c r="BA320" s="3">
        <f t="shared" si="328"/>
        <v>0</v>
      </c>
    </row>
    <row r="321" spans="1:53" ht="12.75">
      <c r="A321" s="3" t="str">
        <f t="shared" si="335"/>
        <v>Barefoot Resort - Fazio</v>
      </c>
      <c r="B321" s="3">
        <v>9</v>
      </c>
      <c r="C321" s="3">
        <f t="shared" si="336"/>
        <v>332</v>
      </c>
      <c r="D321" s="3">
        <f t="shared" si="338"/>
        <v>4</v>
      </c>
      <c r="E321" s="3">
        <f t="shared" si="338"/>
        <v>13</v>
      </c>
      <c r="F321" s="3">
        <f t="shared" si="338"/>
        <v>7</v>
      </c>
      <c r="G321" s="3">
        <f t="shared" si="338"/>
        <v>4</v>
      </c>
      <c r="H321" s="3">
        <f t="shared" si="338"/>
        <v>5</v>
      </c>
      <c r="I321" s="3">
        <f t="shared" si="338"/>
        <v>6</v>
      </c>
      <c r="J321" s="3">
        <f t="shared" si="290"/>
        <v>0</v>
      </c>
      <c r="K321" s="3">
        <f t="shared" si="291"/>
        <v>0</v>
      </c>
      <c r="L321" s="3">
        <f t="shared" si="292"/>
        <v>0</v>
      </c>
      <c r="M321" s="3">
        <f t="shared" si="330"/>
        <v>0</v>
      </c>
      <c r="N321" s="3">
        <f t="shared" si="331"/>
        <v>0</v>
      </c>
      <c r="O321" s="3">
        <f t="shared" si="332"/>
        <v>0</v>
      </c>
      <c r="P321" s="3">
        <f t="shared" si="333"/>
        <v>0</v>
      </c>
      <c r="Q321" s="3">
        <f t="shared" si="293"/>
        <v>0</v>
      </c>
      <c r="R321" s="3">
        <f t="shared" si="294"/>
        <v>1</v>
      </c>
      <c r="S321" s="3">
        <f t="shared" si="295"/>
        <v>1</v>
      </c>
      <c r="T321" s="3">
        <f t="shared" si="296"/>
        <v>0</v>
      </c>
      <c r="U321" s="3">
        <f t="shared" si="297"/>
        <v>0</v>
      </c>
      <c r="V321" s="3">
        <f t="shared" si="288"/>
        <v>0</v>
      </c>
      <c r="W321" s="3">
        <f t="shared" si="298"/>
        <v>0</v>
      </c>
      <c r="X321" s="3">
        <f t="shared" si="299"/>
        <v>0</v>
      </c>
      <c r="Y321" s="3">
        <f t="shared" si="300"/>
        <v>0</v>
      </c>
      <c r="Z321" s="3">
        <f t="shared" si="301"/>
        <v>0</v>
      </c>
      <c r="AA321" s="3">
        <f t="shared" si="302"/>
        <v>1</v>
      </c>
      <c r="AB321" s="3">
        <f t="shared" si="303"/>
        <v>1</v>
      </c>
      <c r="AC321" s="3">
        <f t="shared" si="304"/>
        <v>2</v>
      </c>
      <c r="AD321" s="3">
        <f t="shared" si="305"/>
        <v>1</v>
      </c>
      <c r="AE321" s="3">
        <f t="shared" si="306"/>
        <v>332</v>
      </c>
      <c r="AF321" s="3">
        <f t="shared" si="307"/>
        <v>4</v>
      </c>
      <c r="AG321" s="3">
        <f t="shared" si="308"/>
        <v>7</v>
      </c>
      <c r="AH321" s="3">
        <f t="shared" si="309"/>
        <v>4</v>
      </c>
      <c r="AI321" s="3">
        <f t="shared" si="310"/>
        <v>5</v>
      </c>
      <c r="AJ321" s="3">
        <f t="shared" si="311"/>
        <v>6</v>
      </c>
      <c r="AK321" s="3">
        <f t="shared" si="312"/>
        <v>1</v>
      </c>
      <c r="AL321" s="3">
        <f t="shared" si="313"/>
        <v>0</v>
      </c>
      <c r="AM321" s="3">
        <f t="shared" si="314"/>
        <v>1</v>
      </c>
      <c r="AN321" s="3">
        <f t="shared" si="315"/>
        <v>0</v>
      </c>
      <c r="AO321" s="3">
        <f t="shared" si="316"/>
        <v>0</v>
      </c>
      <c r="AP321" s="3">
        <f t="shared" si="317"/>
        <v>0</v>
      </c>
      <c r="AQ321" s="3">
        <f t="shared" si="318"/>
        <v>0</v>
      </c>
      <c r="AR321" s="3">
        <f t="shared" si="319"/>
        <v>0</v>
      </c>
      <c r="AS321" s="3">
        <f t="shared" si="320"/>
        <v>0</v>
      </c>
      <c r="AT321" s="3">
        <f t="shared" si="321"/>
        <v>0</v>
      </c>
      <c r="AU321" s="3">
        <f t="shared" si="322"/>
        <v>0</v>
      </c>
      <c r="AV321" s="3">
        <f t="shared" si="323"/>
        <v>0</v>
      </c>
      <c r="AW321" s="3">
        <f t="shared" si="324"/>
        <v>0</v>
      </c>
      <c r="AX321" s="3">
        <f t="shared" si="325"/>
        <v>0</v>
      </c>
      <c r="AY321" s="3">
        <f t="shared" si="326"/>
        <v>0</v>
      </c>
      <c r="AZ321" s="3">
        <f t="shared" si="327"/>
        <v>0</v>
      </c>
      <c r="BA321" s="3">
        <f t="shared" si="328"/>
        <v>0</v>
      </c>
    </row>
    <row r="322" spans="1:53" ht="12.75">
      <c r="A322" s="3" t="str">
        <f t="shared" si="335"/>
        <v>Barefoot Resort - Fazio</v>
      </c>
      <c r="B322" s="3">
        <v>10</v>
      </c>
      <c r="C322" s="3">
        <f t="shared" si="336"/>
        <v>471</v>
      </c>
      <c r="D322" s="3">
        <f t="shared" si="338"/>
        <v>5</v>
      </c>
      <c r="E322" s="3">
        <f t="shared" si="338"/>
        <v>18</v>
      </c>
      <c r="F322" s="3">
        <f t="shared" si="338"/>
        <v>8</v>
      </c>
      <c r="G322" s="3">
        <f t="shared" si="338"/>
        <v>5</v>
      </c>
      <c r="H322" s="3">
        <f t="shared" si="338"/>
        <v>6</v>
      </c>
      <c r="I322" s="3">
        <f t="shared" si="338"/>
        <v>5</v>
      </c>
      <c r="J322" s="3">
        <f t="shared" si="290"/>
        <v>0</v>
      </c>
      <c r="K322" s="3">
        <f t="shared" si="291"/>
        <v>0</v>
      </c>
      <c r="L322" s="3">
        <f t="shared" si="292"/>
        <v>0</v>
      </c>
      <c r="M322" s="3">
        <f t="shared" si="330"/>
        <v>0</v>
      </c>
      <c r="N322" s="3">
        <f t="shared" si="331"/>
        <v>0</v>
      </c>
      <c r="O322" s="3">
        <f t="shared" si="332"/>
        <v>0</v>
      </c>
      <c r="P322" s="3">
        <f t="shared" si="333"/>
        <v>0</v>
      </c>
      <c r="Q322" s="3">
        <f t="shared" si="293"/>
        <v>0</v>
      </c>
      <c r="R322" s="3">
        <f t="shared" si="294"/>
        <v>1</v>
      </c>
      <c r="S322" s="3">
        <f t="shared" si="295"/>
        <v>1</v>
      </c>
      <c r="T322" s="3">
        <f t="shared" si="296"/>
        <v>0</v>
      </c>
      <c r="U322" s="3">
        <f t="shared" si="297"/>
        <v>0</v>
      </c>
      <c r="V322" s="3">
        <f t="shared" si="288"/>
        <v>0</v>
      </c>
      <c r="W322" s="3">
        <f t="shared" si="298"/>
        <v>0</v>
      </c>
      <c r="X322" s="3">
        <f t="shared" si="299"/>
        <v>0</v>
      </c>
      <c r="Y322" s="3">
        <f t="shared" si="300"/>
        <v>0</v>
      </c>
      <c r="Z322" s="3">
        <f t="shared" si="301"/>
        <v>0</v>
      </c>
      <c r="AA322" s="3">
        <f t="shared" si="302"/>
        <v>0</v>
      </c>
      <c r="AB322" s="3">
        <f t="shared" si="303"/>
        <v>1</v>
      </c>
      <c r="AC322" s="3">
        <f t="shared" si="304"/>
        <v>1</v>
      </c>
      <c r="AD322" s="3">
        <f t="shared" si="305"/>
        <v>0</v>
      </c>
      <c r="AE322" s="3">
        <f t="shared" si="306"/>
        <v>0</v>
      </c>
      <c r="AF322" s="3">
        <f t="shared" si="307"/>
        <v>0</v>
      </c>
      <c r="AG322" s="3">
        <f t="shared" si="308"/>
        <v>0</v>
      </c>
      <c r="AH322" s="3">
        <f t="shared" si="309"/>
        <v>0</v>
      </c>
      <c r="AI322" s="3">
        <f t="shared" si="310"/>
        <v>0</v>
      </c>
      <c r="AJ322" s="3">
        <f t="shared" si="311"/>
        <v>0</v>
      </c>
      <c r="AK322" s="3">
        <f t="shared" si="312"/>
        <v>1</v>
      </c>
      <c r="AL322" s="3">
        <f t="shared" si="313"/>
        <v>1</v>
      </c>
      <c r="AM322" s="3">
        <f t="shared" si="314"/>
        <v>2</v>
      </c>
      <c r="AN322" s="3">
        <f t="shared" si="315"/>
        <v>1</v>
      </c>
      <c r="AO322" s="3">
        <f t="shared" si="316"/>
        <v>471</v>
      </c>
      <c r="AP322" s="3">
        <f t="shared" si="317"/>
        <v>5</v>
      </c>
      <c r="AQ322" s="3">
        <f t="shared" si="318"/>
        <v>8</v>
      </c>
      <c r="AR322" s="3">
        <f t="shared" si="319"/>
        <v>5</v>
      </c>
      <c r="AS322" s="3">
        <f t="shared" si="320"/>
        <v>6</v>
      </c>
      <c r="AT322" s="3">
        <f t="shared" si="321"/>
        <v>5</v>
      </c>
      <c r="AU322" s="3">
        <f t="shared" si="322"/>
        <v>0</v>
      </c>
      <c r="AV322" s="3">
        <f t="shared" si="323"/>
        <v>0</v>
      </c>
      <c r="AW322" s="3">
        <f t="shared" si="324"/>
        <v>0</v>
      </c>
      <c r="AX322" s="3">
        <f t="shared" si="325"/>
        <v>0</v>
      </c>
      <c r="AY322" s="3">
        <f t="shared" si="326"/>
        <v>0</v>
      </c>
      <c r="AZ322" s="3">
        <f t="shared" si="327"/>
        <v>0</v>
      </c>
      <c r="BA322" s="3">
        <f t="shared" si="328"/>
        <v>0</v>
      </c>
    </row>
    <row r="323" spans="1:53" ht="12.75">
      <c r="A323" s="3" t="str">
        <f t="shared" si="335"/>
        <v>Barefoot Resort - Fazio</v>
      </c>
      <c r="B323" s="3">
        <v>11</v>
      </c>
      <c r="C323" s="3">
        <f t="shared" si="336"/>
        <v>154</v>
      </c>
      <c r="D323" s="3">
        <f t="shared" si="338"/>
        <v>3</v>
      </c>
      <c r="E323" s="3">
        <f t="shared" si="338"/>
        <v>8</v>
      </c>
      <c r="F323" s="3">
        <f t="shared" si="338"/>
        <v>4</v>
      </c>
      <c r="G323" s="3">
        <f t="shared" si="338"/>
        <v>3</v>
      </c>
      <c r="H323" s="3">
        <f t="shared" si="338"/>
        <v>6</v>
      </c>
      <c r="I323" s="3">
        <f t="shared" si="338"/>
        <v>3</v>
      </c>
      <c r="J323" s="3">
        <f t="shared" si="290"/>
        <v>1</v>
      </c>
      <c r="K323" s="3">
        <f t="shared" si="291"/>
        <v>154</v>
      </c>
      <c r="L323" s="3">
        <f t="shared" si="292"/>
        <v>3</v>
      </c>
      <c r="M323" s="3">
        <f t="shared" si="330"/>
        <v>4</v>
      </c>
      <c r="N323" s="3">
        <f t="shared" si="331"/>
        <v>3</v>
      </c>
      <c r="O323" s="3">
        <f t="shared" si="332"/>
        <v>6</v>
      </c>
      <c r="P323" s="3">
        <f t="shared" si="333"/>
        <v>3</v>
      </c>
      <c r="Q323" s="3">
        <f t="shared" si="293"/>
        <v>1</v>
      </c>
      <c r="R323" s="3">
        <f t="shared" si="294"/>
        <v>0</v>
      </c>
      <c r="S323" s="3">
        <f t="shared" si="295"/>
        <v>1</v>
      </c>
      <c r="T323" s="3">
        <f t="shared" si="296"/>
        <v>0</v>
      </c>
      <c r="U323" s="3">
        <f t="shared" si="297"/>
        <v>0</v>
      </c>
      <c r="V323" s="3">
        <f t="shared" si="288"/>
        <v>0</v>
      </c>
      <c r="W323" s="3">
        <f t="shared" si="298"/>
        <v>0</v>
      </c>
      <c r="X323" s="3">
        <f t="shared" si="299"/>
        <v>0</v>
      </c>
      <c r="Y323" s="3">
        <f t="shared" si="300"/>
        <v>0</v>
      </c>
      <c r="Z323" s="3">
        <f t="shared" si="301"/>
        <v>0</v>
      </c>
      <c r="AA323" s="3">
        <f t="shared" si="302"/>
        <v>1</v>
      </c>
      <c r="AB323" s="3">
        <f t="shared" si="303"/>
        <v>0</v>
      </c>
      <c r="AC323" s="3">
        <f t="shared" si="304"/>
        <v>1</v>
      </c>
      <c r="AD323" s="3">
        <f t="shared" si="305"/>
        <v>0</v>
      </c>
      <c r="AE323" s="3">
        <f t="shared" si="306"/>
        <v>0</v>
      </c>
      <c r="AF323" s="3">
        <f t="shared" si="307"/>
        <v>0</v>
      </c>
      <c r="AG323" s="3">
        <f t="shared" si="308"/>
        <v>0</v>
      </c>
      <c r="AH323" s="3">
        <f t="shared" si="309"/>
        <v>0</v>
      </c>
      <c r="AI323" s="3">
        <f t="shared" si="310"/>
        <v>0</v>
      </c>
      <c r="AJ323" s="3">
        <f t="shared" si="311"/>
        <v>0</v>
      </c>
      <c r="AK323" s="3">
        <f t="shared" si="312"/>
        <v>1</v>
      </c>
      <c r="AL323" s="3">
        <f t="shared" si="313"/>
        <v>0</v>
      </c>
      <c r="AM323" s="3">
        <f t="shared" si="314"/>
        <v>1</v>
      </c>
      <c r="AN323" s="3">
        <f t="shared" si="315"/>
        <v>0</v>
      </c>
      <c r="AO323" s="3">
        <f t="shared" si="316"/>
        <v>0</v>
      </c>
      <c r="AP323" s="3">
        <f t="shared" si="317"/>
        <v>0</v>
      </c>
      <c r="AQ323" s="3">
        <f t="shared" si="318"/>
        <v>0</v>
      </c>
      <c r="AR323" s="3">
        <f t="shared" si="319"/>
        <v>0</v>
      </c>
      <c r="AS323" s="3">
        <f t="shared" si="320"/>
        <v>0</v>
      </c>
      <c r="AT323" s="3">
        <f t="shared" si="321"/>
        <v>0</v>
      </c>
      <c r="AU323" s="3">
        <f t="shared" si="322"/>
        <v>0</v>
      </c>
      <c r="AV323" s="3">
        <f t="shared" si="323"/>
        <v>0</v>
      </c>
      <c r="AW323" s="3">
        <f t="shared" si="324"/>
        <v>0</v>
      </c>
      <c r="AX323" s="3">
        <f t="shared" si="325"/>
        <v>0</v>
      </c>
      <c r="AY323" s="3">
        <f t="shared" si="326"/>
        <v>0</v>
      </c>
      <c r="AZ323" s="3">
        <f t="shared" si="327"/>
        <v>0</v>
      </c>
      <c r="BA323" s="3">
        <f t="shared" si="328"/>
        <v>0</v>
      </c>
    </row>
    <row r="324" spans="1:53" ht="12.75">
      <c r="A324" s="3" t="str">
        <f t="shared" si="335"/>
        <v>Barefoot Resort - Fazio</v>
      </c>
      <c r="B324" s="3">
        <v>12</v>
      </c>
      <c r="C324" s="3">
        <f t="shared" si="336"/>
        <v>489</v>
      </c>
      <c r="D324" s="3">
        <f t="shared" si="338"/>
        <v>5</v>
      </c>
      <c r="E324" s="3">
        <f t="shared" si="338"/>
        <v>14</v>
      </c>
      <c r="F324" s="3">
        <f t="shared" si="338"/>
        <v>5</v>
      </c>
      <c r="G324" s="3">
        <f t="shared" si="338"/>
        <v>4</v>
      </c>
      <c r="H324" s="3">
        <f t="shared" si="338"/>
        <v>6</v>
      </c>
      <c r="I324" s="3">
        <f t="shared" si="338"/>
        <v>6</v>
      </c>
      <c r="J324" s="3">
        <f t="shared" si="290"/>
        <v>0</v>
      </c>
      <c r="K324" s="3">
        <f t="shared" si="291"/>
        <v>0</v>
      </c>
      <c r="L324" s="3">
        <f t="shared" si="292"/>
        <v>0</v>
      </c>
      <c r="M324" s="3">
        <f t="shared" si="330"/>
        <v>0</v>
      </c>
      <c r="N324" s="3">
        <f t="shared" si="331"/>
        <v>0</v>
      </c>
      <c r="O324" s="3">
        <f t="shared" si="332"/>
        <v>0</v>
      </c>
      <c r="P324" s="3">
        <f t="shared" si="333"/>
        <v>0</v>
      </c>
      <c r="Q324" s="3">
        <f t="shared" si="293"/>
        <v>0</v>
      </c>
      <c r="R324" s="3">
        <f t="shared" si="294"/>
        <v>1</v>
      </c>
      <c r="S324" s="3">
        <f t="shared" si="295"/>
        <v>1</v>
      </c>
      <c r="T324" s="3">
        <f t="shared" si="296"/>
        <v>0</v>
      </c>
      <c r="U324" s="3">
        <f t="shared" si="297"/>
        <v>0</v>
      </c>
      <c r="V324" s="3">
        <f t="shared" si="288"/>
        <v>0</v>
      </c>
      <c r="W324" s="3">
        <f t="shared" si="298"/>
        <v>0</v>
      </c>
      <c r="X324" s="3">
        <f t="shared" si="299"/>
        <v>0</v>
      </c>
      <c r="Y324" s="3">
        <f t="shared" si="300"/>
        <v>0</v>
      </c>
      <c r="Z324" s="3">
        <f t="shared" si="301"/>
        <v>0</v>
      </c>
      <c r="AA324" s="3">
        <f t="shared" si="302"/>
        <v>0</v>
      </c>
      <c r="AB324" s="3">
        <f t="shared" si="303"/>
        <v>1</v>
      </c>
      <c r="AC324" s="3">
        <f t="shared" si="304"/>
        <v>1</v>
      </c>
      <c r="AD324" s="3">
        <f t="shared" si="305"/>
        <v>0</v>
      </c>
      <c r="AE324" s="3">
        <f t="shared" si="306"/>
        <v>0</v>
      </c>
      <c r="AF324" s="3">
        <f t="shared" si="307"/>
        <v>0</v>
      </c>
      <c r="AG324" s="3">
        <f t="shared" si="308"/>
        <v>0</v>
      </c>
      <c r="AH324" s="3">
        <f t="shared" si="309"/>
        <v>0</v>
      </c>
      <c r="AI324" s="3">
        <f t="shared" si="310"/>
        <v>0</v>
      </c>
      <c r="AJ324" s="3">
        <f t="shared" si="311"/>
        <v>0</v>
      </c>
      <c r="AK324" s="3">
        <f t="shared" si="312"/>
        <v>1</v>
      </c>
      <c r="AL324" s="3">
        <f t="shared" si="313"/>
        <v>1</v>
      </c>
      <c r="AM324" s="3">
        <f t="shared" si="314"/>
        <v>2</v>
      </c>
      <c r="AN324" s="3">
        <f t="shared" si="315"/>
        <v>1</v>
      </c>
      <c r="AO324" s="3">
        <f t="shared" si="316"/>
        <v>489</v>
      </c>
      <c r="AP324" s="3">
        <f t="shared" si="317"/>
        <v>5</v>
      </c>
      <c r="AQ324" s="3">
        <f t="shared" si="318"/>
        <v>5</v>
      </c>
      <c r="AR324" s="3">
        <f t="shared" si="319"/>
        <v>4</v>
      </c>
      <c r="AS324" s="3">
        <f t="shared" si="320"/>
        <v>6</v>
      </c>
      <c r="AT324" s="3">
        <f t="shared" si="321"/>
        <v>6</v>
      </c>
      <c r="AU324" s="3">
        <f t="shared" si="322"/>
        <v>0</v>
      </c>
      <c r="AV324" s="3">
        <f t="shared" si="323"/>
        <v>0</v>
      </c>
      <c r="AW324" s="3">
        <f t="shared" si="324"/>
        <v>0</v>
      </c>
      <c r="AX324" s="3">
        <f t="shared" si="325"/>
        <v>0</v>
      </c>
      <c r="AY324" s="3">
        <f t="shared" si="326"/>
        <v>0</v>
      </c>
      <c r="AZ324" s="3">
        <f t="shared" si="327"/>
        <v>0</v>
      </c>
      <c r="BA324" s="3">
        <f t="shared" si="328"/>
        <v>0</v>
      </c>
    </row>
    <row r="325" spans="1:53" ht="12.75">
      <c r="A325" s="3" t="str">
        <f t="shared" si="335"/>
        <v>Barefoot Resort - Fazio</v>
      </c>
      <c r="B325" s="3">
        <v>13</v>
      </c>
      <c r="C325" s="3">
        <f t="shared" si="336"/>
        <v>345</v>
      </c>
      <c r="D325" s="3">
        <f t="shared" si="338"/>
        <v>4</v>
      </c>
      <c r="E325" s="3">
        <f t="shared" si="338"/>
        <v>2</v>
      </c>
      <c r="F325" s="3">
        <f t="shared" si="338"/>
        <v>5</v>
      </c>
      <c r="G325" s="3">
        <f t="shared" si="338"/>
        <v>7</v>
      </c>
      <c r="H325" s="3">
        <f t="shared" si="338"/>
        <v>5</v>
      </c>
      <c r="I325" s="3">
        <f t="shared" si="338"/>
        <v>5</v>
      </c>
      <c r="J325" s="3">
        <f t="shared" si="290"/>
        <v>0</v>
      </c>
      <c r="K325" s="3">
        <f t="shared" si="291"/>
        <v>0</v>
      </c>
      <c r="L325" s="3">
        <f t="shared" si="292"/>
        <v>0</v>
      </c>
      <c r="M325" s="3">
        <f t="shared" si="330"/>
        <v>0</v>
      </c>
      <c r="N325" s="3">
        <f t="shared" si="331"/>
        <v>0</v>
      </c>
      <c r="O325" s="3">
        <f t="shared" si="332"/>
        <v>0</v>
      </c>
      <c r="P325" s="3">
        <f t="shared" si="333"/>
        <v>0</v>
      </c>
      <c r="Q325" s="3">
        <f t="shared" si="293"/>
        <v>0</v>
      </c>
      <c r="R325" s="3">
        <f t="shared" si="294"/>
        <v>1</v>
      </c>
      <c r="S325" s="3">
        <f t="shared" si="295"/>
        <v>1</v>
      </c>
      <c r="T325" s="3">
        <f t="shared" si="296"/>
        <v>0</v>
      </c>
      <c r="U325" s="3">
        <f t="shared" si="297"/>
        <v>0</v>
      </c>
      <c r="V325" s="3">
        <f t="shared" si="288"/>
        <v>0</v>
      </c>
      <c r="W325" s="3">
        <f t="shared" si="298"/>
        <v>0</v>
      </c>
      <c r="X325" s="3">
        <f t="shared" si="299"/>
        <v>0</v>
      </c>
      <c r="Y325" s="3">
        <f t="shared" si="300"/>
        <v>0</v>
      </c>
      <c r="Z325" s="3">
        <f t="shared" si="301"/>
        <v>0</v>
      </c>
      <c r="AA325" s="3">
        <f t="shared" si="302"/>
        <v>1</v>
      </c>
      <c r="AB325" s="3">
        <f t="shared" si="303"/>
        <v>1</v>
      </c>
      <c r="AC325" s="3">
        <f t="shared" si="304"/>
        <v>2</v>
      </c>
      <c r="AD325" s="3">
        <f t="shared" si="305"/>
        <v>1</v>
      </c>
      <c r="AE325" s="3">
        <f t="shared" si="306"/>
        <v>345</v>
      </c>
      <c r="AF325" s="3">
        <f t="shared" si="307"/>
        <v>4</v>
      </c>
      <c r="AG325" s="3">
        <f t="shared" si="308"/>
        <v>5</v>
      </c>
      <c r="AH325" s="3">
        <f t="shared" si="309"/>
        <v>7</v>
      </c>
      <c r="AI325" s="3">
        <f t="shared" si="310"/>
        <v>5</v>
      </c>
      <c r="AJ325" s="3">
        <f t="shared" si="311"/>
        <v>5</v>
      </c>
      <c r="AK325" s="3">
        <f t="shared" si="312"/>
        <v>1</v>
      </c>
      <c r="AL325" s="3">
        <f t="shared" si="313"/>
        <v>0</v>
      </c>
      <c r="AM325" s="3">
        <f t="shared" si="314"/>
        <v>1</v>
      </c>
      <c r="AN325" s="3">
        <f t="shared" si="315"/>
        <v>0</v>
      </c>
      <c r="AO325" s="3">
        <f t="shared" si="316"/>
        <v>0</v>
      </c>
      <c r="AP325" s="3">
        <f t="shared" si="317"/>
        <v>0</v>
      </c>
      <c r="AQ325" s="3">
        <f t="shared" si="318"/>
        <v>0</v>
      </c>
      <c r="AR325" s="3">
        <f t="shared" si="319"/>
        <v>0</v>
      </c>
      <c r="AS325" s="3">
        <f t="shared" si="320"/>
        <v>0</v>
      </c>
      <c r="AT325" s="3">
        <f t="shared" si="321"/>
        <v>0</v>
      </c>
      <c r="AU325" s="3">
        <f t="shared" si="322"/>
        <v>0</v>
      </c>
      <c r="AV325" s="3">
        <f t="shared" si="323"/>
        <v>0</v>
      </c>
      <c r="AW325" s="3">
        <f t="shared" si="324"/>
        <v>0</v>
      </c>
      <c r="AX325" s="3">
        <f t="shared" si="325"/>
        <v>0</v>
      </c>
      <c r="AY325" s="3">
        <f t="shared" si="326"/>
        <v>0</v>
      </c>
      <c r="AZ325" s="3">
        <f t="shared" si="327"/>
        <v>0</v>
      </c>
      <c r="BA325" s="3">
        <f t="shared" si="328"/>
        <v>0</v>
      </c>
    </row>
    <row r="326" spans="1:53" ht="12.75">
      <c r="A326" s="3" t="str">
        <f t="shared" si="335"/>
        <v>Barefoot Resort - Fazio</v>
      </c>
      <c r="B326" s="3">
        <v>14</v>
      </c>
      <c r="C326" s="3">
        <f t="shared" si="336"/>
        <v>326</v>
      </c>
      <c r="D326" s="3">
        <f aca="true" t="shared" si="339" ref="D326:I335">D105</f>
        <v>4</v>
      </c>
      <c r="E326" s="3">
        <f t="shared" si="339"/>
        <v>12</v>
      </c>
      <c r="F326" s="3">
        <f t="shared" si="339"/>
        <v>5</v>
      </c>
      <c r="G326" s="3">
        <f t="shared" si="339"/>
        <v>5</v>
      </c>
      <c r="H326" s="3">
        <f t="shared" si="339"/>
        <v>6</v>
      </c>
      <c r="I326" s="3">
        <f t="shared" si="339"/>
        <v>4</v>
      </c>
      <c r="J326" s="3">
        <f t="shared" si="290"/>
        <v>0</v>
      </c>
      <c r="K326" s="3">
        <f t="shared" si="291"/>
        <v>0</v>
      </c>
      <c r="L326" s="3">
        <f t="shared" si="292"/>
        <v>0</v>
      </c>
      <c r="M326" s="3">
        <f t="shared" si="330"/>
        <v>0</v>
      </c>
      <c r="N326" s="3">
        <f t="shared" si="331"/>
        <v>0</v>
      </c>
      <c r="O326" s="3">
        <f t="shared" si="332"/>
        <v>0</v>
      </c>
      <c r="P326" s="3">
        <f t="shared" si="333"/>
        <v>0</v>
      </c>
      <c r="Q326" s="3">
        <f t="shared" si="293"/>
        <v>0</v>
      </c>
      <c r="R326" s="3">
        <f t="shared" si="294"/>
        <v>1</v>
      </c>
      <c r="S326" s="3">
        <f t="shared" si="295"/>
        <v>1</v>
      </c>
      <c r="T326" s="3">
        <f t="shared" si="296"/>
        <v>0</v>
      </c>
      <c r="U326" s="3">
        <f t="shared" si="297"/>
        <v>0</v>
      </c>
      <c r="V326" s="3">
        <f t="shared" si="288"/>
        <v>0</v>
      </c>
      <c r="W326" s="3">
        <f t="shared" si="298"/>
        <v>0</v>
      </c>
      <c r="X326" s="3">
        <f t="shared" si="299"/>
        <v>0</v>
      </c>
      <c r="Y326" s="3">
        <f t="shared" si="300"/>
        <v>0</v>
      </c>
      <c r="Z326" s="3">
        <f t="shared" si="301"/>
        <v>0</v>
      </c>
      <c r="AA326" s="3">
        <f t="shared" si="302"/>
        <v>1</v>
      </c>
      <c r="AB326" s="3">
        <f t="shared" si="303"/>
        <v>1</v>
      </c>
      <c r="AC326" s="3">
        <f t="shared" si="304"/>
        <v>2</v>
      </c>
      <c r="AD326" s="3">
        <f t="shared" si="305"/>
        <v>1</v>
      </c>
      <c r="AE326" s="3">
        <f t="shared" si="306"/>
        <v>326</v>
      </c>
      <c r="AF326" s="3">
        <f t="shared" si="307"/>
        <v>4</v>
      </c>
      <c r="AG326" s="3">
        <f t="shared" si="308"/>
        <v>5</v>
      </c>
      <c r="AH326" s="3">
        <f t="shared" si="309"/>
        <v>5</v>
      </c>
      <c r="AI326" s="3">
        <f t="shared" si="310"/>
        <v>6</v>
      </c>
      <c r="AJ326" s="3">
        <f t="shared" si="311"/>
        <v>4</v>
      </c>
      <c r="AK326" s="3">
        <f t="shared" si="312"/>
        <v>1</v>
      </c>
      <c r="AL326" s="3">
        <f t="shared" si="313"/>
        <v>0</v>
      </c>
      <c r="AM326" s="3">
        <f t="shared" si="314"/>
        <v>1</v>
      </c>
      <c r="AN326" s="3">
        <f t="shared" si="315"/>
        <v>0</v>
      </c>
      <c r="AO326" s="3">
        <f t="shared" si="316"/>
        <v>0</v>
      </c>
      <c r="AP326" s="3">
        <f t="shared" si="317"/>
        <v>0</v>
      </c>
      <c r="AQ326" s="3">
        <f t="shared" si="318"/>
        <v>0</v>
      </c>
      <c r="AR326" s="3">
        <f t="shared" si="319"/>
        <v>0</v>
      </c>
      <c r="AS326" s="3">
        <f t="shared" si="320"/>
        <v>0</v>
      </c>
      <c r="AT326" s="3">
        <f t="shared" si="321"/>
        <v>0</v>
      </c>
      <c r="AU326" s="3">
        <f t="shared" si="322"/>
        <v>0</v>
      </c>
      <c r="AV326" s="3">
        <f t="shared" si="323"/>
        <v>0</v>
      </c>
      <c r="AW326" s="3">
        <f t="shared" si="324"/>
        <v>0</v>
      </c>
      <c r="AX326" s="3">
        <f t="shared" si="325"/>
        <v>0</v>
      </c>
      <c r="AY326" s="3">
        <f t="shared" si="326"/>
        <v>0</v>
      </c>
      <c r="AZ326" s="3">
        <f t="shared" si="327"/>
        <v>0</v>
      </c>
      <c r="BA326" s="3">
        <f t="shared" si="328"/>
        <v>0</v>
      </c>
    </row>
    <row r="327" spans="1:53" ht="12.75">
      <c r="A327" s="3" t="str">
        <f t="shared" si="335"/>
        <v>Barefoot Resort - Fazio</v>
      </c>
      <c r="B327" s="3">
        <v>15</v>
      </c>
      <c r="C327" s="3">
        <f t="shared" si="336"/>
        <v>282</v>
      </c>
      <c r="D327" s="3">
        <f t="shared" si="339"/>
        <v>4</v>
      </c>
      <c r="E327" s="3">
        <f t="shared" si="339"/>
        <v>16</v>
      </c>
      <c r="F327" s="3">
        <f t="shared" si="339"/>
        <v>7</v>
      </c>
      <c r="G327" s="3">
        <f t="shared" si="339"/>
        <v>4</v>
      </c>
      <c r="H327" s="3">
        <f t="shared" si="339"/>
        <v>5</v>
      </c>
      <c r="I327" s="3">
        <f t="shared" si="339"/>
        <v>4</v>
      </c>
      <c r="J327" s="3">
        <f t="shared" si="290"/>
        <v>0</v>
      </c>
      <c r="K327" s="3">
        <f t="shared" si="291"/>
        <v>0</v>
      </c>
      <c r="L327" s="3">
        <f t="shared" si="292"/>
        <v>0</v>
      </c>
      <c r="M327" s="3">
        <f t="shared" si="330"/>
        <v>0</v>
      </c>
      <c r="N327" s="3">
        <f t="shared" si="331"/>
        <v>0</v>
      </c>
      <c r="O327" s="3">
        <f t="shared" si="332"/>
        <v>0</v>
      </c>
      <c r="P327" s="3">
        <f t="shared" si="333"/>
        <v>0</v>
      </c>
      <c r="Q327" s="3">
        <f t="shared" si="293"/>
        <v>1</v>
      </c>
      <c r="R327" s="3">
        <f t="shared" si="294"/>
        <v>1</v>
      </c>
      <c r="S327" s="3">
        <f t="shared" si="295"/>
        <v>2</v>
      </c>
      <c r="T327" s="3">
        <f t="shared" si="296"/>
        <v>1</v>
      </c>
      <c r="U327" s="3">
        <f t="shared" si="297"/>
        <v>282</v>
      </c>
      <c r="V327" s="3">
        <f t="shared" si="288"/>
        <v>4</v>
      </c>
      <c r="W327" s="3">
        <f t="shared" si="298"/>
        <v>7</v>
      </c>
      <c r="X327" s="3">
        <f t="shared" si="299"/>
        <v>4</v>
      </c>
      <c r="Y327" s="3">
        <f t="shared" si="300"/>
        <v>5</v>
      </c>
      <c r="Z327" s="3">
        <f t="shared" si="301"/>
        <v>4</v>
      </c>
      <c r="AA327" s="3">
        <f t="shared" si="302"/>
        <v>1</v>
      </c>
      <c r="AB327" s="3">
        <f t="shared" si="303"/>
        <v>0</v>
      </c>
      <c r="AC327" s="3">
        <f t="shared" si="304"/>
        <v>1</v>
      </c>
      <c r="AD327" s="3">
        <f t="shared" si="305"/>
        <v>0</v>
      </c>
      <c r="AE327" s="3">
        <f t="shared" si="306"/>
        <v>0</v>
      </c>
      <c r="AF327" s="3">
        <f t="shared" si="307"/>
        <v>0</v>
      </c>
      <c r="AG327" s="3">
        <f t="shared" si="308"/>
        <v>0</v>
      </c>
      <c r="AH327" s="3">
        <f t="shared" si="309"/>
        <v>0</v>
      </c>
      <c r="AI327" s="3">
        <f t="shared" si="310"/>
        <v>0</v>
      </c>
      <c r="AJ327" s="3">
        <f t="shared" si="311"/>
        <v>0</v>
      </c>
      <c r="AK327" s="3">
        <f t="shared" si="312"/>
        <v>1</v>
      </c>
      <c r="AL327" s="3">
        <f t="shared" si="313"/>
        <v>0</v>
      </c>
      <c r="AM327" s="3">
        <f t="shared" si="314"/>
        <v>1</v>
      </c>
      <c r="AN327" s="3">
        <f t="shared" si="315"/>
        <v>0</v>
      </c>
      <c r="AO327" s="3">
        <f t="shared" si="316"/>
        <v>0</v>
      </c>
      <c r="AP327" s="3">
        <f t="shared" si="317"/>
        <v>0</v>
      </c>
      <c r="AQ327" s="3">
        <f t="shared" si="318"/>
        <v>0</v>
      </c>
      <c r="AR327" s="3">
        <f t="shared" si="319"/>
        <v>0</v>
      </c>
      <c r="AS327" s="3">
        <f t="shared" si="320"/>
        <v>0</v>
      </c>
      <c r="AT327" s="3">
        <f t="shared" si="321"/>
        <v>0</v>
      </c>
      <c r="AU327" s="3">
        <f t="shared" si="322"/>
        <v>0</v>
      </c>
      <c r="AV327" s="3">
        <f t="shared" si="323"/>
        <v>0</v>
      </c>
      <c r="AW327" s="3">
        <f t="shared" si="324"/>
        <v>0</v>
      </c>
      <c r="AX327" s="3">
        <f t="shared" si="325"/>
        <v>0</v>
      </c>
      <c r="AY327" s="3">
        <f t="shared" si="326"/>
        <v>0</v>
      </c>
      <c r="AZ327" s="3">
        <f t="shared" si="327"/>
        <v>0</v>
      </c>
      <c r="BA327" s="3">
        <f t="shared" si="328"/>
        <v>0</v>
      </c>
    </row>
    <row r="328" spans="1:53" ht="12.75">
      <c r="A328" s="3" t="str">
        <f t="shared" si="335"/>
        <v>Barefoot Resort - Fazio</v>
      </c>
      <c r="B328" s="3">
        <v>16</v>
      </c>
      <c r="C328" s="3">
        <f t="shared" si="336"/>
        <v>149</v>
      </c>
      <c r="D328" s="3">
        <f t="shared" si="339"/>
        <v>3</v>
      </c>
      <c r="E328" s="3">
        <f t="shared" si="339"/>
        <v>6</v>
      </c>
      <c r="F328" s="3">
        <f t="shared" si="339"/>
        <v>4</v>
      </c>
      <c r="G328" s="3">
        <f t="shared" si="339"/>
        <v>3</v>
      </c>
      <c r="H328" s="3">
        <f t="shared" si="339"/>
        <v>4</v>
      </c>
      <c r="I328" s="3">
        <f t="shared" si="339"/>
        <v>4</v>
      </c>
      <c r="J328" s="3">
        <f t="shared" si="290"/>
        <v>1</v>
      </c>
      <c r="K328" s="3">
        <f t="shared" si="291"/>
        <v>149</v>
      </c>
      <c r="L328" s="3">
        <f t="shared" si="292"/>
        <v>3</v>
      </c>
      <c r="M328" s="3">
        <f t="shared" si="330"/>
        <v>4</v>
      </c>
      <c r="N328" s="3">
        <f t="shared" si="331"/>
        <v>3</v>
      </c>
      <c r="O328" s="3">
        <f t="shared" si="332"/>
        <v>4</v>
      </c>
      <c r="P328" s="3">
        <f t="shared" si="333"/>
        <v>4</v>
      </c>
      <c r="Q328" s="3">
        <f t="shared" si="293"/>
        <v>1</v>
      </c>
      <c r="R328" s="3">
        <f t="shared" si="294"/>
        <v>0</v>
      </c>
      <c r="S328" s="3">
        <f t="shared" si="295"/>
        <v>1</v>
      </c>
      <c r="T328" s="3">
        <f t="shared" si="296"/>
        <v>0</v>
      </c>
      <c r="U328" s="3">
        <f t="shared" si="297"/>
        <v>0</v>
      </c>
      <c r="V328" s="3">
        <f t="shared" si="288"/>
        <v>0</v>
      </c>
      <c r="W328" s="3">
        <f t="shared" si="298"/>
        <v>0</v>
      </c>
      <c r="X328" s="3">
        <f t="shared" si="299"/>
        <v>0</v>
      </c>
      <c r="Y328" s="3">
        <f t="shared" si="300"/>
        <v>0</v>
      </c>
      <c r="Z328" s="3">
        <f t="shared" si="301"/>
        <v>0</v>
      </c>
      <c r="AA328" s="3">
        <f t="shared" si="302"/>
        <v>1</v>
      </c>
      <c r="AB328" s="3">
        <f t="shared" si="303"/>
        <v>0</v>
      </c>
      <c r="AC328" s="3">
        <f t="shared" si="304"/>
        <v>1</v>
      </c>
      <c r="AD328" s="3">
        <f t="shared" si="305"/>
        <v>0</v>
      </c>
      <c r="AE328" s="3">
        <f t="shared" si="306"/>
        <v>0</v>
      </c>
      <c r="AF328" s="3">
        <f t="shared" si="307"/>
        <v>0</v>
      </c>
      <c r="AG328" s="3">
        <f t="shared" si="308"/>
        <v>0</v>
      </c>
      <c r="AH328" s="3">
        <f t="shared" si="309"/>
        <v>0</v>
      </c>
      <c r="AI328" s="3">
        <f t="shared" si="310"/>
        <v>0</v>
      </c>
      <c r="AJ328" s="3">
        <f t="shared" si="311"/>
        <v>0</v>
      </c>
      <c r="AK328" s="3">
        <f t="shared" si="312"/>
        <v>1</v>
      </c>
      <c r="AL328" s="3">
        <f t="shared" si="313"/>
        <v>0</v>
      </c>
      <c r="AM328" s="3">
        <f t="shared" si="314"/>
        <v>1</v>
      </c>
      <c r="AN328" s="3">
        <f t="shared" si="315"/>
        <v>0</v>
      </c>
      <c r="AO328" s="3">
        <f t="shared" si="316"/>
        <v>0</v>
      </c>
      <c r="AP328" s="3">
        <f t="shared" si="317"/>
        <v>0</v>
      </c>
      <c r="AQ328" s="3">
        <f t="shared" si="318"/>
        <v>0</v>
      </c>
      <c r="AR328" s="3">
        <f t="shared" si="319"/>
        <v>0</v>
      </c>
      <c r="AS328" s="3">
        <f t="shared" si="320"/>
        <v>0</v>
      </c>
      <c r="AT328" s="3">
        <f t="shared" si="321"/>
        <v>0</v>
      </c>
      <c r="AU328" s="3">
        <f t="shared" si="322"/>
        <v>0</v>
      </c>
      <c r="AV328" s="3">
        <f t="shared" si="323"/>
        <v>0</v>
      </c>
      <c r="AW328" s="3">
        <f t="shared" si="324"/>
        <v>0</v>
      </c>
      <c r="AX328" s="3">
        <f t="shared" si="325"/>
        <v>0</v>
      </c>
      <c r="AY328" s="3">
        <f t="shared" si="326"/>
        <v>0</v>
      </c>
      <c r="AZ328" s="3">
        <f t="shared" si="327"/>
        <v>0</v>
      </c>
      <c r="BA328" s="3">
        <f t="shared" si="328"/>
        <v>0</v>
      </c>
    </row>
    <row r="329" spans="1:53" ht="12.75">
      <c r="A329" s="3" t="str">
        <f t="shared" si="335"/>
        <v>Barefoot Resort - Fazio</v>
      </c>
      <c r="B329" s="3">
        <v>17</v>
      </c>
      <c r="C329" s="3">
        <f t="shared" si="336"/>
        <v>328</v>
      </c>
      <c r="D329" s="3">
        <f t="shared" si="339"/>
        <v>4</v>
      </c>
      <c r="E329" s="3">
        <f t="shared" si="339"/>
        <v>10</v>
      </c>
      <c r="F329" s="3">
        <f t="shared" si="339"/>
        <v>5</v>
      </c>
      <c r="G329" s="3">
        <f t="shared" si="339"/>
        <v>4</v>
      </c>
      <c r="H329" s="3">
        <f t="shared" si="339"/>
        <v>4</v>
      </c>
      <c r="I329" s="3">
        <f t="shared" si="339"/>
        <v>5</v>
      </c>
      <c r="J329" s="3">
        <f t="shared" si="290"/>
        <v>0</v>
      </c>
      <c r="K329" s="3">
        <f t="shared" si="291"/>
        <v>0</v>
      </c>
      <c r="L329" s="3">
        <f t="shared" si="292"/>
        <v>0</v>
      </c>
      <c r="M329" s="3">
        <f t="shared" si="330"/>
        <v>0</v>
      </c>
      <c r="N329" s="3">
        <f t="shared" si="331"/>
        <v>0</v>
      </c>
      <c r="O329" s="3">
        <f t="shared" si="332"/>
        <v>0</v>
      </c>
      <c r="P329" s="3">
        <f t="shared" si="333"/>
        <v>0</v>
      </c>
      <c r="Q329" s="3">
        <f t="shared" si="293"/>
        <v>0</v>
      </c>
      <c r="R329" s="3">
        <f t="shared" si="294"/>
        <v>1</v>
      </c>
      <c r="S329" s="3">
        <f t="shared" si="295"/>
        <v>1</v>
      </c>
      <c r="T329" s="3">
        <f t="shared" si="296"/>
        <v>0</v>
      </c>
      <c r="U329" s="3">
        <f t="shared" si="297"/>
        <v>0</v>
      </c>
      <c r="V329" s="3">
        <f t="shared" si="288"/>
        <v>0</v>
      </c>
      <c r="W329" s="3">
        <f t="shared" si="298"/>
        <v>0</v>
      </c>
      <c r="X329" s="3">
        <f t="shared" si="299"/>
        <v>0</v>
      </c>
      <c r="Y329" s="3">
        <f t="shared" si="300"/>
        <v>0</v>
      </c>
      <c r="Z329" s="3">
        <f t="shared" si="301"/>
        <v>0</v>
      </c>
      <c r="AA329" s="3">
        <f t="shared" si="302"/>
        <v>1</v>
      </c>
      <c r="AB329" s="3">
        <f t="shared" si="303"/>
        <v>1</v>
      </c>
      <c r="AC329" s="3">
        <f t="shared" si="304"/>
        <v>2</v>
      </c>
      <c r="AD329" s="3">
        <f t="shared" si="305"/>
        <v>1</v>
      </c>
      <c r="AE329" s="3">
        <f t="shared" si="306"/>
        <v>328</v>
      </c>
      <c r="AF329" s="3">
        <f t="shared" si="307"/>
        <v>4</v>
      </c>
      <c r="AG329" s="3">
        <f t="shared" si="308"/>
        <v>5</v>
      </c>
      <c r="AH329" s="3">
        <f t="shared" si="309"/>
        <v>4</v>
      </c>
      <c r="AI329" s="3">
        <f t="shared" si="310"/>
        <v>4</v>
      </c>
      <c r="AJ329" s="3">
        <f t="shared" si="311"/>
        <v>5</v>
      </c>
      <c r="AK329" s="3">
        <f t="shared" si="312"/>
        <v>1</v>
      </c>
      <c r="AL329" s="3">
        <f t="shared" si="313"/>
        <v>0</v>
      </c>
      <c r="AM329" s="3">
        <f t="shared" si="314"/>
        <v>1</v>
      </c>
      <c r="AN329" s="3">
        <f t="shared" si="315"/>
        <v>0</v>
      </c>
      <c r="AO329" s="3">
        <f t="shared" si="316"/>
        <v>0</v>
      </c>
      <c r="AP329" s="3">
        <f t="shared" si="317"/>
        <v>0</v>
      </c>
      <c r="AQ329" s="3">
        <f t="shared" si="318"/>
        <v>0</v>
      </c>
      <c r="AR329" s="3">
        <f t="shared" si="319"/>
        <v>0</v>
      </c>
      <c r="AS329" s="3">
        <f t="shared" si="320"/>
        <v>0</v>
      </c>
      <c r="AT329" s="3">
        <f t="shared" si="321"/>
        <v>0</v>
      </c>
      <c r="AU329" s="3">
        <f t="shared" si="322"/>
        <v>0</v>
      </c>
      <c r="AV329" s="3">
        <f t="shared" si="323"/>
        <v>0</v>
      </c>
      <c r="AW329" s="3">
        <f t="shared" si="324"/>
        <v>0</v>
      </c>
      <c r="AX329" s="3">
        <f t="shared" si="325"/>
        <v>0</v>
      </c>
      <c r="AY329" s="3">
        <f t="shared" si="326"/>
        <v>0</v>
      </c>
      <c r="AZ329" s="3">
        <f t="shared" si="327"/>
        <v>0</v>
      </c>
      <c r="BA329" s="3">
        <f t="shared" si="328"/>
        <v>0</v>
      </c>
    </row>
    <row r="330" spans="1:53" ht="12.75">
      <c r="A330" s="3" t="str">
        <f t="shared" si="335"/>
        <v>Barefoot Resort - Fazio</v>
      </c>
      <c r="B330" s="3">
        <v>18</v>
      </c>
      <c r="C330" s="3">
        <f t="shared" si="336"/>
        <v>305</v>
      </c>
      <c r="D330" s="3">
        <f t="shared" si="339"/>
        <v>4</v>
      </c>
      <c r="E330" s="3">
        <f t="shared" si="339"/>
        <v>4</v>
      </c>
      <c r="F330" s="3">
        <f t="shared" si="339"/>
        <v>5</v>
      </c>
      <c r="G330" s="3">
        <f t="shared" si="339"/>
        <v>6</v>
      </c>
      <c r="H330" s="3">
        <f t="shared" si="339"/>
        <v>5</v>
      </c>
      <c r="I330" s="3">
        <f t="shared" si="339"/>
        <v>5</v>
      </c>
      <c r="J330" s="3">
        <f t="shared" si="290"/>
        <v>0</v>
      </c>
      <c r="K330" s="3">
        <f t="shared" si="291"/>
        <v>0</v>
      </c>
      <c r="L330" s="3">
        <f t="shared" si="292"/>
        <v>0</v>
      </c>
      <c r="M330" s="3">
        <f t="shared" si="330"/>
        <v>0</v>
      </c>
      <c r="N330" s="3">
        <f t="shared" si="331"/>
        <v>0</v>
      </c>
      <c r="O330" s="3">
        <f t="shared" si="332"/>
        <v>0</v>
      </c>
      <c r="P330" s="3">
        <f t="shared" si="333"/>
        <v>0</v>
      </c>
      <c r="Q330" s="3">
        <f t="shared" si="293"/>
        <v>0</v>
      </c>
      <c r="R330" s="3">
        <f t="shared" si="294"/>
        <v>1</v>
      </c>
      <c r="S330" s="3">
        <f t="shared" si="295"/>
        <v>1</v>
      </c>
      <c r="T330" s="3">
        <f t="shared" si="296"/>
        <v>0</v>
      </c>
      <c r="U330" s="3">
        <f t="shared" si="297"/>
        <v>0</v>
      </c>
      <c r="V330" s="3">
        <f t="shared" si="288"/>
        <v>0</v>
      </c>
      <c r="W330" s="3">
        <f t="shared" si="298"/>
        <v>0</v>
      </c>
      <c r="X330" s="3">
        <f t="shared" si="299"/>
        <v>0</v>
      </c>
      <c r="Y330" s="3">
        <f t="shared" si="300"/>
        <v>0</v>
      </c>
      <c r="Z330" s="3">
        <f t="shared" si="301"/>
        <v>0</v>
      </c>
      <c r="AA330" s="3">
        <f t="shared" si="302"/>
        <v>1</v>
      </c>
      <c r="AB330" s="3">
        <f t="shared" si="303"/>
        <v>1</v>
      </c>
      <c r="AC330" s="3">
        <f t="shared" si="304"/>
        <v>2</v>
      </c>
      <c r="AD330" s="3">
        <f t="shared" si="305"/>
        <v>1</v>
      </c>
      <c r="AE330" s="3">
        <f t="shared" si="306"/>
        <v>305</v>
      </c>
      <c r="AF330" s="3">
        <f t="shared" si="307"/>
        <v>4</v>
      </c>
      <c r="AG330" s="3">
        <f t="shared" si="308"/>
        <v>5</v>
      </c>
      <c r="AH330" s="3">
        <f t="shared" si="309"/>
        <v>6</v>
      </c>
      <c r="AI330" s="3">
        <f t="shared" si="310"/>
        <v>5</v>
      </c>
      <c r="AJ330" s="3">
        <f t="shared" si="311"/>
        <v>5</v>
      </c>
      <c r="AK330" s="3">
        <f t="shared" si="312"/>
        <v>1</v>
      </c>
      <c r="AL330" s="3">
        <f t="shared" si="313"/>
        <v>0</v>
      </c>
      <c r="AM330" s="3">
        <f t="shared" si="314"/>
        <v>1</v>
      </c>
      <c r="AN330" s="3">
        <f t="shared" si="315"/>
        <v>0</v>
      </c>
      <c r="AO330" s="3">
        <f t="shared" si="316"/>
        <v>0</v>
      </c>
      <c r="AP330" s="3">
        <f t="shared" si="317"/>
        <v>0</v>
      </c>
      <c r="AQ330" s="3">
        <f t="shared" si="318"/>
        <v>0</v>
      </c>
      <c r="AR330" s="3">
        <f t="shared" si="319"/>
        <v>0</v>
      </c>
      <c r="AS330" s="3">
        <f t="shared" si="320"/>
        <v>0</v>
      </c>
      <c r="AT330" s="3">
        <f t="shared" si="321"/>
        <v>0</v>
      </c>
      <c r="AU330" s="3">
        <f t="shared" si="322"/>
        <v>0</v>
      </c>
      <c r="AV330" s="3">
        <f t="shared" si="323"/>
        <v>0</v>
      </c>
      <c r="AW330" s="3">
        <f t="shared" si="324"/>
        <v>0</v>
      </c>
      <c r="AX330" s="3">
        <f t="shared" si="325"/>
        <v>0</v>
      </c>
      <c r="AY330" s="3">
        <f t="shared" si="326"/>
        <v>0</v>
      </c>
      <c r="AZ330" s="3">
        <f t="shared" si="327"/>
        <v>0</v>
      </c>
      <c r="BA330" s="3">
        <f t="shared" si="328"/>
        <v>0</v>
      </c>
    </row>
    <row r="331" spans="1:53" ht="12.75">
      <c r="A331" s="3" t="str">
        <f t="shared" si="335"/>
        <v>Barefoot Resort - Love</v>
      </c>
      <c r="B331" s="3">
        <v>1</v>
      </c>
      <c r="C331" s="3">
        <f t="shared" si="336"/>
        <v>321</v>
      </c>
      <c r="D331" s="3">
        <f t="shared" si="339"/>
        <v>4</v>
      </c>
      <c r="E331" s="3">
        <f t="shared" si="339"/>
        <v>13</v>
      </c>
      <c r="F331" s="3">
        <f t="shared" si="339"/>
        <v>6</v>
      </c>
      <c r="G331" s="3">
        <f t="shared" si="339"/>
        <v>5</v>
      </c>
      <c r="H331" s="3">
        <f t="shared" si="339"/>
        <v>6</v>
      </c>
      <c r="I331" s="3">
        <f t="shared" si="339"/>
        <v>5</v>
      </c>
      <c r="J331" s="3">
        <f t="shared" si="290"/>
        <v>0</v>
      </c>
      <c r="K331" s="3">
        <f t="shared" si="291"/>
        <v>0</v>
      </c>
      <c r="L331" s="3">
        <f t="shared" si="292"/>
        <v>0</v>
      </c>
      <c r="M331" s="3">
        <f t="shared" si="330"/>
        <v>0</v>
      </c>
      <c r="N331" s="3">
        <f t="shared" si="331"/>
        <v>0</v>
      </c>
      <c r="O331" s="3">
        <f t="shared" si="332"/>
        <v>0</v>
      </c>
      <c r="P331" s="3">
        <f t="shared" si="333"/>
        <v>0</v>
      </c>
      <c r="Q331" s="3">
        <f t="shared" si="293"/>
        <v>0</v>
      </c>
      <c r="R331" s="3">
        <f t="shared" si="294"/>
        <v>1</v>
      </c>
      <c r="S331" s="3">
        <f t="shared" si="295"/>
        <v>1</v>
      </c>
      <c r="T331" s="3">
        <f t="shared" si="296"/>
        <v>0</v>
      </c>
      <c r="U331" s="3">
        <f t="shared" si="297"/>
        <v>0</v>
      </c>
      <c r="V331" s="3">
        <f t="shared" si="288"/>
        <v>0</v>
      </c>
      <c r="W331" s="3">
        <f t="shared" si="298"/>
        <v>0</v>
      </c>
      <c r="X331" s="3">
        <f t="shared" si="299"/>
        <v>0</v>
      </c>
      <c r="Y331" s="3">
        <f t="shared" si="300"/>
        <v>0</v>
      </c>
      <c r="Z331" s="3">
        <f t="shared" si="301"/>
        <v>0</v>
      </c>
      <c r="AA331" s="3">
        <f t="shared" si="302"/>
        <v>1</v>
      </c>
      <c r="AB331" s="3">
        <f t="shared" si="303"/>
        <v>1</v>
      </c>
      <c r="AC331" s="3">
        <f t="shared" si="304"/>
        <v>2</v>
      </c>
      <c r="AD331" s="3">
        <f t="shared" si="305"/>
        <v>1</v>
      </c>
      <c r="AE331" s="3">
        <f t="shared" si="306"/>
        <v>321</v>
      </c>
      <c r="AF331" s="3">
        <f t="shared" si="307"/>
        <v>4</v>
      </c>
      <c r="AG331" s="3">
        <f t="shared" si="308"/>
        <v>6</v>
      </c>
      <c r="AH331" s="3">
        <f t="shared" si="309"/>
        <v>5</v>
      </c>
      <c r="AI331" s="3">
        <f t="shared" si="310"/>
        <v>6</v>
      </c>
      <c r="AJ331" s="3">
        <f t="shared" si="311"/>
        <v>5</v>
      </c>
      <c r="AK331" s="3">
        <f t="shared" si="312"/>
        <v>1</v>
      </c>
      <c r="AL331" s="3">
        <f t="shared" si="313"/>
        <v>0</v>
      </c>
      <c r="AM331" s="3">
        <f t="shared" si="314"/>
        <v>1</v>
      </c>
      <c r="AN331" s="3">
        <f t="shared" si="315"/>
        <v>0</v>
      </c>
      <c r="AO331" s="3">
        <f t="shared" si="316"/>
        <v>0</v>
      </c>
      <c r="AP331" s="3">
        <f t="shared" si="317"/>
        <v>0</v>
      </c>
      <c r="AQ331" s="3">
        <f t="shared" si="318"/>
        <v>0</v>
      </c>
      <c r="AR331" s="3">
        <f t="shared" si="319"/>
        <v>0</v>
      </c>
      <c r="AS331" s="3">
        <f t="shared" si="320"/>
        <v>0</v>
      </c>
      <c r="AT331" s="3">
        <f t="shared" si="321"/>
        <v>0</v>
      </c>
      <c r="AU331" s="3">
        <f t="shared" si="322"/>
        <v>0</v>
      </c>
      <c r="AV331" s="3">
        <f t="shared" si="323"/>
        <v>0</v>
      </c>
      <c r="AW331" s="3">
        <f t="shared" si="324"/>
        <v>0</v>
      </c>
      <c r="AX331" s="3">
        <f t="shared" si="325"/>
        <v>0</v>
      </c>
      <c r="AY331" s="3">
        <f t="shared" si="326"/>
        <v>0</v>
      </c>
      <c r="AZ331" s="3">
        <f t="shared" si="327"/>
        <v>0</v>
      </c>
      <c r="BA331" s="3">
        <f t="shared" si="328"/>
        <v>0</v>
      </c>
    </row>
    <row r="332" spans="1:53" ht="12.75">
      <c r="A332" s="3" t="str">
        <f t="shared" si="335"/>
        <v>Barefoot Resort - Love</v>
      </c>
      <c r="B332" s="3">
        <v>2</v>
      </c>
      <c r="C332" s="3">
        <f t="shared" si="336"/>
        <v>455</v>
      </c>
      <c r="D332" s="3">
        <f t="shared" si="339"/>
        <v>5</v>
      </c>
      <c r="E332" s="3">
        <f t="shared" si="339"/>
        <v>7</v>
      </c>
      <c r="F332" s="3">
        <f t="shared" si="339"/>
        <v>5</v>
      </c>
      <c r="G332" s="3">
        <f t="shared" si="339"/>
        <v>6</v>
      </c>
      <c r="H332" s="3">
        <f t="shared" si="339"/>
        <v>5</v>
      </c>
      <c r="I332" s="3">
        <f t="shared" si="339"/>
        <v>7</v>
      </c>
      <c r="J332" s="3">
        <f t="shared" si="290"/>
        <v>0</v>
      </c>
      <c r="K332" s="3">
        <f t="shared" si="291"/>
        <v>0</v>
      </c>
      <c r="L332" s="3">
        <f t="shared" si="292"/>
        <v>0</v>
      </c>
      <c r="M332" s="3">
        <f t="shared" si="330"/>
        <v>0</v>
      </c>
      <c r="N332" s="3">
        <f t="shared" si="331"/>
        <v>0</v>
      </c>
      <c r="O332" s="3">
        <f t="shared" si="332"/>
        <v>0</v>
      </c>
      <c r="P332" s="3">
        <f t="shared" si="333"/>
        <v>0</v>
      </c>
      <c r="Q332" s="3">
        <f t="shared" si="293"/>
        <v>0</v>
      </c>
      <c r="R332" s="3">
        <f t="shared" si="294"/>
        <v>1</v>
      </c>
      <c r="S332" s="3">
        <f t="shared" si="295"/>
        <v>1</v>
      </c>
      <c r="T332" s="3">
        <f t="shared" si="296"/>
        <v>0</v>
      </c>
      <c r="U332" s="3">
        <f t="shared" si="297"/>
        <v>0</v>
      </c>
      <c r="V332" s="3">
        <f t="shared" si="288"/>
        <v>0</v>
      </c>
      <c r="W332" s="3">
        <f t="shared" si="298"/>
        <v>0</v>
      </c>
      <c r="X332" s="3">
        <f t="shared" si="299"/>
        <v>0</v>
      </c>
      <c r="Y332" s="3">
        <f t="shared" si="300"/>
        <v>0</v>
      </c>
      <c r="Z332" s="3">
        <f t="shared" si="301"/>
        <v>0</v>
      </c>
      <c r="AA332" s="3">
        <f t="shared" si="302"/>
        <v>0</v>
      </c>
      <c r="AB332" s="3">
        <f t="shared" si="303"/>
        <v>1</v>
      </c>
      <c r="AC332" s="3">
        <f t="shared" si="304"/>
        <v>1</v>
      </c>
      <c r="AD332" s="3">
        <f t="shared" si="305"/>
        <v>0</v>
      </c>
      <c r="AE332" s="3">
        <f t="shared" si="306"/>
        <v>0</v>
      </c>
      <c r="AF332" s="3">
        <f t="shared" si="307"/>
        <v>0</v>
      </c>
      <c r="AG332" s="3">
        <f t="shared" si="308"/>
        <v>0</v>
      </c>
      <c r="AH332" s="3">
        <f t="shared" si="309"/>
        <v>0</v>
      </c>
      <c r="AI332" s="3">
        <f t="shared" si="310"/>
        <v>0</v>
      </c>
      <c r="AJ332" s="3">
        <f t="shared" si="311"/>
        <v>0</v>
      </c>
      <c r="AK332" s="3">
        <f t="shared" si="312"/>
        <v>1</v>
      </c>
      <c r="AL332" s="3">
        <f t="shared" si="313"/>
        <v>1</v>
      </c>
      <c r="AM332" s="3">
        <f t="shared" si="314"/>
        <v>2</v>
      </c>
      <c r="AN332" s="3">
        <f t="shared" si="315"/>
        <v>1</v>
      </c>
      <c r="AO332" s="3">
        <f t="shared" si="316"/>
        <v>455</v>
      </c>
      <c r="AP332" s="3">
        <f t="shared" si="317"/>
        <v>5</v>
      </c>
      <c r="AQ332" s="3">
        <f t="shared" si="318"/>
        <v>5</v>
      </c>
      <c r="AR332" s="3">
        <f t="shared" si="319"/>
        <v>6</v>
      </c>
      <c r="AS332" s="3">
        <f t="shared" si="320"/>
        <v>5</v>
      </c>
      <c r="AT332" s="3">
        <f t="shared" si="321"/>
        <v>7</v>
      </c>
      <c r="AU332" s="3">
        <f t="shared" si="322"/>
        <v>0</v>
      </c>
      <c r="AV332" s="3">
        <f t="shared" si="323"/>
        <v>0</v>
      </c>
      <c r="AW332" s="3">
        <f t="shared" si="324"/>
        <v>0</v>
      </c>
      <c r="AX332" s="3">
        <f t="shared" si="325"/>
        <v>0</v>
      </c>
      <c r="AY332" s="3">
        <f t="shared" si="326"/>
        <v>0</v>
      </c>
      <c r="AZ332" s="3">
        <f t="shared" si="327"/>
        <v>0</v>
      </c>
      <c r="BA332" s="3">
        <f t="shared" si="328"/>
        <v>0</v>
      </c>
    </row>
    <row r="333" spans="1:53" ht="12.75">
      <c r="A333" s="3" t="str">
        <f t="shared" si="335"/>
        <v>Barefoot Resort - Love</v>
      </c>
      <c r="B333" s="3">
        <v>3</v>
      </c>
      <c r="C333" s="3">
        <f aca="true" t="shared" si="340" ref="C333:C364">C112</f>
        <v>144</v>
      </c>
      <c r="D333" s="3">
        <f t="shared" si="339"/>
        <v>3</v>
      </c>
      <c r="E333" s="3">
        <f t="shared" si="339"/>
        <v>15</v>
      </c>
      <c r="F333" s="3">
        <f t="shared" si="339"/>
        <v>4</v>
      </c>
      <c r="G333" s="3">
        <f t="shared" si="339"/>
        <v>3</v>
      </c>
      <c r="H333" s="3">
        <f t="shared" si="339"/>
        <v>4</v>
      </c>
      <c r="I333" s="3">
        <f t="shared" si="339"/>
        <v>3</v>
      </c>
      <c r="J333" s="3">
        <f t="shared" si="290"/>
        <v>1</v>
      </c>
      <c r="K333" s="3">
        <f t="shared" si="291"/>
        <v>144</v>
      </c>
      <c r="L333" s="3">
        <f t="shared" si="292"/>
        <v>3</v>
      </c>
      <c r="M333" s="3">
        <f t="shared" si="330"/>
        <v>4</v>
      </c>
      <c r="N333" s="3">
        <f t="shared" si="331"/>
        <v>3</v>
      </c>
      <c r="O333" s="3">
        <f t="shared" si="332"/>
        <v>4</v>
      </c>
      <c r="P333" s="3">
        <f t="shared" si="333"/>
        <v>3</v>
      </c>
      <c r="Q333" s="3">
        <f t="shared" si="293"/>
        <v>1</v>
      </c>
      <c r="R333" s="3">
        <f t="shared" si="294"/>
        <v>0</v>
      </c>
      <c r="S333" s="3">
        <f t="shared" si="295"/>
        <v>1</v>
      </c>
      <c r="T333" s="3">
        <f t="shared" si="296"/>
        <v>0</v>
      </c>
      <c r="U333" s="3">
        <f t="shared" si="297"/>
        <v>0</v>
      </c>
      <c r="V333" s="3">
        <f aca="true" t="shared" si="341" ref="V333:V365">IF($T333=1,D333,0)</f>
        <v>0</v>
      </c>
      <c r="W333" s="3">
        <f t="shared" si="298"/>
        <v>0</v>
      </c>
      <c r="X333" s="3">
        <f t="shared" si="299"/>
        <v>0</v>
      </c>
      <c r="Y333" s="3">
        <f t="shared" si="300"/>
        <v>0</v>
      </c>
      <c r="Z333" s="3">
        <f t="shared" si="301"/>
        <v>0</v>
      </c>
      <c r="AA333" s="3">
        <f t="shared" si="302"/>
        <v>1</v>
      </c>
      <c r="AB333" s="3">
        <f t="shared" si="303"/>
        <v>0</v>
      </c>
      <c r="AC333" s="3">
        <f t="shared" si="304"/>
        <v>1</v>
      </c>
      <c r="AD333" s="3">
        <f t="shared" si="305"/>
        <v>0</v>
      </c>
      <c r="AE333" s="3">
        <f t="shared" si="306"/>
        <v>0</v>
      </c>
      <c r="AF333" s="3">
        <f t="shared" si="307"/>
        <v>0</v>
      </c>
      <c r="AG333" s="3">
        <f t="shared" si="308"/>
        <v>0</v>
      </c>
      <c r="AH333" s="3">
        <f t="shared" si="309"/>
        <v>0</v>
      </c>
      <c r="AI333" s="3">
        <f t="shared" si="310"/>
        <v>0</v>
      </c>
      <c r="AJ333" s="3">
        <f t="shared" si="311"/>
        <v>0</v>
      </c>
      <c r="AK333" s="3">
        <f t="shared" si="312"/>
        <v>1</v>
      </c>
      <c r="AL333" s="3">
        <f t="shared" si="313"/>
        <v>0</v>
      </c>
      <c r="AM333" s="3">
        <f t="shared" si="314"/>
        <v>1</v>
      </c>
      <c r="AN333" s="3">
        <f t="shared" si="315"/>
        <v>0</v>
      </c>
      <c r="AO333" s="3">
        <f t="shared" si="316"/>
        <v>0</v>
      </c>
      <c r="AP333" s="3">
        <f t="shared" si="317"/>
        <v>0</v>
      </c>
      <c r="AQ333" s="3">
        <f t="shared" si="318"/>
        <v>0</v>
      </c>
      <c r="AR333" s="3">
        <f t="shared" si="319"/>
        <v>0</v>
      </c>
      <c r="AS333" s="3">
        <f t="shared" si="320"/>
        <v>0</v>
      </c>
      <c r="AT333" s="3">
        <f t="shared" si="321"/>
        <v>0</v>
      </c>
      <c r="AU333" s="3">
        <f t="shared" si="322"/>
        <v>0</v>
      </c>
      <c r="AV333" s="3">
        <f t="shared" si="323"/>
        <v>0</v>
      </c>
      <c r="AW333" s="3">
        <f t="shared" si="324"/>
        <v>0</v>
      </c>
      <c r="AX333" s="3">
        <f t="shared" si="325"/>
        <v>0</v>
      </c>
      <c r="AY333" s="3">
        <f t="shared" si="326"/>
        <v>0</v>
      </c>
      <c r="AZ333" s="3">
        <f t="shared" si="327"/>
        <v>0</v>
      </c>
      <c r="BA333" s="3">
        <f t="shared" si="328"/>
        <v>0</v>
      </c>
    </row>
    <row r="334" spans="1:53" ht="12.75">
      <c r="A334" s="3" t="str">
        <f aca="true" t="shared" si="342" ref="A334:A366">A113</f>
        <v>Barefoot Resort - Love</v>
      </c>
      <c r="B334" s="3">
        <v>4</v>
      </c>
      <c r="C334" s="3">
        <f t="shared" si="340"/>
        <v>265</v>
      </c>
      <c r="D334" s="3">
        <f t="shared" si="339"/>
        <v>4</v>
      </c>
      <c r="E334" s="3">
        <f t="shared" si="339"/>
        <v>17</v>
      </c>
      <c r="F334" s="3">
        <f t="shared" si="339"/>
        <v>4</v>
      </c>
      <c r="G334" s="3">
        <f t="shared" si="339"/>
        <v>4</v>
      </c>
      <c r="H334" s="3">
        <f t="shared" si="339"/>
        <v>4</v>
      </c>
      <c r="I334" s="3">
        <f t="shared" si="339"/>
        <v>5</v>
      </c>
      <c r="J334" s="3">
        <f t="shared" si="290"/>
        <v>0</v>
      </c>
      <c r="K334" s="3">
        <f aca="true" t="shared" si="343" ref="K334:K366">IF($J334=1,C334,0)</f>
        <v>0</v>
      </c>
      <c r="L334" s="3">
        <f aca="true" t="shared" si="344" ref="L334:L366">IF($J334=1,D334,0)</f>
        <v>0</v>
      </c>
      <c r="M334" s="3">
        <f t="shared" si="330"/>
        <v>0</v>
      </c>
      <c r="N334" s="3">
        <f t="shared" si="331"/>
        <v>0</v>
      </c>
      <c r="O334" s="3">
        <f t="shared" si="332"/>
        <v>0</v>
      </c>
      <c r="P334" s="3">
        <f t="shared" si="333"/>
        <v>0</v>
      </c>
      <c r="Q334" s="3">
        <f t="shared" si="293"/>
        <v>1</v>
      </c>
      <c r="R334" s="3">
        <f aca="true" t="shared" si="345" ref="R334:R366">IF(C334&gt;200,1,0)</f>
        <v>1</v>
      </c>
      <c r="S334" s="3">
        <f aca="true" t="shared" si="346" ref="S334:S366">SUM(Q334:R334)</f>
        <v>2</v>
      </c>
      <c r="T334" s="3">
        <f aca="true" t="shared" si="347" ref="T334:T366">IF(S334=2,1,0)</f>
        <v>1</v>
      </c>
      <c r="U334" s="3">
        <f aca="true" t="shared" si="348" ref="U334:U366">IF($T334=1,C334,0)</f>
        <v>265</v>
      </c>
      <c r="V334" s="3">
        <f t="shared" si="341"/>
        <v>4</v>
      </c>
      <c r="W334" s="3">
        <f aca="true" t="shared" si="349" ref="W334:W366">IF($T334=1,F334,0)</f>
        <v>4</v>
      </c>
      <c r="X334" s="3">
        <f aca="true" t="shared" si="350" ref="X334:X366">IF($T334=1,G334,0)</f>
        <v>4</v>
      </c>
      <c r="Y334" s="3">
        <f aca="true" t="shared" si="351" ref="Y334:Y366">IF($T334=1,H334,0)</f>
        <v>4</v>
      </c>
      <c r="Z334" s="3">
        <f aca="true" t="shared" si="352" ref="Z334:Z366">IF($T334=1,I334,0)</f>
        <v>5</v>
      </c>
      <c r="AA334" s="3">
        <f t="shared" si="302"/>
        <v>1</v>
      </c>
      <c r="AB334" s="3">
        <f aca="true" t="shared" si="353" ref="AB334:AB366">IF(C334&gt;300,1,0)</f>
        <v>0</v>
      </c>
      <c r="AC334" s="3">
        <f aca="true" t="shared" si="354" ref="AC334:AC366">SUM(AA334:AB334)</f>
        <v>1</v>
      </c>
      <c r="AD334" s="3">
        <f aca="true" t="shared" si="355" ref="AD334:AD366">IF(AC334=2,1,0)</f>
        <v>0</v>
      </c>
      <c r="AE334" s="3">
        <f aca="true" t="shared" si="356" ref="AE334:AE366">IF($AD334=1,C334,0)</f>
        <v>0</v>
      </c>
      <c r="AF334" s="3">
        <f aca="true" t="shared" si="357" ref="AF334:AF366">IF($AD334=1,D334,0)</f>
        <v>0</v>
      </c>
      <c r="AG334" s="3">
        <f aca="true" t="shared" si="358" ref="AG334:AG366">IF($AD334=1,F334,0)</f>
        <v>0</v>
      </c>
      <c r="AH334" s="3">
        <f aca="true" t="shared" si="359" ref="AH334:AH366">IF($AD334=1,G334,0)</f>
        <v>0</v>
      </c>
      <c r="AI334" s="3">
        <f aca="true" t="shared" si="360" ref="AI334:AI366">IF($AD334=1,H334,0)</f>
        <v>0</v>
      </c>
      <c r="AJ334" s="3">
        <f aca="true" t="shared" si="361" ref="AJ334:AJ366">IF($AD334=1,I334,0)</f>
        <v>0</v>
      </c>
      <c r="AK334" s="3">
        <f aca="true" t="shared" si="362" ref="AK334:AK366">IF(C334&lt;501,1,0)</f>
        <v>1</v>
      </c>
      <c r="AL334" s="3">
        <f t="shared" si="313"/>
        <v>0</v>
      </c>
      <c r="AM334" s="3">
        <f aca="true" t="shared" si="363" ref="AM334:AM366">SUM(AK334:AL334)</f>
        <v>1</v>
      </c>
      <c r="AN334" s="3">
        <f aca="true" t="shared" si="364" ref="AN334:AN366">IF(AM334=2,1,0)</f>
        <v>0</v>
      </c>
      <c r="AO334" s="3">
        <f aca="true" t="shared" si="365" ref="AO334:AO366">IF($AN334=1,C334,0)</f>
        <v>0</v>
      </c>
      <c r="AP334" s="3">
        <f aca="true" t="shared" si="366" ref="AP334:AP366">IF($AN334=1,D334,0)</f>
        <v>0</v>
      </c>
      <c r="AQ334" s="3">
        <f aca="true" t="shared" si="367" ref="AQ334:AQ366">IF($AN334=1,F334,0)</f>
        <v>0</v>
      </c>
      <c r="AR334" s="3">
        <f aca="true" t="shared" si="368" ref="AR334:AR366">IF($AN334=1,G334,0)</f>
        <v>0</v>
      </c>
      <c r="AS334" s="3">
        <f aca="true" t="shared" si="369" ref="AS334:AS366">IF($AN334=1,H334,0)</f>
        <v>0</v>
      </c>
      <c r="AT334" s="3">
        <f aca="true" t="shared" si="370" ref="AT334:AT366">IF($AN334=1,I334,0)</f>
        <v>0</v>
      </c>
      <c r="AU334" s="3">
        <f aca="true" t="shared" si="371" ref="AU334:AU366">IF(C334&gt;500,1,0)</f>
        <v>0</v>
      </c>
      <c r="AV334" s="3">
        <f aca="true" t="shared" si="372" ref="AV334:AV366">IF($AU334=1,C334,0)</f>
        <v>0</v>
      </c>
      <c r="AW334" s="3">
        <f aca="true" t="shared" si="373" ref="AW334:AW366">IF($AU334=1,D334,0)</f>
        <v>0</v>
      </c>
      <c r="AX334" s="3">
        <f aca="true" t="shared" si="374" ref="AX334:AX366">IF($AU334=1,F334,0)</f>
        <v>0</v>
      </c>
      <c r="AY334" s="3">
        <f aca="true" t="shared" si="375" ref="AY334:AY366">IF($AU334=1,G334,0)</f>
        <v>0</v>
      </c>
      <c r="AZ334" s="3">
        <f aca="true" t="shared" si="376" ref="AZ334:AZ366">IF($AU334=1,H334,0)</f>
        <v>0</v>
      </c>
      <c r="BA334" s="3">
        <f aca="true" t="shared" si="377" ref="BA334:BA366">IF($AU334=1,I334,0)</f>
        <v>0</v>
      </c>
    </row>
    <row r="335" spans="1:53" ht="12.75">
      <c r="A335" s="3" t="str">
        <f t="shared" si="342"/>
        <v>Barefoot Resort - Love</v>
      </c>
      <c r="B335" s="3">
        <v>5</v>
      </c>
      <c r="C335" s="3">
        <f t="shared" si="340"/>
        <v>420</v>
      </c>
      <c r="D335" s="3">
        <f t="shared" si="339"/>
        <v>4</v>
      </c>
      <c r="E335" s="3">
        <f t="shared" si="339"/>
        <v>1</v>
      </c>
      <c r="F335" s="3">
        <f t="shared" si="339"/>
        <v>6</v>
      </c>
      <c r="G335" s="3">
        <f t="shared" si="339"/>
        <v>8</v>
      </c>
      <c r="H335" s="3">
        <f t="shared" si="339"/>
        <v>5</v>
      </c>
      <c r="I335" s="3">
        <f t="shared" si="339"/>
        <v>4</v>
      </c>
      <c r="J335" s="3">
        <f t="shared" si="290"/>
        <v>0</v>
      </c>
      <c r="K335" s="3">
        <f t="shared" si="343"/>
        <v>0</v>
      </c>
      <c r="L335" s="3">
        <f t="shared" si="344"/>
        <v>0</v>
      </c>
      <c r="M335" s="3">
        <f t="shared" si="330"/>
        <v>0</v>
      </c>
      <c r="N335" s="3">
        <f t="shared" si="331"/>
        <v>0</v>
      </c>
      <c r="O335" s="3">
        <f t="shared" si="332"/>
        <v>0</v>
      </c>
      <c r="P335" s="3">
        <f t="shared" si="333"/>
        <v>0</v>
      </c>
      <c r="Q335" s="3">
        <f t="shared" si="293"/>
        <v>0</v>
      </c>
      <c r="R335" s="3">
        <f t="shared" si="345"/>
        <v>1</v>
      </c>
      <c r="S335" s="3">
        <f t="shared" si="346"/>
        <v>1</v>
      </c>
      <c r="T335" s="3">
        <f t="shared" si="347"/>
        <v>0</v>
      </c>
      <c r="U335" s="3">
        <f t="shared" si="348"/>
        <v>0</v>
      </c>
      <c r="V335" s="3">
        <f t="shared" si="341"/>
        <v>0</v>
      </c>
      <c r="W335" s="3">
        <f t="shared" si="349"/>
        <v>0</v>
      </c>
      <c r="X335" s="3">
        <f t="shared" si="350"/>
        <v>0</v>
      </c>
      <c r="Y335" s="3">
        <f t="shared" si="351"/>
        <v>0</v>
      </c>
      <c r="Z335" s="3">
        <f t="shared" si="352"/>
        <v>0</v>
      </c>
      <c r="AA335" s="3">
        <f t="shared" si="302"/>
        <v>0</v>
      </c>
      <c r="AB335" s="3">
        <f t="shared" si="353"/>
        <v>1</v>
      </c>
      <c r="AC335" s="3">
        <f t="shared" si="354"/>
        <v>1</v>
      </c>
      <c r="AD335" s="3">
        <f t="shared" si="355"/>
        <v>0</v>
      </c>
      <c r="AE335" s="3">
        <f t="shared" si="356"/>
        <v>0</v>
      </c>
      <c r="AF335" s="3">
        <f t="shared" si="357"/>
        <v>0</v>
      </c>
      <c r="AG335" s="3">
        <f t="shared" si="358"/>
        <v>0</v>
      </c>
      <c r="AH335" s="3">
        <f t="shared" si="359"/>
        <v>0</v>
      </c>
      <c r="AI335" s="3">
        <f t="shared" si="360"/>
        <v>0</v>
      </c>
      <c r="AJ335" s="3">
        <f t="shared" si="361"/>
        <v>0</v>
      </c>
      <c r="AK335" s="3">
        <f t="shared" si="362"/>
        <v>1</v>
      </c>
      <c r="AL335" s="3">
        <f t="shared" si="313"/>
        <v>1</v>
      </c>
      <c r="AM335" s="3">
        <f t="shared" si="363"/>
        <v>2</v>
      </c>
      <c r="AN335" s="3">
        <f t="shared" si="364"/>
        <v>1</v>
      </c>
      <c r="AO335" s="3">
        <f t="shared" si="365"/>
        <v>420</v>
      </c>
      <c r="AP335" s="3">
        <f t="shared" si="366"/>
        <v>4</v>
      </c>
      <c r="AQ335" s="3">
        <f t="shared" si="367"/>
        <v>6</v>
      </c>
      <c r="AR335" s="3">
        <f t="shared" si="368"/>
        <v>8</v>
      </c>
      <c r="AS335" s="3">
        <f t="shared" si="369"/>
        <v>5</v>
      </c>
      <c r="AT335" s="3">
        <f t="shared" si="370"/>
        <v>4</v>
      </c>
      <c r="AU335" s="3">
        <f t="shared" si="371"/>
        <v>0</v>
      </c>
      <c r="AV335" s="3">
        <f t="shared" si="372"/>
        <v>0</v>
      </c>
      <c r="AW335" s="3">
        <f t="shared" si="373"/>
        <v>0</v>
      </c>
      <c r="AX335" s="3">
        <f t="shared" si="374"/>
        <v>0</v>
      </c>
      <c r="AY335" s="3">
        <f t="shared" si="375"/>
        <v>0</v>
      </c>
      <c r="AZ335" s="3">
        <f t="shared" si="376"/>
        <v>0</v>
      </c>
      <c r="BA335" s="3">
        <f t="shared" si="377"/>
        <v>0</v>
      </c>
    </row>
    <row r="336" spans="1:53" ht="12.75">
      <c r="A336" s="3" t="str">
        <f t="shared" si="342"/>
        <v>Barefoot Resort - Love</v>
      </c>
      <c r="B336" s="3">
        <v>6</v>
      </c>
      <c r="C336" s="3">
        <f t="shared" si="340"/>
        <v>340</v>
      </c>
      <c r="D336" s="3">
        <f aca="true" t="shared" si="378" ref="D336:I345">D115</f>
        <v>4</v>
      </c>
      <c r="E336" s="3">
        <f t="shared" si="378"/>
        <v>9</v>
      </c>
      <c r="F336" s="3">
        <f t="shared" si="378"/>
        <v>5</v>
      </c>
      <c r="G336" s="3">
        <f t="shared" si="378"/>
        <v>5</v>
      </c>
      <c r="H336" s="3">
        <f t="shared" si="378"/>
        <v>4</v>
      </c>
      <c r="I336" s="3">
        <f t="shared" si="378"/>
        <v>4</v>
      </c>
      <c r="J336" s="3">
        <f t="shared" si="290"/>
        <v>0</v>
      </c>
      <c r="K336" s="3">
        <f t="shared" si="343"/>
        <v>0</v>
      </c>
      <c r="L336" s="3">
        <f t="shared" si="344"/>
        <v>0</v>
      </c>
      <c r="M336" s="3">
        <f t="shared" si="330"/>
        <v>0</v>
      </c>
      <c r="N336" s="3">
        <f t="shared" si="331"/>
        <v>0</v>
      </c>
      <c r="O336" s="3">
        <f t="shared" si="332"/>
        <v>0</v>
      </c>
      <c r="P336" s="3">
        <f t="shared" si="333"/>
        <v>0</v>
      </c>
      <c r="Q336" s="3">
        <f t="shared" si="293"/>
        <v>0</v>
      </c>
      <c r="R336" s="3">
        <f t="shared" si="345"/>
        <v>1</v>
      </c>
      <c r="S336" s="3">
        <f t="shared" si="346"/>
        <v>1</v>
      </c>
      <c r="T336" s="3">
        <f t="shared" si="347"/>
        <v>0</v>
      </c>
      <c r="U336" s="3">
        <f t="shared" si="348"/>
        <v>0</v>
      </c>
      <c r="V336" s="3">
        <f t="shared" si="341"/>
        <v>0</v>
      </c>
      <c r="W336" s="3">
        <f t="shared" si="349"/>
        <v>0</v>
      </c>
      <c r="X336" s="3">
        <f t="shared" si="350"/>
        <v>0</v>
      </c>
      <c r="Y336" s="3">
        <f t="shared" si="351"/>
        <v>0</v>
      </c>
      <c r="Z336" s="3">
        <f t="shared" si="352"/>
        <v>0</v>
      </c>
      <c r="AA336" s="3">
        <f t="shared" si="302"/>
        <v>1</v>
      </c>
      <c r="AB336" s="3">
        <f t="shared" si="353"/>
        <v>1</v>
      </c>
      <c r="AC336" s="3">
        <f t="shared" si="354"/>
        <v>2</v>
      </c>
      <c r="AD336" s="3">
        <f t="shared" si="355"/>
        <v>1</v>
      </c>
      <c r="AE336" s="3">
        <f t="shared" si="356"/>
        <v>340</v>
      </c>
      <c r="AF336" s="3">
        <f t="shared" si="357"/>
        <v>4</v>
      </c>
      <c r="AG336" s="3">
        <f t="shared" si="358"/>
        <v>5</v>
      </c>
      <c r="AH336" s="3">
        <f t="shared" si="359"/>
        <v>5</v>
      </c>
      <c r="AI336" s="3">
        <f t="shared" si="360"/>
        <v>4</v>
      </c>
      <c r="AJ336" s="3">
        <f t="shared" si="361"/>
        <v>4</v>
      </c>
      <c r="AK336" s="3">
        <f t="shared" si="362"/>
        <v>1</v>
      </c>
      <c r="AL336" s="3">
        <f t="shared" si="313"/>
        <v>0</v>
      </c>
      <c r="AM336" s="3">
        <f t="shared" si="363"/>
        <v>1</v>
      </c>
      <c r="AN336" s="3">
        <f t="shared" si="364"/>
        <v>0</v>
      </c>
      <c r="AO336" s="3">
        <f t="shared" si="365"/>
        <v>0</v>
      </c>
      <c r="AP336" s="3">
        <f t="shared" si="366"/>
        <v>0</v>
      </c>
      <c r="AQ336" s="3">
        <f t="shared" si="367"/>
        <v>0</v>
      </c>
      <c r="AR336" s="3">
        <f t="shared" si="368"/>
        <v>0</v>
      </c>
      <c r="AS336" s="3">
        <f t="shared" si="369"/>
        <v>0</v>
      </c>
      <c r="AT336" s="3">
        <f t="shared" si="370"/>
        <v>0</v>
      </c>
      <c r="AU336" s="3">
        <f t="shared" si="371"/>
        <v>0</v>
      </c>
      <c r="AV336" s="3">
        <f t="shared" si="372"/>
        <v>0</v>
      </c>
      <c r="AW336" s="3">
        <f t="shared" si="373"/>
        <v>0</v>
      </c>
      <c r="AX336" s="3">
        <f t="shared" si="374"/>
        <v>0</v>
      </c>
      <c r="AY336" s="3">
        <f t="shared" si="375"/>
        <v>0</v>
      </c>
      <c r="AZ336" s="3">
        <f t="shared" si="376"/>
        <v>0</v>
      </c>
      <c r="BA336" s="3">
        <f t="shared" si="377"/>
        <v>0</v>
      </c>
    </row>
    <row r="337" spans="1:53" ht="12.75">
      <c r="A337" s="3" t="str">
        <f t="shared" si="342"/>
        <v>Barefoot Resort - Love</v>
      </c>
      <c r="B337" s="3">
        <v>7</v>
      </c>
      <c r="C337" s="3">
        <f t="shared" si="340"/>
        <v>398</v>
      </c>
      <c r="D337" s="3">
        <f t="shared" si="378"/>
        <v>4</v>
      </c>
      <c r="E337" s="3">
        <f t="shared" si="378"/>
        <v>5</v>
      </c>
      <c r="F337" s="3">
        <f t="shared" si="378"/>
        <v>5</v>
      </c>
      <c r="G337" s="3">
        <f t="shared" si="378"/>
        <v>6</v>
      </c>
      <c r="H337" s="3">
        <f t="shared" si="378"/>
        <v>5</v>
      </c>
      <c r="I337" s="3">
        <f t="shared" si="378"/>
        <v>4</v>
      </c>
      <c r="J337" s="3">
        <f t="shared" si="290"/>
        <v>0</v>
      </c>
      <c r="K337" s="3">
        <f t="shared" si="343"/>
        <v>0</v>
      </c>
      <c r="L337" s="3">
        <f t="shared" si="344"/>
        <v>0</v>
      </c>
      <c r="M337" s="3">
        <f t="shared" si="330"/>
        <v>0</v>
      </c>
      <c r="N337" s="3">
        <f t="shared" si="331"/>
        <v>0</v>
      </c>
      <c r="O337" s="3">
        <f t="shared" si="332"/>
        <v>0</v>
      </c>
      <c r="P337" s="3">
        <f t="shared" si="333"/>
        <v>0</v>
      </c>
      <c r="Q337" s="3">
        <f t="shared" si="293"/>
        <v>0</v>
      </c>
      <c r="R337" s="3">
        <f t="shared" si="345"/>
        <v>1</v>
      </c>
      <c r="S337" s="3">
        <f t="shared" si="346"/>
        <v>1</v>
      </c>
      <c r="T337" s="3">
        <f t="shared" si="347"/>
        <v>0</v>
      </c>
      <c r="U337" s="3">
        <f t="shared" si="348"/>
        <v>0</v>
      </c>
      <c r="V337" s="3">
        <f t="shared" si="341"/>
        <v>0</v>
      </c>
      <c r="W337" s="3">
        <f t="shared" si="349"/>
        <v>0</v>
      </c>
      <c r="X337" s="3">
        <f t="shared" si="350"/>
        <v>0</v>
      </c>
      <c r="Y337" s="3">
        <f t="shared" si="351"/>
        <v>0</v>
      </c>
      <c r="Z337" s="3">
        <f t="shared" si="352"/>
        <v>0</v>
      </c>
      <c r="AA337" s="3">
        <f t="shared" si="302"/>
        <v>1</v>
      </c>
      <c r="AB337" s="3">
        <f t="shared" si="353"/>
        <v>1</v>
      </c>
      <c r="AC337" s="3">
        <f t="shared" si="354"/>
        <v>2</v>
      </c>
      <c r="AD337" s="3">
        <f t="shared" si="355"/>
        <v>1</v>
      </c>
      <c r="AE337" s="3">
        <f t="shared" si="356"/>
        <v>398</v>
      </c>
      <c r="AF337" s="3">
        <f t="shared" si="357"/>
        <v>4</v>
      </c>
      <c r="AG337" s="3">
        <f t="shared" si="358"/>
        <v>5</v>
      </c>
      <c r="AH337" s="3">
        <f t="shared" si="359"/>
        <v>6</v>
      </c>
      <c r="AI337" s="3">
        <f t="shared" si="360"/>
        <v>5</v>
      </c>
      <c r="AJ337" s="3">
        <f t="shared" si="361"/>
        <v>4</v>
      </c>
      <c r="AK337" s="3">
        <f t="shared" si="362"/>
        <v>1</v>
      </c>
      <c r="AL337" s="3">
        <f t="shared" si="313"/>
        <v>0</v>
      </c>
      <c r="AM337" s="3">
        <f t="shared" si="363"/>
        <v>1</v>
      </c>
      <c r="AN337" s="3">
        <f t="shared" si="364"/>
        <v>0</v>
      </c>
      <c r="AO337" s="3">
        <f t="shared" si="365"/>
        <v>0</v>
      </c>
      <c r="AP337" s="3">
        <f t="shared" si="366"/>
        <v>0</v>
      </c>
      <c r="AQ337" s="3">
        <f t="shared" si="367"/>
        <v>0</v>
      </c>
      <c r="AR337" s="3">
        <f t="shared" si="368"/>
        <v>0</v>
      </c>
      <c r="AS337" s="3">
        <f t="shared" si="369"/>
        <v>0</v>
      </c>
      <c r="AT337" s="3">
        <f t="shared" si="370"/>
        <v>0</v>
      </c>
      <c r="AU337" s="3">
        <f t="shared" si="371"/>
        <v>0</v>
      </c>
      <c r="AV337" s="3">
        <f t="shared" si="372"/>
        <v>0</v>
      </c>
      <c r="AW337" s="3">
        <f t="shared" si="373"/>
        <v>0</v>
      </c>
      <c r="AX337" s="3">
        <f t="shared" si="374"/>
        <v>0</v>
      </c>
      <c r="AY337" s="3">
        <f t="shared" si="375"/>
        <v>0</v>
      </c>
      <c r="AZ337" s="3">
        <f t="shared" si="376"/>
        <v>0</v>
      </c>
      <c r="BA337" s="3">
        <f t="shared" si="377"/>
        <v>0</v>
      </c>
    </row>
    <row r="338" spans="1:53" ht="12.75">
      <c r="A338" s="3" t="str">
        <f t="shared" si="342"/>
        <v>Barefoot Resort - Love</v>
      </c>
      <c r="B338" s="3">
        <v>8</v>
      </c>
      <c r="C338" s="3">
        <f t="shared" si="340"/>
        <v>485</v>
      </c>
      <c r="D338" s="3">
        <f t="shared" si="378"/>
        <v>5</v>
      </c>
      <c r="E338" s="3">
        <f t="shared" si="378"/>
        <v>3</v>
      </c>
      <c r="F338" s="3">
        <f t="shared" si="378"/>
        <v>6</v>
      </c>
      <c r="G338" s="3">
        <f t="shared" si="378"/>
        <v>7</v>
      </c>
      <c r="H338" s="3">
        <f t="shared" si="378"/>
        <v>4</v>
      </c>
      <c r="I338" s="3">
        <f t="shared" si="378"/>
        <v>5</v>
      </c>
      <c r="J338" s="3">
        <f t="shared" si="290"/>
        <v>0</v>
      </c>
      <c r="K338" s="3">
        <f t="shared" si="343"/>
        <v>0</v>
      </c>
      <c r="L338" s="3">
        <f t="shared" si="344"/>
        <v>0</v>
      </c>
      <c r="M338" s="3">
        <f t="shared" si="330"/>
        <v>0</v>
      </c>
      <c r="N338" s="3">
        <f t="shared" si="331"/>
        <v>0</v>
      </c>
      <c r="O338" s="3">
        <f t="shared" si="332"/>
        <v>0</v>
      </c>
      <c r="P338" s="3">
        <f t="shared" si="333"/>
        <v>0</v>
      </c>
      <c r="Q338" s="3">
        <f t="shared" si="293"/>
        <v>0</v>
      </c>
      <c r="R338" s="3">
        <f t="shared" si="345"/>
        <v>1</v>
      </c>
      <c r="S338" s="3">
        <f t="shared" si="346"/>
        <v>1</v>
      </c>
      <c r="T338" s="3">
        <f t="shared" si="347"/>
        <v>0</v>
      </c>
      <c r="U338" s="3">
        <f t="shared" si="348"/>
        <v>0</v>
      </c>
      <c r="V338" s="3">
        <f t="shared" si="341"/>
        <v>0</v>
      </c>
      <c r="W338" s="3">
        <f t="shared" si="349"/>
        <v>0</v>
      </c>
      <c r="X338" s="3">
        <f t="shared" si="350"/>
        <v>0</v>
      </c>
      <c r="Y338" s="3">
        <f t="shared" si="351"/>
        <v>0</v>
      </c>
      <c r="Z338" s="3">
        <f t="shared" si="352"/>
        <v>0</v>
      </c>
      <c r="AA338" s="3">
        <f t="shared" si="302"/>
        <v>0</v>
      </c>
      <c r="AB338" s="3">
        <f t="shared" si="353"/>
        <v>1</v>
      </c>
      <c r="AC338" s="3">
        <f t="shared" si="354"/>
        <v>1</v>
      </c>
      <c r="AD338" s="3">
        <f t="shared" si="355"/>
        <v>0</v>
      </c>
      <c r="AE338" s="3">
        <f t="shared" si="356"/>
        <v>0</v>
      </c>
      <c r="AF338" s="3">
        <f t="shared" si="357"/>
        <v>0</v>
      </c>
      <c r="AG338" s="3">
        <f t="shared" si="358"/>
        <v>0</v>
      </c>
      <c r="AH338" s="3">
        <f t="shared" si="359"/>
        <v>0</v>
      </c>
      <c r="AI338" s="3">
        <f t="shared" si="360"/>
        <v>0</v>
      </c>
      <c r="AJ338" s="3">
        <f t="shared" si="361"/>
        <v>0</v>
      </c>
      <c r="AK338" s="3">
        <f t="shared" si="362"/>
        <v>1</v>
      </c>
      <c r="AL338" s="3">
        <f t="shared" si="313"/>
        <v>1</v>
      </c>
      <c r="AM338" s="3">
        <f t="shared" si="363"/>
        <v>2</v>
      </c>
      <c r="AN338" s="3">
        <f t="shared" si="364"/>
        <v>1</v>
      </c>
      <c r="AO338" s="3">
        <f t="shared" si="365"/>
        <v>485</v>
      </c>
      <c r="AP338" s="3">
        <f t="shared" si="366"/>
        <v>5</v>
      </c>
      <c r="AQ338" s="3">
        <f t="shared" si="367"/>
        <v>6</v>
      </c>
      <c r="AR338" s="3">
        <f t="shared" si="368"/>
        <v>7</v>
      </c>
      <c r="AS338" s="3">
        <f t="shared" si="369"/>
        <v>4</v>
      </c>
      <c r="AT338" s="3">
        <f t="shared" si="370"/>
        <v>5</v>
      </c>
      <c r="AU338" s="3">
        <f t="shared" si="371"/>
        <v>0</v>
      </c>
      <c r="AV338" s="3">
        <f t="shared" si="372"/>
        <v>0</v>
      </c>
      <c r="AW338" s="3">
        <f t="shared" si="373"/>
        <v>0</v>
      </c>
      <c r="AX338" s="3">
        <f t="shared" si="374"/>
        <v>0</v>
      </c>
      <c r="AY338" s="3">
        <f t="shared" si="375"/>
        <v>0</v>
      </c>
      <c r="AZ338" s="3">
        <f t="shared" si="376"/>
        <v>0</v>
      </c>
      <c r="BA338" s="3">
        <f t="shared" si="377"/>
        <v>0</v>
      </c>
    </row>
    <row r="339" spans="1:53" ht="12.75">
      <c r="A339" s="3" t="str">
        <f t="shared" si="342"/>
        <v>Barefoot Resort - Love</v>
      </c>
      <c r="B339" s="3">
        <v>9</v>
      </c>
      <c r="C339" s="3">
        <f t="shared" si="340"/>
        <v>187</v>
      </c>
      <c r="D339" s="3">
        <f t="shared" si="378"/>
        <v>3</v>
      </c>
      <c r="E339" s="3">
        <f t="shared" si="378"/>
        <v>11</v>
      </c>
      <c r="F339" s="3">
        <f t="shared" si="378"/>
        <v>4</v>
      </c>
      <c r="G339" s="3">
        <f t="shared" si="378"/>
        <v>3</v>
      </c>
      <c r="H339" s="3">
        <f t="shared" si="378"/>
        <v>4</v>
      </c>
      <c r="I339" s="3">
        <f t="shared" si="378"/>
        <v>3</v>
      </c>
      <c r="J339" s="3">
        <f t="shared" si="290"/>
        <v>1</v>
      </c>
      <c r="K339" s="3">
        <f t="shared" si="343"/>
        <v>187</v>
      </c>
      <c r="L339" s="3">
        <f t="shared" si="344"/>
        <v>3</v>
      </c>
      <c r="M339" s="3">
        <f t="shared" si="330"/>
        <v>4</v>
      </c>
      <c r="N339" s="3">
        <f t="shared" si="331"/>
        <v>3</v>
      </c>
      <c r="O339" s="3">
        <f t="shared" si="332"/>
        <v>4</v>
      </c>
      <c r="P339" s="3">
        <f t="shared" si="333"/>
        <v>3</v>
      </c>
      <c r="Q339" s="3">
        <f t="shared" si="293"/>
        <v>1</v>
      </c>
      <c r="R339" s="3">
        <f t="shared" si="345"/>
        <v>0</v>
      </c>
      <c r="S339" s="3">
        <f t="shared" si="346"/>
        <v>1</v>
      </c>
      <c r="T339" s="3">
        <f t="shared" si="347"/>
        <v>0</v>
      </c>
      <c r="U339" s="3">
        <f t="shared" si="348"/>
        <v>0</v>
      </c>
      <c r="V339" s="3">
        <f t="shared" si="341"/>
        <v>0</v>
      </c>
      <c r="W339" s="3">
        <f t="shared" si="349"/>
        <v>0</v>
      </c>
      <c r="X339" s="3">
        <f t="shared" si="350"/>
        <v>0</v>
      </c>
      <c r="Y339" s="3">
        <f t="shared" si="351"/>
        <v>0</v>
      </c>
      <c r="Z339" s="3">
        <f t="shared" si="352"/>
        <v>0</v>
      </c>
      <c r="AA339" s="3">
        <f t="shared" si="302"/>
        <v>1</v>
      </c>
      <c r="AB339" s="3">
        <f t="shared" si="353"/>
        <v>0</v>
      </c>
      <c r="AC339" s="3">
        <f t="shared" si="354"/>
        <v>1</v>
      </c>
      <c r="AD339" s="3">
        <f t="shared" si="355"/>
        <v>0</v>
      </c>
      <c r="AE339" s="3">
        <f t="shared" si="356"/>
        <v>0</v>
      </c>
      <c r="AF339" s="3">
        <f t="shared" si="357"/>
        <v>0</v>
      </c>
      <c r="AG339" s="3">
        <f t="shared" si="358"/>
        <v>0</v>
      </c>
      <c r="AH339" s="3">
        <f t="shared" si="359"/>
        <v>0</v>
      </c>
      <c r="AI339" s="3">
        <f t="shared" si="360"/>
        <v>0</v>
      </c>
      <c r="AJ339" s="3">
        <f t="shared" si="361"/>
        <v>0</v>
      </c>
      <c r="AK339" s="3">
        <f t="shared" si="362"/>
        <v>1</v>
      </c>
      <c r="AL339" s="3">
        <f t="shared" si="313"/>
        <v>0</v>
      </c>
      <c r="AM339" s="3">
        <f t="shared" si="363"/>
        <v>1</v>
      </c>
      <c r="AN339" s="3">
        <f t="shared" si="364"/>
        <v>0</v>
      </c>
      <c r="AO339" s="3">
        <f t="shared" si="365"/>
        <v>0</v>
      </c>
      <c r="AP339" s="3">
        <f t="shared" si="366"/>
        <v>0</v>
      </c>
      <c r="AQ339" s="3">
        <f t="shared" si="367"/>
        <v>0</v>
      </c>
      <c r="AR339" s="3">
        <f t="shared" si="368"/>
        <v>0</v>
      </c>
      <c r="AS339" s="3">
        <f t="shared" si="369"/>
        <v>0</v>
      </c>
      <c r="AT339" s="3">
        <f t="shared" si="370"/>
        <v>0</v>
      </c>
      <c r="AU339" s="3">
        <f t="shared" si="371"/>
        <v>0</v>
      </c>
      <c r="AV339" s="3">
        <f t="shared" si="372"/>
        <v>0</v>
      </c>
      <c r="AW339" s="3">
        <f t="shared" si="373"/>
        <v>0</v>
      </c>
      <c r="AX339" s="3">
        <f t="shared" si="374"/>
        <v>0</v>
      </c>
      <c r="AY339" s="3">
        <f t="shared" si="375"/>
        <v>0</v>
      </c>
      <c r="AZ339" s="3">
        <f t="shared" si="376"/>
        <v>0</v>
      </c>
      <c r="BA339" s="3">
        <f t="shared" si="377"/>
        <v>0</v>
      </c>
    </row>
    <row r="340" spans="1:53" ht="12.75">
      <c r="A340" s="3" t="str">
        <f t="shared" si="342"/>
        <v>Barefoot Resort - Love</v>
      </c>
      <c r="B340" s="3">
        <v>10</v>
      </c>
      <c r="C340" s="3">
        <f t="shared" si="340"/>
        <v>321</v>
      </c>
      <c r="D340" s="3">
        <f t="shared" si="378"/>
        <v>4</v>
      </c>
      <c r="E340" s="3">
        <f t="shared" si="378"/>
        <v>16</v>
      </c>
      <c r="F340" s="3">
        <f t="shared" si="378"/>
        <v>6</v>
      </c>
      <c r="G340" s="3">
        <f t="shared" si="378"/>
        <v>7</v>
      </c>
      <c r="H340" s="3">
        <f t="shared" si="378"/>
        <v>5</v>
      </c>
      <c r="I340" s="3">
        <f t="shared" si="378"/>
        <v>4</v>
      </c>
      <c r="J340" s="3">
        <f t="shared" si="290"/>
        <v>0</v>
      </c>
      <c r="K340" s="3">
        <f t="shared" si="343"/>
        <v>0</v>
      </c>
      <c r="L340" s="3">
        <f t="shared" si="344"/>
        <v>0</v>
      </c>
      <c r="M340" s="3">
        <f t="shared" si="330"/>
        <v>0</v>
      </c>
      <c r="N340" s="3">
        <f t="shared" si="331"/>
        <v>0</v>
      </c>
      <c r="O340" s="3">
        <f t="shared" si="332"/>
        <v>0</v>
      </c>
      <c r="P340" s="3">
        <f t="shared" si="333"/>
        <v>0</v>
      </c>
      <c r="Q340" s="3">
        <f t="shared" si="293"/>
        <v>0</v>
      </c>
      <c r="R340" s="3">
        <f t="shared" si="345"/>
        <v>1</v>
      </c>
      <c r="S340" s="3">
        <f t="shared" si="346"/>
        <v>1</v>
      </c>
      <c r="T340" s="3">
        <f t="shared" si="347"/>
        <v>0</v>
      </c>
      <c r="U340" s="3">
        <f t="shared" si="348"/>
        <v>0</v>
      </c>
      <c r="V340" s="3">
        <f t="shared" si="341"/>
        <v>0</v>
      </c>
      <c r="W340" s="3">
        <f t="shared" si="349"/>
        <v>0</v>
      </c>
      <c r="X340" s="3">
        <f t="shared" si="350"/>
        <v>0</v>
      </c>
      <c r="Y340" s="3">
        <f t="shared" si="351"/>
        <v>0</v>
      </c>
      <c r="Z340" s="3">
        <f t="shared" si="352"/>
        <v>0</v>
      </c>
      <c r="AA340" s="3">
        <f t="shared" si="302"/>
        <v>1</v>
      </c>
      <c r="AB340" s="3">
        <f t="shared" si="353"/>
        <v>1</v>
      </c>
      <c r="AC340" s="3">
        <f t="shared" si="354"/>
        <v>2</v>
      </c>
      <c r="AD340" s="3">
        <f t="shared" si="355"/>
        <v>1</v>
      </c>
      <c r="AE340" s="3">
        <f t="shared" si="356"/>
        <v>321</v>
      </c>
      <c r="AF340" s="3">
        <f t="shared" si="357"/>
        <v>4</v>
      </c>
      <c r="AG340" s="3">
        <f t="shared" si="358"/>
        <v>6</v>
      </c>
      <c r="AH340" s="3">
        <f t="shared" si="359"/>
        <v>7</v>
      </c>
      <c r="AI340" s="3">
        <f t="shared" si="360"/>
        <v>5</v>
      </c>
      <c r="AJ340" s="3">
        <f t="shared" si="361"/>
        <v>4</v>
      </c>
      <c r="AK340" s="3">
        <f t="shared" si="362"/>
        <v>1</v>
      </c>
      <c r="AL340" s="3">
        <f t="shared" si="313"/>
        <v>0</v>
      </c>
      <c r="AM340" s="3">
        <f t="shared" si="363"/>
        <v>1</v>
      </c>
      <c r="AN340" s="3">
        <f t="shared" si="364"/>
        <v>0</v>
      </c>
      <c r="AO340" s="3">
        <f t="shared" si="365"/>
        <v>0</v>
      </c>
      <c r="AP340" s="3">
        <f t="shared" si="366"/>
        <v>0</v>
      </c>
      <c r="AQ340" s="3">
        <f t="shared" si="367"/>
        <v>0</v>
      </c>
      <c r="AR340" s="3">
        <f t="shared" si="368"/>
        <v>0</v>
      </c>
      <c r="AS340" s="3">
        <f t="shared" si="369"/>
        <v>0</v>
      </c>
      <c r="AT340" s="3">
        <f t="shared" si="370"/>
        <v>0</v>
      </c>
      <c r="AU340" s="3">
        <f t="shared" si="371"/>
        <v>0</v>
      </c>
      <c r="AV340" s="3">
        <f t="shared" si="372"/>
        <v>0</v>
      </c>
      <c r="AW340" s="3">
        <f t="shared" si="373"/>
        <v>0</v>
      </c>
      <c r="AX340" s="3">
        <f t="shared" si="374"/>
        <v>0</v>
      </c>
      <c r="AY340" s="3">
        <f t="shared" si="375"/>
        <v>0</v>
      </c>
      <c r="AZ340" s="3">
        <f t="shared" si="376"/>
        <v>0</v>
      </c>
      <c r="BA340" s="3">
        <f t="shared" si="377"/>
        <v>0</v>
      </c>
    </row>
    <row r="341" spans="1:53" ht="12.75">
      <c r="A341" s="3" t="str">
        <f t="shared" si="342"/>
        <v>Barefoot Resort - Love</v>
      </c>
      <c r="B341" s="3">
        <v>11</v>
      </c>
      <c r="C341" s="3">
        <f t="shared" si="340"/>
        <v>109</v>
      </c>
      <c r="D341" s="3">
        <f t="shared" si="378"/>
        <v>3</v>
      </c>
      <c r="E341" s="3">
        <f t="shared" si="378"/>
        <v>18</v>
      </c>
      <c r="F341" s="3">
        <f t="shared" si="378"/>
        <v>3</v>
      </c>
      <c r="G341" s="3">
        <f t="shared" si="378"/>
        <v>5</v>
      </c>
      <c r="H341" s="3">
        <f t="shared" si="378"/>
        <v>3</v>
      </c>
      <c r="I341" s="3">
        <f t="shared" si="378"/>
        <v>3</v>
      </c>
      <c r="J341" s="3">
        <f t="shared" si="290"/>
        <v>1</v>
      </c>
      <c r="K341" s="3">
        <f t="shared" si="343"/>
        <v>109</v>
      </c>
      <c r="L341" s="3">
        <f t="shared" si="344"/>
        <v>3</v>
      </c>
      <c r="M341" s="3">
        <f t="shared" si="330"/>
        <v>3</v>
      </c>
      <c r="N341" s="3">
        <f t="shared" si="331"/>
        <v>5</v>
      </c>
      <c r="O341" s="3">
        <f t="shared" si="332"/>
        <v>3</v>
      </c>
      <c r="P341" s="3">
        <f t="shared" si="333"/>
        <v>3</v>
      </c>
      <c r="Q341" s="3">
        <f t="shared" si="293"/>
        <v>1</v>
      </c>
      <c r="R341" s="3">
        <f t="shared" si="345"/>
        <v>0</v>
      </c>
      <c r="S341" s="3">
        <f t="shared" si="346"/>
        <v>1</v>
      </c>
      <c r="T341" s="3">
        <f t="shared" si="347"/>
        <v>0</v>
      </c>
      <c r="U341" s="3">
        <f t="shared" si="348"/>
        <v>0</v>
      </c>
      <c r="V341" s="3">
        <f t="shared" si="341"/>
        <v>0</v>
      </c>
      <c r="W341" s="3">
        <f t="shared" si="349"/>
        <v>0</v>
      </c>
      <c r="X341" s="3">
        <f t="shared" si="350"/>
        <v>0</v>
      </c>
      <c r="Y341" s="3">
        <f t="shared" si="351"/>
        <v>0</v>
      </c>
      <c r="Z341" s="3">
        <f t="shared" si="352"/>
        <v>0</v>
      </c>
      <c r="AA341" s="3">
        <f t="shared" si="302"/>
        <v>1</v>
      </c>
      <c r="AB341" s="3">
        <f t="shared" si="353"/>
        <v>0</v>
      </c>
      <c r="AC341" s="3">
        <f t="shared" si="354"/>
        <v>1</v>
      </c>
      <c r="AD341" s="3">
        <f t="shared" si="355"/>
        <v>0</v>
      </c>
      <c r="AE341" s="3">
        <f t="shared" si="356"/>
        <v>0</v>
      </c>
      <c r="AF341" s="3">
        <f t="shared" si="357"/>
        <v>0</v>
      </c>
      <c r="AG341" s="3">
        <f t="shared" si="358"/>
        <v>0</v>
      </c>
      <c r="AH341" s="3">
        <f t="shared" si="359"/>
        <v>0</v>
      </c>
      <c r="AI341" s="3">
        <f t="shared" si="360"/>
        <v>0</v>
      </c>
      <c r="AJ341" s="3">
        <f t="shared" si="361"/>
        <v>0</v>
      </c>
      <c r="AK341" s="3">
        <f t="shared" si="362"/>
        <v>1</v>
      </c>
      <c r="AL341" s="3">
        <f t="shared" si="313"/>
        <v>0</v>
      </c>
      <c r="AM341" s="3">
        <f t="shared" si="363"/>
        <v>1</v>
      </c>
      <c r="AN341" s="3">
        <f t="shared" si="364"/>
        <v>0</v>
      </c>
      <c r="AO341" s="3">
        <f t="shared" si="365"/>
        <v>0</v>
      </c>
      <c r="AP341" s="3">
        <f t="shared" si="366"/>
        <v>0</v>
      </c>
      <c r="AQ341" s="3">
        <f t="shared" si="367"/>
        <v>0</v>
      </c>
      <c r="AR341" s="3">
        <f t="shared" si="368"/>
        <v>0</v>
      </c>
      <c r="AS341" s="3">
        <f t="shared" si="369"/>
        <v>0</v>
      </c>
      <c r="AT341" s="3">
        <f t="shared" si="370"/>
        <v>0</v>
      </c>
      <c r="AU341" s="3">
        <f t="shared" si="371"/>
        <v>0</v>
      </c>
      <c r="AV341" s="3">
        <f t="shared" si="372"/>
        <v>0</v>
      </c>
      <c r="AW341" s="3">
        <f t="shared" si="373"/>
        <v>0</v>
      </c>
      <c r="AX341" s="3">
        <f t="shared" si="374"/>
        <v>0</v>
      </c>
      <c r="AY341" s="3">
        <f t="shared" si="375"/>
        <v>0</v>
      </c>
      <c r="AZ341" s="3">
        <f t="shared" si="376"/>
        <v>0</v>
      </c>
      <c r="BA341" s="3">
        <f t="shared" si="377"/>
        <v>0</v>
      </c>
    </row>
    <row r="342" spans="1:53" ht="12.75">
      <c r="A342" s="3" t="str">
        <f t="shared" si="342"/>
        <v>Barefoot Resort - Love</v>
      </c>
      <c r="B342" s="3">
        <v>12</v>
      </c>
      <c r="C342" s="3">
        <f t="shared" si="340"/>
        <v>393</v>
      </c>
      <c r="D342" s="3">
        <f t="shared" si="378"/>
        <v>4</v>
      </c>
      <c r="E342" s="3">
        <f t="shared" si="378"/>
        <v>2</v>
      </c>
      <c r="F342" s="3">
        <f t="shared" si="378"/>
        <v>6</v>
      </c>
      <c r="G342" s="3">
        <f t="shared" si="378"/>
        <v>5</v>
      </c>
      <c r="H342" s="3">
        <f t="shared" si="378"/>
        <v>6</v>
      </c>
      <c r="I342" s="3">
        <f t="shared" si="378"/>
        <v>7</v>
      </c>
      <c r="J342" s="3">
        <f t="shared" si="290"/>
        <v>0</v>
      </c>
      <c r="K342" s="3">
        <f t="shared" si="343"/>
        <v>0</v>
      </c>
      <c r="L342" s="3">
        <f t="shared" si="344"/>
        <v>0</v>
      </c>
      <c r="M342" s="3">
        <f t="shared" si="330"/>
        <v>0</v>
      </c>
      <c r="N342" s="3">
        <f t="shared" si="331"/>
        <v>0</v>
      </c>
      <c r="O342" s="3">
        <f t="shared" si="332"/>
        <v>0</v>
      </c>
      <c r="P342" s="3">
        <f t="shared" si="333"/>
        <v>0</v>
      </c>
      <c r="Q342" s="3">
        <f t="shared" si="293"/>
        <v>0</v>
      </c>
      <c r="R342" s="3">
        <f t="shared" si="345"/>
        <v>1</v>
      </c>
      <c r="S342" s="3">
        <f t="shared" si="346"/>
        <v>1</v>
      </c>
      <c r="T342" s="3">
        <f t="shared" si="347"/>
        <v>0</v>
      </c>
      <c r="U342" s="3">
        <f t="shared" si="348"/>
        <v>0</v>
      </c>
      <c r="V342" s="3">
        <f t="shared" si="341"/>
        <v>0</v>
      </c>
      <c r="W342" s="3">
        <f t="shared" si="349"/>
        <v>0</v>
      </c>
      <c r="X342" s="3">
        <f t="shared" si="350"/>
        <v>0</v>
      </c>
      <c r="Y342" s="3">
        <f t="shared" si="351"/>
        <v>0</v>
      </c>
      <c r="Z342" s="3">
        <f t="shared" si="352"/>
        <v>0</v>
      </c>
      <c r="AA342" s="3">
        <f t="shared" si="302"/>
        <v>1</v>
      </c>
      <c r="AB342" s="3">
        <f t="shared" si="353"/>
        <v>1</v>
      </c>
      <c r="AC342" s="3">
        <f t="shared" si="354"/>
        <v>2</v>
      </c>
      <c r="AD342" s="3">
        <f t="shared" si="355"/>
        <v>1</v>
      </c>
      <c r="AE342" s="3">
        <f t="shared" si="356"/>
        <v>393</v>
      </c>
      <c r="AF342" s="3">
        <f t="shared" si="357"/>
        <v>4</v>
      </c>
      <c r="AG342" s="3">
        <f t="shared" si="358"/>
        <v>6</v>
      </c>
      <c r="AH342" s="3">
        <f t="shared" si="359"/>
        <v>5</v>
      </c>
      <c r="AI342" s="3">
        <f t="shared" si="360"/>
        <v>6</v>
      </c>
      <c r="AJ342" s="3">
        <f t="shared" si="361"/>
        <v>7</v>
      </c>
      <c r="AK342" s="3">
        <f t="shared" si="362"/>
        <v>1</v>
      </c>
      <c r="AL342" s="3">
        <f t="shared" si="313"/>
        <v>0</v>
      </c>
      <c r="AM342" s="3">
        <f t="shared" si="363"/>
        <v>1</v>
      </c>
      <c r="AN342" s="3">
        <f t="shared" si="364"/>
        <v>0</v>
      </c>
      <c r="AO342" s="3">
        <f t="shared" si="365"/>
        <v>0</v>
      </c>
      <c r="AP342" s="3">
        <f t="shared" si="366"/>
        <v>0</v>
      </c>
      <c r="AQ342" s="3">
        <f t="shared" si="367"/>
        <v>0</v>
      </c>
      <c r="AR342" s="3">
        <f t="shared" si="368"/>
        <v>0</v>
      </c>
      <c r="AS342" s="3">
        <f t="shared" si="369"/>
        <v>0</v>
      </c>
      <c r="AT342" s="3">
        <f t="shared" si="370"/>
        <v>0</v>
      </c>
      <c r="AU342" s="3">
        <f t="shared" si="371"/>
        <v>0</v>
      </c>
      <c r="AV342" s="3">
        <f t="shared" si="372"/>
        <v>0</v>
      </c>
      <c r="AW342" s="3">
        <f t="shared" si="373"/>
        <v>0</v>
      </c>
      <c r="AX342" s="3">
        <f t="shared" si="374"/>
        <v>0</v>
      </c>
      <c r="AY342" s="3">
        <f t="shared" si="375"/>
        <v>0</v>
      </c>
      <c r="AZ342" s="3">
        <f t="shared" si="376"/>
        <v>0</v>
      </c>
      <c r="BA342" s="3">
        <f t="shared" si="377"/>
        <v>0</v>
      </c>
    </row>
    <row r="343" spans="1:53" ht="12.75">
      <c r="A343" s="3" t="str">
        <f t="shared" si="342"/>
        <v>Barefoot Resort - Love</v>
      </c>
      <c r="B343" s="3">
        <v>13</v>
      </c>
      <c r="C343" s="3">
        <f t="shared" si="340"/>
        <v>447</v>
      </c>
      <c r="D343" s="3">
        <f t="shared" si="378"/>
        <v>5</v>
      </c>
      <c r="E343" s="3">
        <f t="shared" si="378"/>
        <v>8</v>
      </c>
      <c r="F343" s="3">
        <f t="shared" si="378"/>
        <v>6</v>
      </c>
      <c r="G343" s="3">
        <f t="shared" si="378"/>
        <v>5</v>
      </c>
      <c r="H343" s="3">
        <f t="shared" si="378"/>
        <v>7</v>
      </c>
      <c r="I343" s="3">
        <f t="shared" si="378"/>
        <v>5</v>
      </c>
      <c r="J343" s="3">
        <f t="shared" si="290"/>
        <v>0</v>
      </c>
      <c r="K343" s="3">
        <f t="shared" si="343"/>
        <v>0</v>
      </c>
      <c r="L343" s="3">
        <f t="shared" si="344"/>
        <v>0</v>
      </c>
      <c r="M343" s="3">
        <f t="shared" si="330"/>
        <v>0</v>
      </c>
      <c r="N343" s="3">
        <f t="shared" si="331"/>
        <v>0</v>
      </c>
      <c r="O343" s="3">
        <f t="shared" si="332"/>
        <v>0</v>
      </c>
      <c r="P343" s="3">
        <f t="shared" si="333"/>
        <v>0</v>
      </c>
      <c r="Q343" s="3">
        <f t="shared" si="293"/>
        <v>0</v>
      </c>
      <c r="R343" s="3">
        <f t="shared" si="345"/>
        <v>1</v>
      </c>
      <c r="S343" s="3">
        <f t="shared" si="346"/>
        <v>1</v>
      </c>
      <c r="T343" s="3">
        <f t="shared" si="347"/>
        <v>0</v>
      </c>
      <c r="U343" s="3">
        <f t="shared" si="348"/>
        <v>0</v>
      </c>
      <c r="V343" s="3">
        <f t="shared" si="341"/>
        <v>0</v>
      </c>
      <c r="W343" s="3">
        <f t="shared" si="349"/>
        <v>0</v>
      </c>
      <c r="X343" s="3">
        <f t="shared" si="350"/>
        <v>0</v>
      </c>
      <c r="Y343" s="3">
        <f t="shared" si="351"/>
        <v>0</v>
      </c>
      <c r="Z343" s="3">
        <f t="shared" si="352"/>
        <v>0</v>
      </c>
      <c r="AA343" s="3">
        <f t="shared" si="302"/>
        <v>0</v>
      </c>
      <c r="AB343" s="3">
        <f t="shared" si="353"/>
        <v>1</v>
      </c>
      <c r="AC343" s="3">
        <f t="shared" si="354"/>
        <v>1</v>
      </c>
      <c r="AD343" s="3">
        <f t="shared" si="355"/>
        <v>0</v>
      </c>
      <c r="AE343" s="3">
        <f t="shared" si="356"/>
        <v>0</v>
      </c>
      <c r="AF343" s="3">
        <f t="shared" si="357"/>
        <v>0</v>
      </c>
      <c r="AG343" s="3">
        <f t="shared" si="358"/>
        <v>0</v>
      </c>
      <c r="AH343" s="3">
        <f t="shared" si="359"/>
        <v>0</v>
      </c>
      <c r="AI343" s="3">
        <f t="shared" si="360"/>
        <v>0</v>
      </c>
      <c r="AJ343" s="3">
        <f t="shared" si="361"/>
        <v>0</v>
      </c>
      <c r="AK343" s="3">
        <f t="shared" si="362"/>
        <v>1</v>
      </c>
      <c r="AL343" s="3">
        <f t="shared" si="313"/>
        <v>1</v>
      </c>
      <c r="AM343" s="3">
        <f t="shared" si="363"/>
        <v>2</v>
      </c>
      <c r="AN343" s="3">
        <f t="shared" si="364"/>
        <v>1</v>
      </c>
      <c r="AO343" s="3">
        <f t="shared" si="365"/>
        <v>447</v>
      </c>
      <c r="AP343" s="3">
        <f t="shared" si="366"/>
        <v>5</v>
      </c>
      <c r="AQ343" s="3">
        <f t="shared" si="367"/>
        <v>6</v>
      </c>
      <c r="AR343" s="3">
        <f t="shared" si="368"/>
        <v>5</v>
      </c>
      <c r="AS343" s="3">
        <f t="shared" si="369"/>
        <v>7</v>
      </c>
      <c r="AT343" s="3">
        <f t="shared" si="370"/>
        <v>5</v>
      </c>
      <c r="AU343" s="3">
        <f t="shared" si="371"/>
        <v>0</v>
      </c>
      <c r="AV343" s="3">
        <f t="shared" si="372"/>
        <v>0</v>
      </c>
      <c r="AW343" s="3">
        <f t="shared" si="373"/>
        <v>0</v>
      </c>
      <c r="AX343" s="3">
        <f t="shared" si="374"/>
        <v>0</v>
      </c>
      <c r="AY343" s="3">
        <f t="shared" si="375"/>
        <v>0</v>
      </c>
      <c r="AZ343" s="3">
        <f t="shared" si="376"/>
        <v>0</v>
      </c>
      <c r="BA343" s="3">
        <f t="shared" si="377"/>
        <v>0</v>
      </c>
    </row>
    <row r="344" spans="1:53" ht="12.75">
      <c r="A344" s="3" t="str">
        <f t="shared" si="342"/>
        <v>Barefoot Resort - Love</v>
      </c>
      <c r="B344" s="3">
        <v>14</v>
      </c>
      <c r="C344" s="3">
        <f t="shared" si="340"/>
        <v>361</v>
      </c>
      <c r="D344" s="3">
        <f t="shared" si="378"/>
        <v>4</v>
      </c>
      <c r="E344" s="3">
        <f t="shared" si="378"/>
        <v>10</v>
      </c>
      <c r="F344" s="3">
        <f t="shared" si="378"/>
        <v>5</v>
      </c>
      <c r="G344" s="3">
        <f t="shared" si="378"/>
        <v>6</v>
      </c>
      <c r="H344" s="3">
        <f t="shared" si="378"/>
        <v>6</v>
      </c>
      <c r="I344" s="3">
        <f t="shared" si="378"/>
        <v>4</v>
      </c>
      <c r="J344" s="3">
        <f t="shared" si="290"/>
        <v>0</v>
      </c>
      <c r="K344" s="3">
        <f t="shared" si="343"/>
        <v>0</v>
      </c>
      <c r="L344" s="3">
        <f t="shared" si="344"/>
        <v>0</v>
      </c>
      <c r="M344" s="3">
        <f t="shared" si="330"/>
        <v>0</v>
      </c>
      <c r="N344" s="3">
        <f t="shared" si="331"/>
        <v>0</v>
      </c>
      <c r="O344" s="3">
        <f t="shared" si="332"/>
        <v>0</v>
      </c>
      <c r="P344" s="3">
        <f t="shared" si="333"/>
        <v>0</v>
      </c>
      <c r="Q344" s="3">
        <f t="shared" si="293"/>
        <v>0</v>
      </c>
      <c r="R344" s="3">
        <f t="shared" si="345"/>
        <v>1</v>
      </c>
      <c r="S344" s="3">
        <f t="shared" si="346"/>
        <v>1</v>
      </c>
      <c r="T344" s="3">
        <f t="shared" si="347"/>
        <v>0</v>
      </c>
      <c r="U344" s="3">
        <f t="shared" si="348"/>
        <v>0</v>
      </c>
      <c r="V344" s="3">
        <f t="shared" si="341"/>
        <v>0</v>
      </c>
      <c r="W344" s="3">
        <f t="shared" si="349"/>
        <v>0</v>
      </c>
      <c r="X344" s="3">
        <f t="shared" si="350"/>
        <v>0</v>
      </c>
      <c r="Y344" s="3">
        <f t="shared" si="351"/>
        <v>0</v>
      </c>
      <c r="Z344" s="3">
        <f t="shared" si="352"/>
        <v>0</v>
      </c>
      <c r="AA344" s="3">
        <f t="shared" si="302"/>
        <v>1</v>
      </c>
      <c r="AB344" s="3">
        <f t="shared" si="353"/>
        <v>1</v>
      </c>
      <c r="AC344" s="3">
        <f t="shared" si="354"/>
        <v>2</v>
      </c>
      <c r="AD344" s="3">
        <f t="shared" si="355"/>
        <v>1</v>
      </c>
      <c r="AE344" s="3">
        <f t="shared" si="356"/>
        <v>361</v>
      </c>
      <c r="AF344" s="3">
        <f t="shared" si="357"/>
        <v>4</v>
      </c>
      <c r="AG344" s="3">
        <f t="shared" si="358"/>
        <v>5</v>
      </c>
      <c r="AH344" s="3">
        <f t="shared" si="359"/>
        <v>6</v>
      </c>
      <c r="AI344" s="3">
        <f t="shared" si="360"/>
        <v>6</v>
      </c>
      <c r="AJ344" s="3">
        <f t="shared" si="361"/>
        <v>4</v>
      </c>
      <c r="AK344" s="3">
        <f t="shared" si="362"/>
        <v>1</v>
      </c>
      <c r="AL344" s="3">
        <f t="shared" si="313"/>
        <v>0</v>
      </c>
      <c r="AM344" s="3">
        <f t="shared" si="363"/>
        <v>1</v>
      </c>
      <c r="AN344" s="3">
        <f t="shared" si="364"/>
        <v>0</v>
      </c>
      <c r="AO344" s="3">
        <f t="shared" si="365"/>
        <v>0</v>
      </c>
      <c r="AP344" s="3">
        <f t="shared" si="366"/>
        <v>0</v>
      </c>
      <c r="AQ344" s="3">
        <f t="shared" si="367"/>
        <v>0</v>
      </c>
      <c r="AR344" s="3">
        <f t="shared" si="368"/>
        <v>0</v>
      </c>
      <c r="AS344" s="3">
        <f t="shared" si="369"/>
        <v>0</v>
      </c>
      <c r="AT344" s="3">
        <f t="shared" si="370"/>
        <v>0</v>
      </c>
      <c r="AU344" s="3">
        <f t="shared" si="371"/>
        <v>0</v>
      </c>
      <c r="AV344" s="3">
        <f t="shared" si="372"/>
        <v>0</v>
      </c>
      <c r="AW344" s="3">
        <f t="shared" si="373"/>
        <v>0</v>
      </c>
      <c r="AX344" s="3">
        <f t="shared" si="374"/>
        <v>0</v>
      </c>
      <c r="AY344" s="3">
        <f t="shared" si="375"/>
        <v>0</v>
      </c>
      <c r="AZ344" s="3">
        <f t="shared" si="376"/>
        <v>0</v>
      </c>
      <c r="BA344" s="3">
        <f t="shared" si="377"/>
        <v>0</v>
      </c>
    </row>
    <row r="345" spans="1:53" ht="12.75">
      <c r="A345" s="3" t="str">
        <f t="shared" si="342"/>
        <v>Barefoot Resort - Love</v>
      </c>
      <c r="B345" s="3">
        <v>15</v>
      </c>
      <c r="C345" s="3">
        <f t="shared" si="340"/>
        <v>154</v>
      </c>
      <c r="D345" s="3">
        <f t="shared" si="378"/>
        <v>3</v>
      </c>
      <c r="E345" s="3">
        <f t="shared" si="378"/>
        <v>14</v>
      </c>
      <c r="F345" s="3">
        <f t="shared" si="378"/>
        <v>4</v>
      </c>
      <c r="G345" s="3">
        <f t="shared" si="378"/>
        <v>4</v>
      </c>
      <c r="H345" s="3">
        <f t="shared" si="378"/>
        <v>3</v>
      </c>
      <c r="I345" s="3">
        <f t="shared" si="378"/>
        <v>4</v>
      </c>
      <c r="J345" s="3">
        <f t="shared" si="290"/>
        <v>1</v>
      </c>
      <c r="K345" s="3">
        <f t="shared" si="343"/>
        <v>154</v>
      </c>
      <c r="L345" s="3">
        <f t="shared" si="344"/>
        <v>3</v>
      </c>
      <c r="M345" s="3">
        <f t="shared" si="330"/>
        <v>4</v>
      </c>
      <c r="N345" s="3">
        <f t="shared" si="331"/>
        <v>4</v>
      </c>
      <c r="O345" s="3">
        <f t="shared" si="332"/>
        <v>3</v>
      </c>
      <c r="P345" s="3">
        <f t="shared" si="333"/>
        <v>4</v>
      </c>
      <c r="Q345" s="3">
        <f t="shared" si="293"/>
        <v>1</v>
      </c>
      <c r="R345" s="3">
        <f t="shared" si="345"/>
        <v>0</v>
      </c>
      <c r="S345" s="3">
        <f t="shared" si="346"/>
        <v>1</v>
      </c>
      <c r="T345" s="3">
        <f t="shared" si="347"/>
        <v>0</v>
      </c>
      <c r="U345" s="3">
        <f t="shared" si="348"/>
        <v>0</v>
      </c>
      <c r="V345" s="3">
        <f t="shared" si="341"/>
        <v>0</v>
      </c>
      <c r="W345" s="3">
        <f t="shared" si="349"/>
        <v>0</v>
      </c>
      <c r="X345" s="3">
        <f t="shared" si="350"/>
        <v>0</v>
      </c>
      <c r="Y345" s="3">
        <f t="shared" si="351"/>
        <v>0</v>
      </c>
      <c r="Z345" s="3">
        <f t="shared" si="352"/>
        <v>0</v>
      </c>
      <c r="AA345" s="3">
        <f t="shared" si="302"/>
        <v>1</v>
      </c>
      <c r="AB345" s="3">
        <f t="shared" si="353"/>
        <v>0</v>
      </c>
      <c r="AC345" s="3">
        <f t="shared" si="354"/>
        <v>1</v>
      </c>
      <c r="AD345" s="3">
        <f t="shared" si="355"/>
        <v>0</v>
      </c>
      <c r="AE345" s="3">
        <f t="shared" si="356"/>
        <v>0</v>
      </c>
      <c r="AF345" s="3">
        <f t="shared" si="357"/>
        <v>0</v>
      </c>
      <c r="AG345" s="3">
        <f t="shared" si="358"/>
        <v>0</v>
      </c>
      <c r="AH345" s="3">
        <f t="shared" si="359"/>
        <v>0</v>
      </c>
      <c r="AI345" s="3">
        <f t="shared" si="360"/>
        <v>0</v>
      </c>
      <c r="AJ345" s="3">
        <f t="shared" si="361"/>
        <v>0</v>
      </c>
      <c r="AK345" s="3">
        <f t="shared" si="362"/>
        <v>1</v>
      </c>
      <c r="AL345" s="3">
        <f t="shared" si="313"/>
        <v>0</v>
      </c>
      <c r="AM345" s="3">
        <f t="shared" si="363"/>
        <v>1</v>
      </c>
      <c r="AN345" s="3">
        <f t="shared" si="364"/>
        <v>0</v>
      </c>
      <c r="AO345" s="3">
        <f t="shared" si="365"/>
        <v>0</v>
      </c>
      <c r="AP345" s="3">
        <f t="shared" si="366"/>
        <v>0</v>
      </c>
      <c r="AQ345" s="3">
        <f t="shared" si="367"/>
        <v>0</v>
      </c>
      <c r="AR345" s="3">
        <f t="shared" si="368"/>
        <v>0</v>
      </c>
      <c r="AS345" s="3">
        <f t="shared" si="369"/>
        <v>0</v>
      </c>
      <c r="AT345" s="3">
        <f t="shared" si="370"/>
        <v>0</v>
      </c>
      <c r="AU345" s="3">
        <f t="shared" si="371"/>
        <v>0</v>
      </c>
      <c r="AV345" s="3">
        <f t="shared" si="372"/>
        <v>0</v>
      </c>
      <c r="AW345" s="3">
        <f t="shared" si="373"/>
        <v>0</v>
      </c>
      <c r="AX345" s="3">
        <f t="shared" si="374"/>
        <v>0</v>
      </c>
      <c r="AY345" s="3">
        <f t="shared" si="375"/>
        <v>0</v>
      </c>
      <c r="AZ345" s="3">
        <f t="shared" si="376"/>
        <v>0</v>
      </c>
      <c r="BA345" s="3">
        <f t="shared" si="377"/>
        <v>0</v>
      </c>
    </row>
    <row r="346" spans="1:53" ht="12.75">
      <c r="A346" s="3" t="str">
        <f t="shared" si="342"/>
        <v>Barefoot Resort - Love</v>
      </c>
      <c r="B346" s="3">
        <v>16</v>
      </c>
      <c r="C346" s="3">
        <f t="shared" si="340"/>
        <v>332</v>
      </c>
      <c r="D346" s="3">
        <f aca="true" t="shared" si="379" ref="D346:I355">D125</f>
        <v>4</v>
      </c>
      <c r="E346" s="3">
        <f t="shared" si="379"/>
        <v>12</v>
      </c>
      <c r="F346" s="3">
        <f t="shared" si="379"/>
        <v>4</v>
      </c>
      <c r="G346" s="3">
        <f t="shared" si="379"/>
        <v>5</v>
      </c>
      <c r="H346" s="3">
        <f t="shared" si="379"/>
        <v>6</v>
      </c>
      <c r="I346" s="3">
        <f t="shared" si="379"/>
        <v>5</v>
      </c>
      <c r="J346" s="3">
        <f t="shared" si="290"/>
        <v>0</v>
      </c>
      <c r="K346" s="3">
        <f t="shared" si="343"/>
        <v>0</v>
      </c>
      <c r="L346" s="3">
        <f t="shared" si="344"/>
        <v>0</v>
      </c>
      <c r="M346" s="3">
        <f t="shared" si="330"/>
        <v>0</v>
      </c>
      <c r="N346" s="3">
        <f t="shared" si="331"/>
        <v>0</v>
      </c>
      <c r="O346" s="3">
        <f t="shared" si="332"/>
        <v>0</v>
      </c>
      <c r="P346" s="3">
        <f t="shared" si="333"/>
        <v>0</v>
      </c>
      <c r="Q346" s="3">
        <f t="shared" si="293"/>
        <v>0</v>
      </c>
      <c r="R346" s="3">
        <f t="shared" si="345"/>
        <v>1</v>
      </c>
      <c r="S346" s="3">
        <f t="shared" si="346"/>
        <v>1</v>
      </c>
      <c r="T346" s="3">
        <f t="shared" si="347"/>
        <v>0</v>
      </c>
      <c r="U346" s="3">
        <f t="shared" si="348"/>
        <v>0</v>
      </c>
      <c r="V346" s="3">
        <f t="shared" si="341"/>
        <v>0</v>
      </c>
      <c r="W346" s="3">
        <f t="shared" si="349"/>
        <v>0</v>
      </c>
      <c r="X346" s="3">
        <f t="shared" si="350"/>
        <v>0</v>
      </c>
      <c r="Y346" s="3">
        <f t="shared" si="351"/>
        <v>0</v>
      </c>
      <c r="Z346" s="3">
        <f t="shared" si="352"/>
        <v>0</v>
      </c>
      <c r="AA346" s="3">
        <f t="shared" si="302"/>
        <v>1</v>
      </c>
      <c r="AB346" s="3">
        <f t="shared" si="353"/>
        <v>1</v>
      </c>
      <c r="AC346" s="3">
        <f t="shared" si="354"/>
        <v>2</v>
      </c>
      <c r="AD346" s="3">
        <f t="shared" si="355"/>
        <v>1</v>
      </c>
      <c r="AE346" s="3">
        <f t="shared" si="356"/>
        <v>332</v>
      </c>
      <c r="AF346" s="3">
        <f t="shared" si="357"/>
        <v>4</v>
      </c>
      <c r="AG346" s="3">
        <f t="shared" si="358"/>
        <v>4</v>
      </c>
      <c r="AH346" s="3">
        <f t="shared" si="359"/>
        <v>5</v>
      </c>
      <c r="AI346" s="3">
        <f t="shared" si="360"/>
        <v>6</v>
      </c>
      <c r="AJ346" s="3">
        <f t="shared" si="361"/>
        <v>5</v>
      </c>
      <c r="AK346" s="3">
        <f t="shared" si="362"/>
        <v>1</v>
      </c>
      <c r="AL346" s="3">
        <f t="shared" si="313"/>
        <v>0</v>
      </c>
      <c r="AM346" s="3">
        <f t="shared" si="363"/>
        <v>1</v>
      </c>
      <c r="AN346" s="3">
        <f t="shared" si="364"/>
        <v>0</v>
      </c>
      <c r="AO346" s="3">
        <f t="shared" si="365"/>
        <v>0</v>
      </c>
      <c r="AP346" s="3">
        <f t="shared" si="366"/>
        <v>0</v>
      </c>
      <c r="AQ346" s="3">
        <f t="shared" si="367"/>
        <v>0</v>
      </c>
      <c r="AR346" s="3">
        <f t="shared" si="368"/>
        <v>0</v>
      </c>
      <c r="AS346" s="3">
        <f t="shared" si="369"/>
        <v>0</v>
      </c>
      <c r="AT346" s="3">
        <f t="shared" si="370"/>
        <v>0</v>
      </c>
      <c r="AU346" s="3">
        <f t="shared" si="371"/>
        <v>0</v>
      </c>
      <c r="AV346" s="3">
        <f t="shared" si="372"/>
        <v>0</v>
      </c>
      <c r="AW346" s="3">
        <f t="shared" si="373"/>
        <v>0</v>
      </c>
      <c r="AX346" s="3">
        <f t="shared" si="374"/>
        <v>0</v>
      </c>
      <c r="AY346" s="3">
        <f t="shared" si="375"/>
        <v>0</v>
      </c>
      <c r="AZ346" s="3">
        <f t="shared" si="376"/>
        <v>0</v>
      </c>
      <c r="BA346" s="3">
        <f t="shared" si="377"/>
        <v>0</v>
      </c>
    </row>
    <row r="347" spans="1:53" ht="12.75">
      <c r="A347" s="3" t="str">
        <f t="shared" si="342"/>
        <v>Barefoot Resort - Love</v>
      </c>
      <c r="B347" s="3">
        <v>17</v>
      </c>
      <c r="C347" s="3">
        <f t="shared" si="340"/>
        <v>389</v>
      </c>
      <c r="D347" s="3">
        <f t="shared" si="379"/>
        <v>4</v>
      </c>
      <c r="E347" s="3">
        <f t="shared" si="379"/>
        <v>6</v>
      </c>
      <c r="F347" s="3">
        <f t="shared" si="379"/>
        <v>7</v>
      </c>
      <c r="G347" s="3">
        <f t="shared" si="379"/>
        <v>4</v>
      </c>
      <c r="H347" s="3">
        <f t="shared" si="379"/>
        <v>6</v>
      </c>
      <c r="I347" s="3">
        <f t="shared" si="379"/>
        <v>6</v>
      </c>
      <c r="J347" s="3">
        <f t="shared" si="290"/>
        <v>0</v>
      </c>
      <c r="K347" s="3">
        <f t="shared" si="343"/>
        <v>0</v>
      </c>
      <c r="L347" s="3">
        <f t="shared" si="344"/>
        <v>0</v>
      </c>
      <c r="M347" s="3">
        <f aca="true" t="shared" si="380" ref="M347:M366">IF($J347=1,F347,0)</f>
        <v>0</v>
      </c>
      <c r="N347" s="3">
        <f aca="true" t="shared" si="381" ref="N347:N366">IF($J347=1,G347,0)</f>
        <v>0</v>
      </c>
      <c r="O347" s="3">
        <f aca="true" t="shared" si="382" ref="O347:O366">IF($J347=1,H347,0)</f>
        <v>0</v>
      </c>
      <c r="P347" s="3">
        <f aca="true" t="shared" si="383" ref="P347:P366">IF($J347=1,I347,0)</f>
        <v>0</v>
      </c>
      <c r="Q347" s="3">
        <f t="shared" si="293"/>
        <v>0</v>
      </c>
      <c r="R347" s="3">
        <f t="shared" si="345"/>
        <v>1</v>
      </c>
      <c r="S347" s="3">
        <f t="shared" si="346"/>
        <v>1</v>
      </c>
      <c r="T347" s="3">
        <f t="shared" si="347"/>
        <v>0</v>
      </c>
      <c r="U347" s="3">
        <f t="shared" si="348"/>
        <v>0</v>
      </c>
      <c r="V347" s="3">
        <f t="shared" si="341"/>
        <v>0</v>
      </c>
      <c r="W347" s="3">
        <f t="shared" si="349"/>
        <v>0</v>
      </c>
      <c r="X347" s="3">
        <f t="shared" si="350"/>
        <v>0</v>
      </c>
      <c r="Y347" s="3">
        <f t="shared" si="351"/>
        <v>0</v>
      </c>
      <c r="Z347" s="3">
        <f t="shared" si="352"/>
        <v>0</v>
      </c>
      <c r="AA347" s="3">
        <f t="shared" si="302"/>
        <v>1</v>
      </c>
      <c r="AB347" s="3">
        <f t="shared" si="353"/>
        <v>1</v>
      </c>
      <c r="AC347" s="3">
        <f t="shared" si="354"/>
        <v>2</v>
      </c>
      <c r="AD347" s="3">
        <f t="shared" si="355"/>
        <v>1</v>
      </c>
      <c r="AE347" s="3">
        <f t="shared" si="356"/>
        <v>389</v>
      </c>
      <c r="AF347" s="3">
        <f t="shared" si="357"/>
        <v>4</v>
      </c>
      <c r="AG347" s="3">
        <f t="shared" si="358"/>
        <v>7</v>
      </c>
      <c r="AH347" s="3">
        <f t="shared" si="359"/>
        <v>4</v>
      </c>
      <c r="AI347" s="3">
        <f t="shared" si="360"/>
        <v>6</v>
      </c>
      <c r="AJ347" s="3">
        <f t="shared" si="361"/>
        <v>6</v>
      </c>
      <c r="AK347" s="3">
        <f t="shared" si="362"/>
        <v>1</v>
      </c>
      <c r="AL347" s="3">
        <f t="shared" si="313"/>
        <v>0</v>
      </c>
      <c r="AM347" s="3">
        <f t="shared" si="363"/>
        <v>1</v>
      </c>
      <c r="AN347" s="3">
        <f t="shared" si="364"/>
        <v>0</v>
      </c>
      <c r="AO347" s="3">
        <f t="shared" si="365"/>
        <v>0</v>
      </c>
      <c r="AP347" s="3">
        <f t="shared" si="366"/>
        <v>0</v>
      </c>
      <c r="AQ347" s="3">
        <f t="shared" si="367"/>
        <v>0</v>
      </c>
      <c r="AR347" s="3">
        <f t="shared" si="368"/>
        <v>0</v>
      </c>
      <c r="AS347" s="3">
        <f t="shared" si="369"/>
        <v>0</v>
      </c>
      <c r="AT347" s="3">
        <f t="shared" si="370"/>
        <v>0</v>
      </c>
      <c r="AU347" s="3">
        <f t="shared" si="371"/>
        <v>0</v>
      </c>
      <c r="AV347" s="3">
        <f t="shared" si="372"/>
        <v>0</v>
      </c>
      <c r="AW347" s="3">
        <f t="shared" si="373"/>
        <v>0</v>
      </c>
      <c r="AX347" s="3">
        <f t="shared" si="374"/>
        <v>0</v>
      </c>
      <c r="AY347" s="3">
        <f t="shared" si="375"/>
        <v>0</v>
      </c>
      <c r="AZ347" s="3">
        <f t="shared" si="376"/>
        <v>0</v>
      </c>
      <c r="BA347" s="3">
        <f t="shared" si="377"/>
        <v>0</v>
      </c>
    </row>
    <row r="348" spans="1:53" ht="12.75">
      <c r="A348" s="3" t="str">
        <f t="shared" si="342"/>
        <v>Barefoot Resort - Love</v>
      </c>
      <c r="B348" s="3">
        <v>18</v>
      </c>
      <c r="C348" s="3">
        <f t="shared" si="340"/>
        <v>534</v>
      </c>
      <c r="D348" s="3">
        <f t="shared" si="379"/>
        <v>5</v>
      </c>
      <c r="E348" s="3">
        <f t="shared" si="379"/>
        <v>4</v>
      </c>
      <c r="F348" s="3">
        <f t="shared" si="379"/>
        <v>7</v>
      </c>
      <c r="G348" s="3">
        <f t="shared" si="379"/>
        <v>7</v>
      </c>
      <c r="H348" s="3">
        <f t="shared" si="379"/>
        <v>6</v>
      </c>
      <c r="I348" s="3">
        <f t="shared" si="379"/>
        <v>5</v>
      </c>
      <c r="J348" s="3">
        <f t="shared" si="290"/>
        <v>0</v>
      </c>
      <c r="K348" s="3">
        <f t="shared" si="343"/>
        <v>0</v>
      </c>
      <c r="L348" s="3">
        <f t="shared" si="344"/>
        <v>0</v>
      </c>
      <c r="M348" s="3">
        <f t="shared" si="380"/>
        <v>0</v>
      </c>
      <c r="N348" s="3">
        <f t="shared" si="381"/>
        <v>0</v>
      </c>
      <c r="O348" s="3">
        <f t="shared" si="382"/>
        <v>0</v>
      </c>
      <c r="P348" s="3">
        <f t="shared" si="383"/>
        <v>0</v>
      </c>
      <c r="Q348" s="3">
        <f t="shared" si="293"/>
        <v>0</v>
      </c>
      <c r="R348" s="3">
        <f t="shared" si="345"/>
        <v>1</v>
      </c>
      <c r="S348" s="3">
        <f t="shared" si="346"/>
        <v>1</v>
      </c>
      <c r="T348" s="3">
        <f t="shared" si="347"/>
        <v>0</v>
      </c>
      <c r="U348" s="3">
        <f t="shared" si="348"/>
        <v>0</v>
      </c>
      <c r="V348" s="3">
        <f t="shared" si="341"/>
        <v>0</v>
      </c>
      <c r="W348" s="3">
        <f t="shared" si="349"/>
        <v>0</v>
      </c>
      <c r="X348" s="3">
        <f t="shared" si="350"/>
        <v>0</v>
      </c>
      <c r="Y348" s="3">
        <f t="shared" si="351"/>
        <v>0</v>
      </c>
      <c r="Z348" s="3">
        <f t="shared" si="352"/>
        <v>0</v>
      </c>
      <c r="AA348" s="3">
        <f t="shared" si="302"/>
        <v>0</v>
      </c>
      <c r="AB348" s="3">
        <f t="shared" si="353"/>
        <v>1</v>
      </c>
      <c r="AC348" s="3">
        <f t="shared" si="354"/>
        <v>1</v>
      </c>
      <c r="AD348" s="3">
        <f t="shared" si="355"/>
        <v>0</v>
      </c>
      <c r="AE348" s="3">
        <f t="shared" si="356"/>
        <v>0</v>
      </c>
      <c r="AF348" s="3">
        <f t="shared" si="357"/>
        <v>0</v>
      </c>
      <c r="AG348" s="3">
        <f t="shared" si="358"/>
        <v>0</v>
      </c>
      <c r="AH348" s="3">
        <f t="shared" si="359"/>
        <v>0</v>
      </c>
      <c r="AI348" s="3">
        <f t="shared" si="360"/>
        <v>0</v>
      </c>
      <c r="AJ348" s="3">
        <f t="shared" si="361"/>
        <v>0</v>
      </c>
      <c r="AK348" s="3">
        <f t="shared" si="362"/>
        <v>0</v>
      </c>
      <c r="AL348" s="3">
        <f t="shared" si="313"/>
        <v>1</v>
      </c>
      <c r="AM348" s="3">
        <f t="shared" si="363"/>
        <v>1</v>
      </c>
      <c r="AN348" s="3">
        <f t="shared" si="364"/>
        <v>0</v>
      </c>
      <c r="AO348" s="3">
        <f t="shared" si="365"/>
        <v>0</v>
      </c>
      <c r="AP348" s="3">
        <f t="shared" si="366"/>
        <v>0</v>
      </c>
      <c r="AQ348" s="3">
        <f t="shared" si="367"/>
        <v>0</v>
      </c>
      <c r="AR348" s="3">
        <f t="shared" si="368"/>
        <v>0</v>
      </c>
      <c r="AS348" s="3">
        <f t="shared" si="369"/>
        <v>0</v>
      </c>
      <c r="AT348" s="3">
        <f t="shared" si="370"/>
        <v>0</v>
      </c>
      <c r="AU348" s="3">
        <f t="shared" si="371"/>
        <v>1</v>
      </c>
      <c r="AV348" s="3">
        <f t="shared" si="372"/>
        <v>534</v>
      </c>
      <c r="AW348" s="3">
        <f t="shared" si="373"/>
        <v>5</v>
      </c>
      <c r="AX348" s="3">
        <f t="shared" si="374"/>
        <v>7</v>
      </c>
      <c r="AY348" s="3">
        <f t="shared" si="375"/>
        <v>7</v>
      </c>
      <c r="AZ348" s="3">
        <f t="shared" si="376"/>
        <v>6</v>
      </c>
      <c r="BA348" s="3">
        <f t="shared" si="377"/>
        <v>5</v>
      </c>
    </row>
    <row r="349" spans="1:53" ht="12.75">
      <c r="A349" s="3" t="str">
        <f t="shared" si="342"/>
        <v>The Dunes Golf &amp; Beach Club</v>
      </c>
      <c r="B349" s="3">
        <v>1</v>
      </c>
      <c r="C349" s="3">
        <f t="shared" si="340"/>
        <v>385</v>
      </c>
      <c r="D349" s="3">
        <f t="shared" si="379"/>
        <v>4</v>
      </c>
      <c r="E349" s="3">
        <f t="shared" si="379"/>
        <v>4</v>
      </c>
      <c r="F349" s="3">
        <f t="shared" si="379"/>
        <v>5</v>
      </c>
      <c r="G349" s="3">
        <f t="shared" si="379"/>
        <v>5</v>
      </c>
      <c r="H349" s="3">
        <f t="shared" si="379"/>
        <v>5</v>
      </c>
      <c r="I349" s="3">
        <f t="shared" si="379"/>
        <v>4</v>
      </c>
      <c r="J349" s="3">
        <f t="shared" si="290"/>
        <v>0</v>
      </c>
      <c r="K349" s="3">
        <f t="shared" si="343"/>
        <v>0</v>
      </c>
      <c r="L349" s="3">
        <f t="shared" si="344"/>
        <v>0</v>
      </c>
      <c r="M349" s="3">
        <f t="shared" si="380"/>
        <v>0</v>
      </c>
      <c r="N349" s="3">
        <f t="shared" si="381"/>
        <v>0</v>
      </c>
      <c r="O349" s="3">
        <f t="shared" si="382"/>
        <v>0</v>
      </c>
      <c r="P349" s="3">
        <f t="shared" si="383"/>
        <v>0</v>
      </c>
      <c r="Q349" s="3">
        <f t="shared" si="293"/>
        <v>0</v>
      </c>
      <c r="R349" s="3">
        <f t="shared" si="345"/>
        <v>1</v>
      </c>
      <c r="S349" s="3">
        <f t="shared" si="346"/>
        <v>1</v>
      </c>
      <c r="T349" s="3">
        <f t="shared" si="347"/>
        <v>0</v>
      </c>
      <c r="U349" s="3">
        <f t="shared" si="348"/>
        <v>0</v>
      </c>
      <c r="V349" s="3">
        <f t="shared" si="341"/>
        <v>0</v>
      </c>
      <c r="W349" s="3">
        <f t="shared" si="349"/>
        <v>0</v>
      </c>
      <c r="X349" s="3">
        <f t="shared" si="350"/>
        <v>0</v>
      </c>
      <c r="Y349" s="3">
        <f t="shared" si="351"/>
        <v>0</v>
      </c>
      <c r="Z349" s="3">
        <f t="shared" si="352"/>
        <v>0</v>
      </c>
      <c r="AA349" s="3">
        <f t="shared" si="302"/>
        <v>1</v>
      </c>
      <c r="AB349" s="3">
        <f t="shared" si="353"/>
        <v>1</v>
      </c>
      <c r="AC349" s="3">
        <f t="shared" si="354"/>
        <v>2</v>
      </c>
      <c r="AD349" s="3">
        <f t="shared" si="355"/>
        <v>1</v>
      </c>
      <c r="AE349" s="3">
        <f t="shared" si="356"/>
        <v>385</v>
      </c>
      <c r="AF349" s="3">
        <f t="shared" si="357"/>
        <v>4</v>
      </c>
      <c r="AG349" s="3">
        <f t="shared" si="358"/>
        <v>5</v>
      </c>
      <c r="AH349" s="3">
        <f t="shared" si="359"/>
        <v>5</v>
      </c>
      <c r="AI349" s="3">
        <f t="shared" si="360"/>
        <v>5</v>
      </c>
      <c r="AJ349" s="3">
        <f t="shared" si="361"/>
        <v>4</v>
      </c>
      <c r="AK349" s="3">
        <f t="shared" si="362"/>
        <v>1</v>
      </c>
      <c r="AL349" s="3">
        <f aca="true" t="shared" si="384" ref="AL349:AL366">IF(C349&gt;400,1,0)</f>
        <v>0</v>
      </c>
      <c r="AM349" s="3">
        <f t="shared" si="363"/>
        <v>1</v>
      </c>
      <c r="AN349" s="3">
        <f t="shared" si="364"/>
        <v>0</v>
      </c>
      <c r="AO349" s="3">
        <f t="shared" si="365"/>
        <v>0</v>
      </c>
      <c r="AP349" s="3">
        <f t="shared" si="366"/>
        <v>0</v>
      </c>
      <c r="AQ349" s="3">
        <f t="shared" si="367"/>
        <v>0</v>
      </c>
      <c r="AR349" s="3">
        <f t="shared" si="368"/>
        <v>0</v>
      </c>
      <c r="AS349" s="3">
        <f t="shared" si="369"/>
        <v>0</v>
      </c>
      <c r="AT349" s="3">
        <f t="shared" si="370"/>
        <v>0</v>
      </c>
      <c r="AU349" s="3">
        <f t="shared" si="371"/>
        <v>0</v>
      </c>
      <c r="AV349" s="3">
        <f t="shared" si="372"/>
        <v>0</v>
      </c>
      <c r="AW349" s="3">
        <f t="shared" si="373"/>
        <v>0</v>
      </c>
      <c r="AX349" s="3">
        <f t="shared" si="374"/>
        <v>0</v>
      </c>
      <c r="AY349" s="3">
        <f t="shared" si="375"/>
        <v>0</v>
      </c>
      <c r="AZ349" s="3">
        <f t="shared" si="376"/>
        <v>0</v>
      </c>
      <c r="BA349" s="3">
        <f t="shared" si="377"/>
        <v>0</v>
      </c>
    </row>
    <row r="350" spans="1:53" ht="12.75">
      <c r="A350" s="3" t="str">
        <f t="shared" si="342"/>
        <v>The Dunes Golf &amp; Beach Club</v>
      </c>
      <c r="B350" s="3">
        <v>2</v>
      </c>
      <c r="C350" s="3">
        <f t="shared" si="340"/>
        <v>370</v>
      </c>
      <c r="D350" s="3">
        <f t="shared" si="379"/>
        <v>4</v>
      </c>
      <c r="E350" s="3">
        <f t="shared" si="379"/>
        <v>12</v>
      </c>
      <c r="F350" s="3">
        <f t="shared" si="379"/>
        <v>5</v>
      </c>
      <c r="G350" s="3">
        <f t="shared" si="379"/>
        <v>5</v>
      </c>
      <c r="H350" s="3">
        <f t="shared" si="379"/>
        <v>7</v>
      </c>
      <c r="I350" s="3">
        <f t="shared" si="379"/>
        <v>5</v>
      </c>
      <c r="J350" s="3">
        <f t="shared" si="290"/>
        <v>0</v>
      </c>
      <c r="K350" s="3">
        <f t="shared" si="343"/>
        <v>0</v>
      </c>
      <c r="L350" s="3">
        <f t="shared" si="344"/>
        <v>0</v>
      </c>
      <c r="M350" s="3">
        <f t="shared" si="380"/>
        <v>0</v>
      </c>
      <c r="N350" s="3">
        <f t="shared" si="381"/>
        <v>0</v>
      </c>
      <c r="O350" s="3">
        <f t="shared" si="382"/>
        <v>0</v>
      </c>
      <c r="P350" s="3">
        <f t="shared" si="383"/>
        <v>0</v>
      </c>
      <c r="Q350" s="3">
        <f t="shared" si="293"/>
        <v>0</v>
      </c>
      <c r="R350" s="3">
        <f t="shared" si="345"/>
        <v>1</v>
      </c>
      <c r="S350" s="3">
        <f t="shared" si="346"/>
        <v>1</v>
      </c>
      <c r="T350" s="3">
        <f t="shared" si="347"/>
        <v>0</v>
      </c>
      <c r="U350" s="3">
        <f t="shared" si="348"/>
        <v>0</v>
      </c>
      <c r="V350" s="3">
        <f t="shared" si="341"/>
        <v>0</v>
      </c>
      <c r="W350" s="3">
        <f t="shared" si="349"/>
        <v>0</v>
      </c>
      <c r="X350" s="3">
        <f t="shared" si="350"/>
        <v>0</v>
      </c>
      <c r="Y350" s="3">
        <f t="shared" si="351"/>
        <v>0</v>
      </c>
      <c r="Z350" s="3">
        <f t="shared" si="352"/>
        <v>0</v>
      </c>
      <c r="AA350" s="3">
        <f t="shared" si="302"/>
        <v>1</v>
      </c>
      <c r="AB350" s="3">
        <f t="shared" si="353"/>
        <v>1</v>
      </c>
      <c r="AC350" s="3">
        <f t="shared" si="354"/>
        <v>2</v>
      </c>
      <c r="AD350" s="3">
        <f t="shared" si="355"/>
        <v>1</v>
      </c>
      <c r="AE350" s="3">
        <f t="shared" si="356"/>
        <v>370</v>
      </c>
      <c r="AF350" s="3">
        <f t="shared" si="357"/>
        <v>4</v>
      </c>
      <c r="AG350" s="3">
        <f t="shared" si="358"/>
        <v>5</v>
      </c>
      <c r="AH350" s="3">
        <f t="shared" si="359"/>
        <v>5</v>
      </c>
      <c r="AI350" s="3">
        <f t="shared" si="360"/>
        <v>7</v>
      </c>
      <c r="AJ350" s="3">
        <f t="shared" si="361"/>
        <v>5</v>
      </c>
      <c r="AK350" s="3">
        <f t="shared" si="362"/>
        <v>1</v>
      </c>
      <c r="AL350" s="3">
        <f t="shared" si="384"/>
        <v>0</v>
      </c>
      <c r="AM350" s="3">
        <f t="shared" si="363"/>
        <v>1</v>
      </c>
      <c r="AN350" s="3">
        <f t="shared" si="364"/>
        <v>0</v>
      </c>
      <c r="AO350" s="3">
        <f t="shared" si="365"/>
        <v>0</v>
      </c>
      <c r="AP350" s="3">
        <f t="shared" si="366"/>
        <v>0</v>
      </c>
      <c r="AQ350" s="3">
        <f t="shared" si="367"/>
        <v>0</v>
      </c>
      <c r="AR350" s="3">
        <f t="shared" si="368"/>
        <v>0</v>
      </c>
      <c r="AS350" s="3">
        <f t="shared" si="369"/>
        <v>0</v>
      </c>
      <c r="AT350" s="3">
        <f t="shared" si="370"/>
        <v>0</v>
      </c>
      <c r="AU350" s="3">
        <f t="shared" si="371"/>
        <v>0</v>
      </c>
      <c r="AV350" s="3">
        <f t="shared" si="372"/>
        <v>0</v>
      </c>
      <c r="AW350" s="3">
        <f t="shared" si="373"/>
        <v>0</v>
      </c>
      <c r="AX350" s="3">
        <f t="shared" si="374"/>
        <v>0</v>
      </c>
      <c r="AY350" s="3">
        <f t="shared" si="375"/>
        <v>0</v>
      </c>
      <c r="AZ350" s="3">
        <f t="shared" si="376"/>
        <v>0</v>
      </c>
      <c r="BA350" s="3">
        <f t="shared" si="377"/>
        <v>0</v>
      </c>
    </row>
    <row r="351" spans="1:53" ht="12.75">
      <c r="A351" s="3" t="str">
        <f t="shared" si="342"/>
        <v>The Dunes Golf &amp; Beach Club</v>
      </c>
      <c r="B351" s="3">
        <v>3</v>
      </c>
      <c r="C351" s="3">
        <f t="shared" si="340"/>
        <v>390</v>
      </c>
      <c r="D351" s="3">
        <f t="shared" si="379"/>
        <v>4</v>
      </c>
      <c r="E351" s="3">
        <f t="shared" si="379"/>
        <v>8</v>
      </c>
      <c r="F351" s="3">
        <f t="shared" si="379"/>
        <v>4</v>
      </c>
      <c r="G351" s="3">
        <f t="shared" si="379"/>
        <v>7</v>
      </c>
      <c r="H351" s="3">
        <f t="shared" si="379"/>
        <v>5</v>
      </c>
      <c r="I351" s="3">
        <f t="shared" si="379"/>
        <v>4</v>
      </c>
      <c r="J351" s="3">
        <f t="shared" si="290"/>
        <v>0</v>
      </c>
      <c r="K351" s="3">
        <f t="shared" si="343"/>
        <v>0</v>
      </c>
      <c r="L351" s="3">
        <f t="shared" si="344"/>
        <v>0</v>
      </c>
      <c r="M351" s="3">
        <f t="shared" si="380"/>
        <v>0</v>
      </c>
      <c r="N351" s="3">
        <f t="shared" si="381"/>
        <v>0</v>
      </c>
      <c r="O351" s="3">
        <f t="shared" si="382"/>
        <v>0</v>
      </c>
      <c r="P351" s="3">
        <f t="shared" si="383"/>
        <v>0</v>
      </c>
      <c r="Q351" s="3">
        <f t="shared" si="293"/>
        <v>0</v>
      </c>
      <c r="R351" s="3">
        <f t="shared" si="345"/>
        <v>1</v>
      </c>
      <c r="S351" s="3">
        <f t="shared" si="346"/>
        <v>1</v>
      </c>
      <c r="T351" s="3">
        <f t="shared" si="347"/>
        <v>0</v>
      </c>
      <c r="U351" s="3">
        <f t="shared" si="348"/>
        <v>0</v>
      </c>
      <c r="V351" s="3">
        <f t="shared" si="341"/>
        <v>0</v>
      </c>
      <c r="W351" s="3">
        <f t="shared" si="349"/>
        <v>0</v>
      </c>
      <c r="X351" s="3">
        <f t="shared" si="350"/>
        <v>0</v>
      </c>
      <c r="Y351" s="3">
        <f t="shared" si="351"/>
        <v>0</v>
      </c>
      <c r="Z351" s="3">
        <f t="shared" si="352"/>
        <v>0</v>
      </c>
      <c r="AA351" s="3">
        <f t="shared" si="302"/>
        <v>1</v>
      </c>
      <c r="AB351" s="3">
        <f t="shared" si="353"/>
        <v>1</v>
      </c>
      <c r="AC351" s="3">
        <f t="shared" si="354"/>
        <v>2</v>
      </c>
      <c r="AD351" s="3">
        <f t="shared" si="355"/>
        <v>1</v>
      </c>
      <c r="AE351" s="3">
        <f t="shared" si="356"/>
        <v>390</v>
      </c>
      <c r="AF351" s="3">
        <f t="shared" si="357"/>
        <v>4</v>
      </c>
      <c r="AG351" s="3">
        <f t="shared" si="358"/>
        <v>4</v>
      </c>
      <c r="AH351" s="3">
        <f t="shared" si="359"/>
        <v>7</v>
      </c>
      <c r="AI351" s="3">
        <f t="shared" si="360"/>
        <v>5</v>
      </c>
      <c r="AJ351" s="3">
        <f t="shared" si="361"/>
        <v>4</v>
      </c>
      <c r="AK351" s="3">
        <f t="shared" si="362"/>
        <v>1</v>
      </c>
      <c r="AL351" s="3">
        <f t="shared" si="384"/>
        <v>0</v>
      </c>
      <c r="AM351" s="3">
        <f t="shared" si="363"/>
        <v>1</v>
      </c>
      <c r="AN351" s="3">
        <f t="shared" si="364"/>
        <v>0</v>
      </c>
      <c r="AO351" s="3">
        <f t="shared" si="365"/>
        <v>0</v>
      </c>
      <c r="AP351" s="3">
        <f t="shared" si="366"/>
        <v>0</v>
      </c>
      <c r="AQ351" s="3">
        <f t="shared" si="367"/>
        <v>0</v>
      </c>
      <c r="AR351" s="3">
        <f t="shared" si="368"/>
        <v>0</v>
      </c>
      <c r="AS351" s="3">
        <f t="shared" si="369"/>
        <v>0</v>
      </c>
      <c r="AT351" s="3">
        <f t="shared" si="370"/>
        <v>0</v>
      </c>
      <c r="AU351" s="3">
        <f t="shared" si="371"/>
        <v>0</v>
      </c>
      <c r="AV351" s="3">
        <f t="shared" si="372"/>
        <v>0</v>
      </c>
      <c r="AW351" s="3">
        <f t="shared" si="373"/>
        <v>0</v>
      </c>
      <c r="AX351" s="3">
        <f t="shared" si="374"/>
        <v>0</v>
      </c>
      <c r="AY351" s="3">
        <f t="shared" si="375"/>
        <v>0</v>
      </c>
      <c r="AZ351" s="3">
        <f t="shared" si="376"/>
        <v>0</v>
      </c>
      <c r="BA351" s="3">
        <f t="shared" si="377"/>
        <v>0</v>
      </c>
    </row>
    <row r="352" spans="1:53" ht="12.75">
      <c r="A352" s="3" t="str">
        <f t="shared" si="342"/>
        <v>The Dunes Golf &amp; Beach Club</v>
      </c>
      <c r="B352" s="3">
        <v>4</v>
      </c>
      <c r="C352" s="3">
        <f t="shared" si="340"/>
        <v>430</v>
      </c>
      <c r="D352" s="3">
        <f t="shared" si="379"/>
        <v>5</v>
      </c>
      <c r="E352" s="3">
        <f t="shared" si="379"/>
        <v>2</v>
      </c>
      <c r="F352" s="3">
        <f t="shared" si="379"/>
        <v>5</v>
      </c>
      <c r="G352" s="3">
        <f t="shared" si="379"/>
        <v>6</v>
      </c>
      <c r="H352" s="3">
        <f t="shared" si="379"/>
        <v>6</v>
      </c>
      <c r="I352" s="3">
        <f t="shared" si="379"/>
        <v>8</v>
      </c>
      <c r="J352" s="3">
        <f aca="true" t="shared" si="385" ref="J352:J366">IF(C352&lt;201,1,0)</f>
        <v>0</v>
      </c>
      <c r="K352" s="3">
        <f t="shared" si="343"/>
        <v>0</v>
      </c>
      <c r="L352" s="3">
        <f t="shared" si="344"/>
        <v>0</v>
      </c>
      <c r="M352" s="3">
        <f t="shared" si="380"/>
        <v>0</v>
      </c>
      <c r="N352" s="3">
        <f t="shared" si="381"/>
        <v>0</v>
      </c>
      <c r="O352" s="3">
        <f t="shared" si="382"/>
        <v>0</v>
      </c>
      <c r="P352" s="3">
        <f t="shared" si="383"/>
        <v>0</v>
      </c>
      <c r="Q352" s="3">
        <f aca="true" t="shared" si="386" ref="Q352:Q366">IF(C352&lt;301,1,0)</f>
        <v>0</v>
      </c>
      <c r="R352" s="3">
        <f t="shared" si="345"/>
        <v>1</v>
      </c>
      <c r="S352" s="3">
        <f t="shared" si="346"/>
        <v>1</v>
      </c>
      <c r="T352" s="3">
        <f t="shared" si="347"/>
        <v>0</v>
      </c>
      <c r="U352" s="3">
        <f t="shared" si="348"/>
        <v>0</v>
      </c>
      <c r="V352" s="3">
        <f t="shared" si="341"/>
        <v>0</v>
      </c>
      <c r="W352" s="3">
        <f t="shared" si="349"/>
        <v>0</v>
      </c>
      <c r="X352" s="3">
        <f t="shared" si="350"/>
        <v>0</v>
      </c>
      <c r="Y352" s="3">
        <f t="shared" si="351"/>
        <v>0</v>
      </c>
      <c r="Z352" s="3">
        <f t="shared" si="352"/>
        <v>0</v>
      </c>
      <c r="AA352" s="3">
        <f aca="true" t="shared" si="387" ref="AA352:AA366">IF(C352&lt;401,1,0)</f>
        <v>0</v>
      </c>
      <c r="AB352" s="3">
        <f t="shared" si="353"/>
        <v>1</v>
      </c>
      <c r="AC352" s="3">
        <f t="shared" si="354"/>
        <v>1</v>
      </c>
      <c r="AD352" s="3">
        <f t="shared" si="355"/>
        <v>0</v>
      </c>
      <c r="AE352" s="3">
        <f t="shared" si="356"/>
        <v>0</v>
      </c>
      <c r="AF352" s="3">
        <f t="shared" si="357"/>
        <v>0</v>
      </c>
      <c r="AG352" s="3">
        <f t="shared" si="358"/>
        <v>0</v>
      </c>
      <c r="AH352" s="3">
        <f t="shared" si="359"/>
        <v>0</v>
      </c>
      <c r="AI352" s="3">
        <f t="shared" si="360"/>
        <v>0</v>
      </c>
      <c r="AJ352" s="3">
        <f t="shared" si="361"/>
        <v>0</v>
      </c>
      <c r="AK352" s="3">
        <f t="shared" si="362"/>
        <v>1</v>
      </c>
      <c r="AL352" s="3">
        <f t="shared" si="384"/>
        <v>1</v>
      </c>
      <c r="AM352" s="3">
        <f t="shared" si="363"/>
        <v>2</v>
      </c>
      <c r="AN352" s="3">
        <f t="shared" si="364"/>
        <v>1</v>
      </c>
      <c r="AO352" s="3">
        <f t="shared" si="365"/>
        <v>430</v>
      </c>
      <c r="AP352" s="3">
        <f t="shared" si="366"/>
        <v>5</v>
      </c>
      <c r="AQ352" s="3">
        <f t="shared" si="367"/>
        <v>5</v>
      </c>
      <c r="AR352" s="3">
        <f t="shared" si="368"/>
        <v>6</v>
      </c>
      <c r="AS352" s="3">
        <f t="shared" si="369"/>
        <v>6</v>
      </c>
      <c r="AT352" s="3">
        <f t="shared" si="370"/>
        <v>8</v>
      </c>
      <c r="AU352" s="3">
        <f t="shared" si="371"/>
        <v>0</v>
      </c>
      <c r="AV352" s="3">
        <f t="shared" si="372"/>
        <v>0</v>
      </c>
      <c r="AW352" s="3">
        <f t="shared" si="373"/>
        <v>0</v>
      </c>
      <c r="AX352" s="3">
        <f t="shared" si="374"/>
        <v>0</v>
      </c>
      <c r="AY352" s="3">
        <f t="shared" si="375"/>
        <v>0</v>
      </c>
      <c r="AZ352" s="3">
        <f t="shared" si="376"/>
        <v>0</v>
      </c>
      <c r="BA352" s="3">
        <f t="shared" si="377"/>
        <v>0</v>
      </c>
    </row>
    <row r="353" spans="1:53" ht="12.75">
      <c r="A353" s="3" t="str">
        <f t="shared" si="342"/>
        <v>The Dunes Golf &amp; Beach Club</v>
      </c>
      <c r="B353" s="3">
        <v>5</v>
      </c>
      <c r="C353" s="3">
        <f t="shared" si="340"/>
        <v>165</v>
      </c>
      <c r="D353" s="3">
        <f t="shared" si="379"/>
        <v>3</v>
      </c>
      <c r="E353" s="3">
        <f t="shared" si="379"/>
        <v>18</v>
      </c>
      <c r="F353" s="3">
        <f t="shared" si="379"/>
        <v>5</v>
      </c>
      <c r="G353" s="3">
        <f t="shared" si="379"/>
        <v>5</v>
      </c>
      <c r="H353" s="3">
        <f t="shared" si="379"/>
        <v>4</v>
      </c>
      <c r="I353" s="3">
        <f t="shared" si="379"/>
        <v>4</v>
      </c>
      <c r="J353" s="3">
        <f t="shared" si="385"/>
        <v>1</v>
      </c>
      <c r="K353" s="3">
        <f t="shared" si="343"/>
        <v>165</v>
      </c>
      <c r="L353" s="3">
        <f t="shared" si="344"/>
        <v>3</v>
      </c>
      <c r="M353" s="3">
        <f t="shared" si="380"/>
        <v>5</v>
      </c>
      <c r="N353" s="3">
        <f t="shared" si="381"/>
        <v>5</v>
      </c>
      <c r="O353" s="3">
        <f t="shared" si="382"/>
        <v>4</v>
      </c>
      <c r="P353" s="3">
        <f t="shared" si="383"/>
        <v>4</v>
      </c>
      <c r="Q353" s="3">
        <f t="shared" si="386"/>
        <v>1</v>
      </c>
      <c r="R353" s="3">
        <f t="shared" si="345"/>
        <v>0</v>
      </c>
      <c r="S353" s="3">
        <f t="shared" si="346"/>
        <v>1</v>
      </c>
      <c r="T353" s="3">
        <f t="shared" si="347"/>
        <v>0</v>
      </c>
      <c r="U353" s="3">
        <f t="shared" si="348"/>
        <v>0</v>
      </c>
      <c r="V353" s="3">
        <f t="shared" si="341"/>
        <v>0</v>
      </c>
      <c r="W353" s="3">
        <f t="shared" si="349"/>
        <v>0</v>
      </c>
      <c r="X353" s="3">
        <f t="shared" si="350"/>
        <v>0</v>
      </c>
      <c r="Y353" s="3">
        <f t="shared" si="351"/>
        <v>0</v>
      </c>
      <c r="Z353" s="3">
        <f t="shared" si="352"/>
        <v>0</v>
      </c>
      <c r="AA353" s="3">
        <f t="shared" si="387"/>
        <v>1</v>
      </c>
      <c r="AB353" s="3">
        <f t="shared" si="353"/>
        <v>0</v>
      </c>
      <c r="AC353" s="3">
        <f t="shared" si="354"/>
        <v>1</v>
      </c>
      <c r="AD353" s="3">
        <f t="shared" si="355"/>
        <v>0</v>
      </c>
      <c r="AE353" s="3">
        <f t="shared" si="356"/>
        <v>0</v>
      </c>
      <c r="AF353" s="3">
        <f t="shared" si="357"/>
        <v>0</v>
      </c>
      <c r="AG353" s="3">
        <f t="shared" si="358"/>
        <v>0</v>
      </c>
      <c r="AH353" s="3">
        <f t="shared" si="359"/>
        <v>0</v>
      </c>
      <c r="AI353" s="3">
        <f t="shared" si="360"/>
        <v>0</v>
      </c>
      <c r="AJ353" s="3">
        <f t="shared" si="361"/>
        <v>0</v>
      </c>
      <c r="AK353" s="3">
        <f t="shared" si="362"/>
        <v>1</v>
      </c>
      <c r="AL353" s="3">
        <f t="shared" si="384"/>
        <v>0</v>
      </c>
      <c r="AM353" s="3">
        <f t="shared" si="363"/>
        <v>1</v>
      </c>
      <c r="AN353" s="3">
        <f t="shared" si="364"/>
        <v>0</v>
      </c>
      <c r="AO353" s="3">
        <f t="shared" si="365"/>
        <v>0</v>
      </c>
      <c r="AP353" s="3">
        <f t="shared" si="366"/>
        <v>0</v>
      </c>
      <c r="AQ353" s="3">
        <f t="shared" si="367"/>
        <v>0</v>
      </c>
      <c r="AR353" s="3">
        <f t="shared" si="368"/>
        <v>0</v>
      </c>
      <c r="AS353" s="3">
        <f t="shared" si="369"/>
        <v>0</v>
      </c>
      <c r="AT353" s="3">
        <f t="shared" si="370"/>
        <v>0</v>
      </c>
      <c r="AU353" s="3">
        <f t="shared" si="371"/>
        <v>0</v>
      </c>
      <c r="AV353" s="3">
        <f t="shared" si="372"/>
        <v>0</v>
      </c>
      <c r="AW353" s="3">
        <f t="shared" si="373"/>
        <v>0</v>
      </c>
      <c r="AX353" s="3">
        <f t="shared" si="374"/>
        <v>0</v>
      </c>
      <c r="AY353" s="3">
        <f t="shared" si="375"/>
        <v>0</v>
      </c>
      <c r="AZ353" s="3">
        <f t="shared" si="376"/>
        <v>0</v>
      </c>
      <c r="BA353" s="3">
        <f t="shared" si="377"/>
        <v>0</v>
      </c>
    </row>
    <row r="354" spans="1:53" ht="12.75">
      <c r="A354" s="3" t="str">
        <f t="shared" si="342"/>
        <v>The Dunes Golf &amp; Beach Club</v>
      </c>
      <c r="B354" s="3">
        <v>6</v>
      </c>
      <c r="C354" s="3">
        <f t="shared" si="340"/>
        <v>370</v>
      </c>
      <c r="D354" s="3">
        <f t="shared" si="379"/>
        <v>4</v>
      </c>
      <c r="E354" s="3">
        <f t="shared" si="379"/>
        <v>10</v>
      </c>
      <c r="F354" s="3">
        <f t="shared" si="379"/>
        <v>5</v>
      </c>
      <c r="G354" s="3">
        <f t="shared" si="379"/>
        <v>5</v>
      </c>
      <c r="H354" s="3">
        <f t="shared" si="379"/>
        <v>6</v>
      </c>
      <c r="I354" s="3">
        <f t="shared" si="379"/>
        <v>5</v>
      </c>
      <c r="J354" s="3">
        <f t="shared" si="385"/>
        <v>0</v>
      </c>
      <c r="K354" s="3">
        <f t="shared" si="343"/>
        <v>0</v>
      </c>
      <c r="L354" s="3">
        <f t="shared" si="344"/>
        <v>0</v>
      </c>
      <c r="M354" s="3">
        <f t="shared" si="380"/>
        <v>0</v>
      </c>
      <c r="N354" s="3">
        <f t="shared" si="381"/>
        <v>0</v>
      </c>
      <c r="O354" s="3">
        <f t="shared" si="382"/>
        <v>0</v>
      </c>
      <c r="P354" s="3">
        <f t="shared" si="383"/>
        <v>0</v>
      </c>
      <c r="Q354" s="3">
        <f t="shared" si="386"/>
        <v>0</v>
      </c>
      <c r="R354" s="3">
        <f t="shared" si="345"/>
        <v>1</v>
      </c>
      <c r="S354" s="3">
        <f t="shared" si="346"/>
        <v>1</v>
      </c>
      <c r="T354" s="3">
        <f t="shared" si="347"/>
        <v>0</v>
      </c>
      <c r="U354" s="3">
        <f t="shared" si="348"/>
        <v>0</v>
      </c>
      <c r="V354" s="3">
        <f t="shared" si="341"/>
        <v>0</v>
      </c>
      <c r="W354" s="3">
        <f t="shared" si="349"/>
        <v>0</v>
      </c>
      <c r="X354" s="3">
        <f t="shared" si="350"/>
        <v>0</v>
      </c>
      <c r="Y354" s="3">
        <f t="shared" si="351"/>
        <v>0</v>
      </c>
      <c r="Z354" s="3">
        <f t="shared" si="352"/>
        <v>0</v>
      </c>
      <c r="AA354" s="3">
        <f t="shared" si="387"/>
        <v>1</v>
      </c>
      <c r="AB354" s="3">
        <f t="shared" si="353"/>
        <v>1</v>
      </c>
      <c r="AC354" s="3">
        <f t="shared" si="354"/>
        <v>2</v>
      </c>
      <c r="AD354" s="3">
        <f t="shared" si="355"/>
        <v>1</v>
      </c>
      <c r="AE354" s="3">
        <f t="shared" si="356"/>
        <v>370</v>
      </c>
      <c r="AF354" s="3">
        <f t="shared" si="357"/>
        <v>4</v>
      </c>
      <c r="AG354" s="3">
        <f t="shared" si="358"/>
        <v>5</v>
      </c>
      <c r="AH354" s="3">
        <f t="shared" si="359"/>
        <v>5</v>
      </c>
      <c r="AI354" s="3">
        <f t="shared" si="360"/>
        <v>6</v>
      </c>
      <c r="AJ354" s="3">
        <f t="shared" si="361"/>
        <v>5</v>
      </c>
      <c r="AK354" s="3">
        <f t="shared" si="362"/>
        <v>1</v>
      </c>
      <c r="AL354" s="3">
        <f t="shared" si="384"/>
        <v>0</v>
      </c>
      <c r="AM354" s="3">
        <f t="shared" si="363"/>
        <v>1</v>
      </c>
      <c r="AN354" s="3">
        <f t="shared" si="364"/>
        <v>0</v>
      </c>
      <c r="AO354" s="3">
        <f t="shared" si="365"/>
        <v>0</v>
      </c>
      <c r="AP354" s="3">
        <f t="shared" si="366"/>
        <v>0</v>
      </c>
      <c r="AQ354" s="3">
        <f t="shared" si="367"/>
        <v>0</v>
      </c>
      <c r="AR354" s="3">
        <f t="shared" si="368"/>
        <v>0</v>
      </c>
      <c r="AS354" s="3">
        <f t="shared" si="369"/>
        <v>0</v>
      </c>
      <c r="AT354" s="3">
        <f t="shared" si="370"/>
        <v>0</v>
      </c>
      <c r="AU354" s="3">
        <f t="shared" si="371"/>
        <v>0</v>
      </c>
      <c r="AV354" s="3">
        <f t="shared" si="372"/>
        <v>0</v>
      </c>
      <c r="AW354" s="3">
        <f t="shared" si="373"/>
        <v>0</v>
      </c>
      <c r="AX354" s="3">
        <f t="shared" si="374"/>
        <v>0</v>
      </c>
      <c r="AY354" s="3">
        <f t="shared" si="375"/>
        <v>0</v>
      </c>
      <c r="AZ354" s="3">
        <f t="shared" si="376"/>
        <v>0</v>
      </c>
      <c r="BA354" s="3">
        <f t="shared" si="377"/>
        <v>0</v>
      </c>
    </row>
    <row r="355" spans="1:53" ht="12.75">
      <c r="A355" s="3" t="str">
        <f t="shared" si="342"/>
        <v>The Dunes Golf &amp; Beach Club</v>
      </c>
      <c r="B355" s="3">
        <v>7</v>
      </c>
      <c r="C355" s="3">
        <f t="shared" si="340"/>
        <v>370</v>
      </c>
      <c r="D355" s="3">
        <f t="shared" si="379"/>
        <v>4</v>
      </c>
      <c r="E355" s="3">
        <f t="shared" si="379"/>
        <v>16</v>
      </c>
      <c r="F355" s="3">
        <f t="shared" si="379"/>
        <v>5</v>
      </c>
      <c r="G355" s="3">
        <f t="shared" si="379"/>
        <v>6</v>
      </c>
      <c r="H355" s="3">
        <f t="shared" si="379"/>
        <v>5</v>
      </c>
      <c r="I355" s="3">
        <f t="shared" si="379"/>
        <v>4</v>
      </c>
      <c r="J355" s="3">
        <f t="shared" si="385"/>
        <v>0</v>
      </c>
      <c r="K355" s="3">
        <f t="shared" si="343"/>
        <v>0</v>
      </c>
      <c r="L355" s="3">
        <f t="shared" si="344"/>
        <v>0</v>
      </c>
      <c r="M355" s="3">
        <f t="shared" si="380"/>
        <v>0</v>
      </c>
      <c r="N355" s="3">
        <f t="shared" si="381"/>
        <v>0</v>
      </c>
      <c r="O355" s="3">
        <f t="shared" si="382"/>
        <v>0</v>
      </c>
      <c r="P355" s="3">
        <f t="shared" si="383"/>
        <v>0</v>
      </c>
      <c r="Q355" s="3">
        <f t="shared" si="386"/>
        <v>0</v>
      </c>
      <c r="R355" s="3">
        <f t="shared" si="345"/>
        <v>1</v>
      </c>
      <c r="S355" s="3">
        <f t="shared" si="346"/>
        <v>1</v>
      </c>
      <c r="T355" s="3">
        <f t="shared" si="347"/>
        <v>0</v>
      </c>
      <c r="U355" s="3">
        <f t="shared" si="348"/>
        <v>0</v>
      </c>
      <c r="V355" s="3">
        <f t="shared" si="341"/>
        <v>0</v>
      </c>
      <c r="W355" s="3">
        <f t="shared" si="349"/>
        <v>0</v>
      </c>
      <c r="X355" s="3">
        <f t="shared" si="350"/>
        <v>0</v>
      </c>
      <c r="Y355" s="3">
        <f t="shared" si="351"/>
        <v>0</v>
      </c>
      <c r="Z355" s="3">
        <f t="shared" si="352"/>
        <v>0</v>
      </c>
      <c r="AA355" s="3">
        <f t="shared" si="387"/>
        <v>1</v>
      </c>
      <c r="AB355" s="3">
        <f t="shared" si="353"/>
        <v>1</v>
      </c>
      <c r="AC355" s="3">
        <f t="shared" si="354"/>
        <v>2</v>
      </c>
      <c r="AD355" s="3">
        <f t="shared" si="355"/>
        <v>1</v>
      </c>
      <c r="AE355" s="3">
        <f t="shared" si="356"/>
        <v>370</v>
      </c>
      <c r="AF355" s="3">
        <f t="shared" si="357"/>
        <v>4</v>
      </c>
      <c r="AG355" s="3">
        <f t="shared" si="358"/>
        <v>5</v>
      </c>
      <c r="AH355" s="3">
        <f t="shared" si="359"/>
        <v>6</v>
      </c>
      <c r="AI355" s="3">
        <f t="shared" si="360"/>
        <v>5</v>
      </c>
      <c r="AJ355" s="3">
        <f t="shared" si="361"/>
        <v>4</v>
      </c>
      <c r="AK355" s="3">
        <f t="shared" si="362"/>
        <v>1</v>
      </c>
      <c r="AL355" s="3">
        <f t="shared" si="384"/>
        <v>0</v>
      </c>
      <c r="AM355" s="3">
        <f t="shared" si="363"/>
        <v>1</v>
      </c>
      <c r="AN355" s="3">
        <f t="shared" si="364"/>
        <v>0</v>
      </c>
      <c r="AO355" s="3">
        <f t="shared" si="365"/>
        <v>0</v>
      </c>
      <c r="AP355" s="3">
        <f t="shared" si="366"/>
        <v>0</v>
      </c>
      <c r="AQ355" s="3">
        <f t="shared" si="367"/>
        <v>0</v>
      </c>
      <c r="AR355" s="3">
        <f t="shared" si="368"/>
        <v>0</v>
      </c>
      <c r="AS355" s="3">
        <f t="shared" si="369"/>
        <v>0</v>
      </c>
      <c r="AT355" s="3">
        <f t="shared" si="370"/>
        <v>0</v>
      </c>
      <c r="AU355" s="3">
        <f t="shared" si="371"/>
        <v>0</v>
      </c>
      <c r="AV355" s="3">
        <f t="shared" si="372"/>
        <v>0</v>
      </c>
      <c r="AW355" s="3">
        <f t="shared" si="373"/>
        <v>0</v>
      </c>
      <c r="AX355" s="3">
        <f t="shared" si="374"/>
        <v>0</v>
      </c>
      <c r="AY355" s="3">
        <f t="shared" si="375"/>
        <v>0</v>
      </c>
      <c r="AZ355" s="3">
        <f t="shared" si="376"/>
        <v>0</v>
      </c>
      <c r="BA355" s="3">
        <f t="shared" si="377"/>
        <v>0</v>
      </c>
    </row>
    <row r="356" spans="1:53" ht="12.75">
      <c r="A356" s="3" t="str">
        <f t="shared" si="342"/>
        <v>The Dunes Golf &amp; Beach Club</v>
      </c>
      <c r="B356" s="3">
        <v>8</v>
      </c>
      <c r="C356" s="3">
        <f t="shared" si="340"/>
        <v>470</v>
      </c>
      <c r="D356" s="3">
        <f aca="true" t="shared" si="388" ref="D356:I364">D135</f>
        <v>5</v>
      </c>
      <c r="E356" s="3">
        <f t="shared" si="388"/>
        <v>6</v>
      </c>
      <c r="F356" s="3">
        <f t="shared" si="388"/>
        <v>6</v>
      </c>
      <c r="G356" s="3">
        <f t="shared" si="388"/>
        <v>8</v>
      </c>
      <c r="H356" s="3">
        <f t="shared" si="388"/>
        <v>6</v>
      </c>
      <c r="I356" s="3">
        <f t="shared" si="388"/>
        <v>5</v>
      </c>
      <c r="J356" s="3">
        <f t="shared" si="385"/>
        <v>0</v>
      </c>
      <c r="K356" s="3">
        <f t="shared" si="343"/>
        <v>0</v>
      </c>
      <c r="L356" s="3">
        <f t="shared" si="344"/>
        <v>0</v>
      </c>
      <c r="M356" s="3">
        <f t="shared" si="380"/>
        <v>0</v>
      </c>
      <c r="N356" s="3">
        <f t="shared" si="381"/>
        <v>0</v>
      </c>
      <c r="O356" s="3">
        <f t="shared" si="382"/>
        <v>0</v>
      </c>
      <c r="P356" s="3">
        <f t="shared" si="383"/>
        <v>0</v>
      </c>
      <c r="Q356" s="3">
        <f t="shared" si="386"/>
        <v>0</v>
      </c>
      <c r="R356" s="3">
        <f t="shared" si="345"/>
        <v>1</v>
      </c>
      <c r="S356" s="3">
        <f t="shared" si="346"/>
        <v>1</v>
      </c>
      <c r="T356" s="3">
        <f t="shared" si="347"/>
        <v>0</v>
      </c>
      <c r="U356" s="3">
        <f t="shared" si="348"/>
        <v>0</v>
      </c>
      <c r="V356" s="3">
        <f t="shared" si="341"/>
        <v>0</v>
      </c>
      <c r="W356" s="3">
        <f t="shared" si="349"/>
        <v>0</v>
      </c>
      <c r="X356" s="3">
        <f t="shared" si="350"/>
        <v>0</v>
      </c>
      <c r="Y356" s="3">
        <f t="shared" si="351"/>
        <v>0</v>
      </c>
      <c r="Z356" s="3">
        <f t="shared" si="352"/>
        <v>0</v>
      </c>
      <c r="AA356" s="3">
        <f t="shared" si="387"/>
        <v>0</v>
      </c>
      <c r="AB356" s="3">
        <f t="shared" si="353"/>
        <v>1</v>
      </c>
      <c r="AC356" s="3">
        <f t="shared" si="354"/>
        <v>1</v>
      </c>
      <c r="AD356" s="3">
        <f t="shared" si="355"/>
        <v>0</v>
      </c>
      <c r="AE356" s="3">
        <f t="shared" si="356"/>
        <v>0</v>
      </c>
      <c r="AF356" s="3">
        <f t="shared" si="357"/>
        <v>0</v>
      </c>
      <c r="AG356" s="3">
        <f t="shared" si="358"/>
        <v>0</v>
      </c>
      <c r="AH356" s="3">
        <f t="shared" si="359"/>
        <v>0</v>
      </c>
      <c r="AI356" s="3">
        <f t="shared" si="360"/>
        <v>0</v>
      </c>
      <c r="AJ356" s="3">
        <f t="shared" si="361"/>
        <v>0</v>
      </c>
      <c r="AK356" s="3">
        <f t="shared" si="362"/>
        <v>1</v>
      </c>
      <c r="AL356" s="3">
        <f t="shared" si="384"/>
        <v>1</v>
      </c>
      <c r="AM356" s="3">
        <f t="shared" si="363"/>
        <v>2</v>
      </c>
      <c r="AN356" s="3">
        <f t="shared" si="364"/>
        <v>1</v>
      </c>
      <c r="AO356" s="3">
        <f t="shared" si="365"/>
        <v>470</v>
      </c>
      <c r="AP356" s="3">
        <f t="shared" si="366"/>
        <v>5</v>
      </c>
      <c r="AQ356" s="3">
        <f t="shared" si="367"/>
        <v>6</v>
      </c>
      <c r="AR356" s="3">
        <f t="shared" si="368"/>
        <v>8</v>
      </c>
      <c r="AS356" s="3">
        <f t="shared" si="369"/>
        <v>6</v>
      </c>
      <c r="AT356" s="3">
        <f t="shared" si="370"/>
        <v>5</v>
      </c>
      <c r="AU356" s="3">
        <f t="shared" si="371"/>
        <v>0</v>
      </c>
      <c r="AV356" s="3">
        <f t="shared" si="372"/>
        <v>0</v>
      </c>
      <c r="AW356" s="3">
        <f t="shared" si="373"/>
        <v>0</v>
      </c>
      <c r="AX356" s="3">
        <f t="shared" si="374"/>
        <v>0</v>
      </c>
      <c r="AY356" s="3">
        <f t="shared" si="375"/>
        <v>0</v>
      </c>
      <c r="AZ356" s="3">
        <f t="shared" si="376"/>
        <v>0</v>
      </c>
      <c r="BA356" s="3">
        <f t="shared" si="377"/>
        <v>0</v>
      </c>
    </row>
    <row r="357" spans="1:53" ht="12.75">
      <c r="A357" s="3" t="str">
        <f t="shared" si="342"/>
        <v>The Dunes Golf &amp; Beach Club</v>
      </c>
      <c r="B357" s="3">
        <v>9</v>
      </c>
      <c r="C357" s="3">
        <f t="shared" si="340"/>
        <v>140</v>
      </c>
      <c r="D357" s="3">
        <f t="shared" si="388"/>
        <v>3</v>
      </c>
      <c r="E357" s="3">
        <f t="shared" si="388"/>
        <v>14</v>
      </c>
      <c r="F357" s="3">
        <f t="shared" si="388"/>
        <v>4</v>
      </c>
      <c r="G357" s="3">
        <f t="shared" si="388"/>
        <v>4</v>
      </c>
      <c r="H357" s="3">
        <f t="shared" si="388"/>
        <v>4</v>
      </c>
      <c r="I357" s="3">
        <f t="shared" si="388"/>
        <v>2</v>
      </c>
      <c r="J357" s="3">
        <f t="shared" si="385"/>
        <v>1</v>
      </c>
      <c r="K357" s="3">
        <f t="shared" si="343"/>
        <v>140</v>
      </c>
      <c r="L357" s="3">
        <f t="shared" si="344"/>
        <v>3</v>
      </c>
      <c r="M357" s="3">
        <f t="shared" si="380"/>
        <v>4</v>
      </c>
      <c r="N357" s="3">
        <f t="shared" si="381"/>
        <v>4</v>
      </c>
      <c r="O357" s="3">
        <f t="shared" si="382"/>
        <v>4</v>
      </c>
      <c r="P357" s="3">
        <f t="shared" si="383"/>
        <v>2</v>
      </c>
      <c r="Q357" s="3">
        <f t="shared" si="386"/>
        <v>1</v>
      </c>
      <c r="R357" s="3">
        <f t="shared" si="345"/>
        <v>0</v>
      </c>
      <c r="S357" s="3">
        <f t="shared" si="346"/>
        <v>1</v>
      </c>
      <c r="T357" s="3">
        <f t="shared" si="347"/>
        <v>0</v>
      </c>
      <c r="U357" s="3">
        <f t="shared" si="348"/>
        <v>0</v>
      </c>
      <c r="V357" s="3">
        <f t="shared" si="341"/>
        <v>0</v>
      </c>
      <c r="W357" s="3">
        <f t="shared" si="349"/>
        <v>0</v>
      </c>
      <c r="X357" s="3">
        <f t="shared" si="350"/>
        <v>0</v>
      </c>
      <c r="Y357" s="3">
        <f t="shared" si="351"/>
        <v>0</v>
      </c>
      <c r="Z357" s="3">
        <f t="shared" si="352"/>
        <v>0</v>
      </c>
      <c r="AA357" s="3">
        <f t="shared" si="387"/>
        <v>1</v>
      </c>
      <c r="AB357" s="3">
        <f t="shared" si="353"/>
        <v>0</v>
      </c>
      <c r="AC357" s="3">
        <f t="shared" si="354"/>
        <v>1</v>
      </c>
      <c r="AD357" s="3">
        <f t="shared" si="355"/>
        <v>0</v>
      </c>
      <c r="AE357" s="3">
        <f t="shared" si="356"/>
        <v>0</v>
      </c>
      <c r="AF357" s="3">
        <f t="shared" si="357"/>
        <v>0</v>
      </c>
      <c r="AG357" s="3">
        <f t="shared" si="358"/>
        <v>0</v>
      </c>
      <c r="AH357" s="3">
        <f t="shared" si="359"/>
        <v>0</v>
      </c>
      <c r="AI357" s="3">
        <f t="shared" si="360"/>
        <v>0</v>
      </c>
      <c r="AJ357" s="3">
        <f t="shared" si="361"/>
        <v>0</v>
      </c>
      <c r="AK357" s="3">
        <f t="shared" si="362"/>
        <v>1</v>
      </c>
      <c r="AL357" s="3">
        <f t="shared" si="384"/>
        <v>0</v>
      </c>
      <c r="AM357" s="3">
        <f t="shared" si="363"/>
        <v>1</v>
      </c>
      <c r="AN357" s="3">
        <f t="shared" si="364"/>
        <v>0</v>
      </c>
      <c r="AO357" s="3">
        <f t="shared" si="365"/>
        <v>0</v>
      </c>
      <c r="AP357" s="3">
        <f t="shared" si="366"/>
        <v>0</v>
      </c>
      <c r="AQ357" s="3">
        <f t="shared" si="367"/>
        <v>0</v>
      </c>
      <c r="AR357" s="3">
        <f t="shared" si="368"/>
        <v>0</v>
      </c>
      <c r="AS357" s="3">
        <f t="shared" si="369"/>
        <v>0</v>
      </c>
      <c r="AT357" s="3">
        <f t="shared" si="370"/>
        <v>0</v>
      </c>
      <c r="AU357" s="3">
        <f t="shared" si="371"/>
        <v>0</v>
      </c>
      <c r="AV357" s="3">
        <f t="shared" si="372"/>
        <v>0</v>
      </c>
      <c r="AW357" s="3">
        <f t="shared" si="373"/>
        <v>0</v>
      </c>
      <c r="AX357" s="3">
        <f t="shared" si="374"/>
        <v>0</v>
      </c>
      <c r="AY357" s="3">
        <f t="shared" si="375"/>
        <v>0</v>
      </c>
      <c r="AZ357" s="3">
        <f t="shared" si="376"/>
        <v>0</v>
      </c>
      <c r="BA357" s="3">
        <f t="shared" si="377"/>
        <v>0</v>
      </c>
    </row>
    <row r="358" spans="1:53" ht="12.75">
      <c r="A358" s="3" t="str">
        <f t="shared" si="342"/>
        <v>The Dunes Golf &amp; Beach Club</v>
      </c>
      <c r="B358" s="3">
        <v>10</v>
      </c>
      <c r="C358" s="3">
        <f t="shared" si="340"/>
        <v>325</v>
      </c>
      <c r="D358" s="3">
        <f t="shared" si="388"/>
        <v>4</v>
      </c>
      <c r="E358" s="3">
        <f t="shared" si="388"/>
        <v>11</v>
      </c>
      <c r="F358" s="3">
        <f t="shared" si="388"/>
        <v>6</v>
      </c>
      <c r="G358" s="3">
        <f t="shared" si="388"/>
        <v>4</v>
      </c>
      <c r="H358" s="3">
        <f t="shared" si="388"/>
        <v>6</v>
      </c>
      <c r="I358" s="3">
        <f t="shared" si="388"/>
        <v>6</v>
      </c>
      <c r="J358" s="3">
        <f t="shared" si="385"/>
        <v>0</v>
      </c>
      <c r="K358" s="3">
        <f t="shared" si="343"/>
        <v>0</v>
      </c>
      <c r="L358" s="3">
        <f t="shared" si="344"/>
        <v>0</v>
      </c>
      <c r="M358" s="3">
        <f t="shared" si="380"/>
        <v>0</v>
      </c>
      <c r="N358" s="3">
        <f t="shared" si="381"/>
        <v>0</v>
      </c>
      <c r="O358" s="3">
        <f t="shared" si="382"/>
        <v>0</v>
      </c>
      <c r="P358" s="3">
        <f t="shared" si="383"/>
        <v>0</v>
      </c>
      <c r="Q358" s="3">
        <f t="shared" si="386"/>
        <v>0</v>
      </c>
      <c r="R358" s="3">
        <f t="shared" si="345"/>
        <v>1</v>
      </c>
      <c r="S358" s="3">
        <f t="shared" si="346"/>
        <v>1</v>
      </c>
      <c r="T358" s="3">
        <f t="shared" si="347"/>
        <v>0</v>
      </c>
      <c r="U358" s="3">
        <f t="shared" si="348"/>
        <v>0</v>
      </c>
      <c r="V358" s="3">
        <f t="shared" si="341"/>
        <v>0</v>
      </c>
      <c r="W358" s="3">
        <f t="shared" si="349"/>
        <v>0</v>
      </c>
      <c r="X358" s="3">
        <f t="shared" si="350"/>
        <v>0</v>
      </c>
      <c r="Y358" s="3">
        <f t="shared" si="351"/>
        <v>0</v>
      </c>
      <c r="Z358" s="3">
        <f t="shared" si="352"/>
        <v>0</v>
      </c>
      <c r="AA358" s="3">
        <f t="shared" si="387"/>
        <v>1</v>
      </c>
      <c r="AB358" s="3">
        <f t="shared" si="353"/>
        <v>1</v>
      </c>
      <c r="AC358" s="3">
        <f t="shared" si="354"/>
        <v>2</v>
      </c>
      <c r="AD358" s="3">
        <f t="shared" si="355"/>
        <v>1</v>
      </c>
      <c r="AE358" s="3">
        <f t="shared" si="356"/>
        <v>325</v>
      </c>
      <c r="AF358" s="3">
        <f t="shared" si="357"/>
        <v>4</v>
      </c>
      <c r="AG358" s="3">
        <f t="shared" si="358"/>
        <v>6</v>
      </c>
      <c r="AH358" s="3">
        <f t="shared" si="359"/>
        <v>4</v>
      </c>
      <c r="AI358" s="3">
        <f t="shared" si="360"/>
        <v>6</v>
      </c>
      <c r="AJ358" s="3">
        <f t="shared" si="361"/>
        <v>6</v>
      </c>
      <c r="AK358" s="3">
        <f t="shared" si="362"/>
        <v>1</v>
      </c>
      <c r="AL358" s="3">
        <f t="shared" si="384"/>
        <v>0</v>
      </c>
      <c r="AM358" s="3">
        <f t="shared" si="363"/>
        <v>1</v>
      </c>
      <c r="AN358" s="3">
        <f t="shared" si="364"/>
        <v>0</v>
      </c>
      <c r="AO358" s="3">
        <f t="shared" si="365"/>
        <v>0</v>
      </c>
      <c r="AP358" s="3">
        <f t="shared" si="366"/>
        <v>0</v>
      </c>
      <c r="AQ358" s="3">
        <f t="shared" si="367"/>
        <v>0</v>
      </c>
      <c r="AR358" s="3">
        <f t="shared" si="368"/>
        <v>0</v>
      </c>
      <c r="AS358" s="3">
        <f t="shared" si="369"/>
        <v>0</v>
      </c>
      <c r="AT358" s="3">
        <f t="shared" si="370"/>
        <v>0</v>
      </c>
      <c r="AU358" s="3">
        <f t="shared" si="371"/>
        <v>0</v>
      </c>
      <c r="AV358" s="3">
        <f t="shared" si="372"/>
        <v>0</v>
      </c>
      <c r="AW358" s="3">
        <f t="shared" si="373"/>
        <v>0</v>
      </c>
      <c r="AX358" s="3">
        <f t="shared" si="374"/>
        <v>0</v>
      </c>
      <c r="AY358" s="3">
        <f t="shared" si="375"/>
        <v>0</v>
      </c>
      <c r="AZ358" s="3">
        <f t="shared" si="376"/>
        <v>0</v>
      </c>
      <c r="BA358" s="3">
        <f t="shared" si="377"/>
        <v>0</v>
      </c>
    </row>
    <row r="359" spans="1:53" ht="12.75">
      <c r="A359" s="3" t="str">
        <f t="shared" si="342"/>
        <v>The Dunes Golf &amp; Beach Club</v>
      </c>
      <c r="B359" s="3">
        <v>11</v>
      </c>
      <c r="C359" s="3">
        <f t="shared" si="340"/>
        <v>370</v>
      </c>
      <c r="D359" s="3">
        <f t="shared" si="388"/>
        <v>4</v>
      </c>
      <c r="E359" s="3">
        <f t="shared" si="388"/>
        <v>3</v>
      </c>
      <c r="F359" s="3">
        <f t="shared" si="388"/>
        <v>5</v>
      </c>
      <c r="G359" s="3">
        <f t="shared" si="388"/>
        <v>4</v>
      </c>
      <c r="H359" s="3">
        <f t="shared" si="388"/>
        <v>4</v>
      </c>
      <c r="I359" s="3">
        <f t="shared" si="388"/>
        <v>5</v>
      </c>
      <c r="J359" s="3">
        <f t="shared" si="385"/>
        <v>0</v>
      </c>
      <c r="K359" s="3">
        <f t="shared" si="343"/>
        <v>0</v>
      </c>
      <c r="L359" s="3">
        <f t="shared" si="344"/>
        <v>0</v>
      </c>
      <c r="M359" s="3">
        <f t="shared" si="380"/>
        <v>0</v>
      </c>
      <c r="N359" s="3">
        <f t="shared" si="381"/>
        <v>0</v>
      </c>
      <c r="O359" s="3">
        <f t="shared" si="382"/>
        <v>0</v>
      </c>
      <c r="P359" s="3">
        <f t="shared" si="383"/>
        <v>0</v>
      </c>
      <c r="Q359" s="3">
        <f t="shared" si="386"/>
        <v>0</v>
      </c>
      <c r="R359" s="3">
        <f t="shared" si="345"/>
        <v>1</v>
      </c>
      <c r="S359" s="3">
        <f t="shared" si="346"/>
        <v>1</v>
      </c>
      <c r="T359" s="3">
        <f t="shared" si="347"/>
        <v>0</v>
      </c>
      <c r="U359" s="3">
        <f t="shared" si="348"/>
        <v>0</v>
      </c>
      <c r="V359" s="3">
        <f t="shared" si="341"/>
        <v>0</v>
      </c>
      <c r="W359" s="3">
        <f t="shared" si="349"/>
        <v>0</v>
      </c>
      <c r="X359" s="3">
        <f t="shared" si="350"/>
        <v>0</v>
      </c>
      <c r="Y359" s="3">
        <f t="shared" si="351"/>
        <v>0</v>
      </c>
      <c r="Z359" s="3">
        <f t="shared" si="352"/>
        <v>0</v>
      </c>
      <c r="AA359" s="3">
        <f t="shared" si="387"/>
        <v>1</v>
      </c>
      <c r="AB359" s="3">
        <f t="shared" si="353"/>
        <v>1</v>
      </c>
      <c r="AC359" s="3">
        <f t="shared" si="354"/>
        <v>2</v>
      </c>
      <c r="AD359" s="3">
        <f t="shared" si="355"/>
        <v>1</v>
      </c>
      <c r="AE359" s="3">
        <f t="shared" si="356"/>
        <v>370</v>
      </c>
      <c r="AF359" s="3">
        <f t="shared" si="357"/>
        <v>4</v>
      </c>
      <c r="AG359" s="3">
        <f t="shared" si="358"/>
        <v>5</v>
      </c>
      <c r="AH359" s="3">
        <f t="shared" si="359"/>
        <v>4</v>
      </c>
      <c r="AI359" s="3">
        <f t="shared" si="360"/>
        <v>4</v>
      </c>
      <c r="AJ359" s="3">
        <f t="shared" si="361"/>
        <v>5</v>
      </c>
      <c r="AK359" s="3">
        <f t="shared" si="362"/>
        <v>1</v>
      </c>
      <c r="AL359" s="3">
        <f t="shared" si="384"/>
        <v>0</v>
      </c>
      <c r="AM359" s="3">
        <f t="shared" si="363"/>
        <v>1</v>
      </c>
      <c r="AN359" s="3">
        <f t="shared" si="364"/>
        <v>0</v>
      </c>
      <c r="AO359" s="3">
        <f t="shared" si="365"/>
        <v>0</v>
      </c>
      <c r="AP359" s="3">
        <f t="shared" si="366"/>
        <v>0</v>
      </c>
      <c r="AQ359" s="3">
        <f t="shared" si="367"/>
        <v>0</v>
      </c>
      <c r="AR359" s="3">
        <f t="shared" si="368"/>
        <v>0</v>
      </c>
      <c r="AS359" s="3">
        <f t="shared" si="369"/>
        <v>0</v>
      </c>
      <c r="AT359" s="3">
        <f t="shared" si="370"/>
        <v>0</v>
      </c>
      <c r="AU359" s="3">
        <f t="shared" si="371"/>
        <v>0</v>
      </c>
      <c r="AV359" s="3">
        <f t="shared" si="372"/>
        <v>0</v>
      </c>
      <c r="AW359" s="3">
        <f t="shared" si="373"/>
        <v>0</v>
      </c>
      <c r="AX359" s="3">
        <f t="shared" si="374"/>
        <v>0</v>
      </c>
      <c r="AY359" s="3">
        <f t="shared" si="375"/>
        <v>0</v>
      </c>
      <c r="AZ359" s="3">
        <f t="shared" si="376"/>
        <v>0</v>
      </c>
      <c r="BA359" s="3">
        <f t="shared" si="377"/>
        <v>0</v>
      </c>
    </row>
    <row r="360" spans="1:53" ht="12.75">
      <c r="A360" s="3" t="str">
        <f t="shared" si="342"/>
        <v>The Dunes Golf &amp; Beach Club</v>
      </c>
      <c r="B360" s="3">
        <v>12</v>
      </c>
      <c r="C360" s="3">
        <f t="shared" si="340"/>
        <v>150</v>
      </c>
      <c r="D360" s="3">
        <f t="shared" si="388"/>
        <v>3</v>
      </c>
      <c r="E360" s="3">
        <f t="shared" si="388"/>
        <v>13</v>
      </c>
      <c r="F360" s="3">
        <f t="shared" si="388"/>
        <v>5</v>
      </c>
      <c r="G360" s="3">
        <f t="shared" si="388"/>
        <v>4</v>
      </c>
      <c r="H360" s="3">
        <f t="shared" si="388"/>
        <v>3</v>
      </c>
      <c r="I360" s="3">
        <f t="shared" si="388"/>
        <v>3</v>
      </c>
      <c r="J360" s="3">
        <f t="shared" si="385"/>
        <v>1</v>
      </c>
      <c r="K360" s="3">
        <f t="shared" si="343"/>
        <v>150</v>
      </c>
      <c r="L360" s="3">
        <f t="shared" si="344"/>
        <v>3</v>
      </c>
      <c r="M360" s="3">
        <f t="shared" si="380"/>
        <v>5</v>
      </c>
      <c r="N360" s="3">
        <f t="shared" si="381"/>
        <v>4</v>
      </c>
      <c r="O360" s="3">
        <f t="shared" si="382"/>
        <v>3</v>
      </c>
      <c r="P360" s="3">
        <f t="shared" si="383"/>
        <v>3</v>
      </c>
      <c r="Q360" s="3">
        <f t="shared" si="386"/>
        <v>1</v>
      </c>
      <c r="R360" s="3">
        <f t="shared" si="345"/>
        <v>0</v>
      </c>
      <c r="S360" s="3">
        <f t="shared" si="346"/>
        <v>1</v>
      </c>
      <c r="T360" s="3">
        <f t="shared" si="347"/>
        <v>0</v>
      </c>
      <c r="U360" s="3">
        <f t="shared" si="348"/>
        <v>0</v>
      </c>
      <c r="V360" s="3">
        <f t="shared" si="341"/>
        <v>0</v>
      </c>
      <c r="W360" s="3">
        <f t="shared" si="349"/>
        <v>0</v>
      </c>
      <c r="X360" s="3">
        <f t="shared" si="350"/>
        <v>0</v>
      </c>
      <c r="Y360" s="3">
        <f t="shared" si="351"/>
        <v>0</v>
      </c>
      <c r="Z360" s="3">
        <f t="shared" si="352"/>
        <v>0</v>
      </c>
      <c r="AA360" s="3">
        <f t="shared" si="387"/>
        <v>1</v>
      </c>
      <c r="AB360" s="3">
        <f t="shared" si="353"/>
        <v>0</v>
      </c>
      <c r="AC360" s="3">
        <f t="shared" si="354"/>
        <v>1</v>
      </c>
      <c r="AD360" s="3">
        <f t="shared" si="355"/>
        <v>0</v>
      </c>
      <c r="AE360" s="3">
        <f t="shared" si="356"/>
        <v>0</v>
      </c>
      <c r="AF360" s="3">
        <f t="shared" si="357"/>
        <v>0</v>
      </c>
      <c r="AG360" s="3">
        <f t="shared" si="358"/>
        <v>0</v>
      </c>
      <c r="AH360" s="3">
        <f t="shared" si="359"/>
        <v>0</v>
      </c>
      <c r="AI360" s="3">
        <f t="shared" si="360"/>
        <v>0</v>
      </c>
      <c r="AJ360" s="3">
        <f t="shared" si="361"/>
        <v>0</v>
      </c>
      <c r="AK360" s="3">
        <f t="shared" si="362"/>
        <v>1</v>
      </c>
      <c r="AL360" s="3">
        <f t="shared" si="384"/>
        <v>0</v>
      </c>
      <c r="AM360" s="3">
        <f t="shared" si="363"/>
        <v>1</v>
      </c>
      <c r="AN360" s="3">
        <f t="shared" si="364"/>
        <v>0</v>
      </c>
      <c r="AO360" s="3">
        <f t="shared" si="365"/>
        <v>0</v>
      </c>
      <c r="AP360" s="3">
        <f t="shared" si="366"/>
        <v>0</v>
      </c>
      <c r="AQ360" s="3">
        <f t="shared" si="367"/>
        <v>0</v>
      </c>
      <c r="AR360" s="3">
        <f t="shared" si="368"/>
        <v>0</v>
      </c>
      <c r="AS360" s="3">
        <f t="shared" si="369"/>
        <v>0</v>
      </c>
      <c r="AT360" s="3">
        <f t="shared" si="370"/>
        <v>0</v>
      </c>
      <c r="AU360" s="3">
        <f t="shared" si="371"/>
        <v>0</v>
      </c>
      <c r="AV360" s="3">
        <f t="shared" si="372"/>
        <v>0</v>
      </c>
      <c r="AW360" s="3">
        <f t="shared" si="373"/>
        <v>0</v>
      </c>
      <c r="AX360" s="3">
        <f t="shared" si="374"/>
        <v>0</v>
      </c>
      <c r="AY360" s="3">
        <f t="shared" si="375"/>
        <v>0</v>
      </c>
      <c r="AZ360" s="3">
        <f t="shared" si="376"/>
        <v>0</v>
      </c>
      <c r="BA360" s="3">
        <f t="shared" si="377"/>
        <v>0</v>
      </c>
    </row>
    <row r="361" spans="1:53" ht="12.75">
      <c r="A361" s="3" t="str">
        <f t="shared" si="342"/>
        <v>The Dunes Golf &amp; Beach Club</v>
      </c>
      <c r="B361" s="3">
        <v>13</v>
      </c>
      <c r="C361" s="3">
        <f t="shared" si="340"/>
        <v>520</v>
      </c>
      <c r="D361" s="3">
        <f t="shared" si="388"/>
        <v>5</v>
      </c>
      <c r="E361" s="3">
        <f t="shared" si="388"/>
        <v>1</v>
      </c>
      <c r="F361" s="3">
        <f t="shared" si="388"/>
        <v>5</v>
      </c>
      <c r="G361" s="3">
        <f t="shared" si="388"/>
        <v>5</v>
      </c>
      <c r="H361" s="3">
        <f t="shared" si="388"/>
        <v>5</v>
      </c>
      <c r="I361" s="3">
        <f t="shared" si="388"/>
        <v>7</v>
      </c>
      <c r="J361" s="3">
        <f t="shared" si="385"/>
        <v>0</v>
      </c>
      <c r="K361" s="3">
        <f t="shared" si="343"/>
        <v>0</v>
      </c>
      <c r="L361" s="3">
        <f t="shared" si="344"/>
        <v>0</v>
      </c>
      <c r="M361" s="3">
        <f t="shared" si="380"/>
        <v>0</v>
      </c>
      <c r="N361" s="3">
        <f t="shared" si="381"/>
        <v>0</v>
      </c>
      <c r="O361" s="3">
        <f t="shared" si="382"/>
        <v>0</v>
      </c>
      <c r="P361" s="3">
        <f t="shared" si="383"/>
        <v>0</v>
      </c>
      <c r="Q361" s="3">
        <f t="shared" si="386"/>
        <v>0</v>
      </c>
      <c r="R361" s="3">
        <f t="shared" si="345"/>
        <v>1</v>
      </c>
      <c r="S361" s="3">
        <f t="shared" si="346"/>
        <v>1</v>
      </c>
      <c r="T361" s="3">
        <f t="shared" si="347"/>
        <v>0</v>
      </c>
      <c r="U361" s="3">
        <f t="shared" si="348"/>
        <v>0</v>
      </c>
      <c r="V361" s="3">
        <f t="shared" si="341"/>
        <v>0</v>
      </c>
      <c r="W361" s="3">
        <f t="shared" si="349"/>
        <v>0</v>
      </c>
      <c r="X361" s="3">
        <f t="shared" si="350"/>
        <v>0</v>
      </c>
      <c r="Y361" s="3">
        <f t="shared" si="351"/>
        <v>0</v>
      </c>
      <c r="Z361" s="3">
        <f t="shared" si="352"/>
        <v>0</v>
      </c>
      <c r="AA361" s="3">
        <f t="shared" si="387"/>
        <v>0</v>
      </c>
      <c r="AB361" s="3">
        <f t="shared" si="353"/>
        <v>1</v>
      </c>
      <c r="AC361" s="3">
        <f t="shared" si="354"/>
        <v>1</v>
      </c>
      <c r="AD361" s="3">
        <f t="shared" si="355"/>
        <v>0</v>
      </c>
      <c r="AE361" s="3">
        <f t="shared" si="356"/>
        <v>0</v>
      </c>
      <c r="AF361" s="3">
        <f t="shared" si="357"/>
        <v>0</v>
      </c>
      <c r="AG361" s="3">
        <f t="shared" si="358"/>
        <v>0</v>
      </c>
      <c r="AH361" s="3">
        <f t="shared" si="359"/>
        <v>0</v>
      </c>
      <c r="AI361" s="3">
        <f t="shared" si="360"/>
        <v>0</v>
      </c>
      <c r="AJ361" s="3">
        <f t="shared" si="361"/>
        <v>0</v>
      </c>
      <c r="AK361" s="3">
        <f t="shared" si="362"/>
        <v>0</v>
      </c>
      <c r="AL361" s="3">
        <f t="shared" si="384"/>
        <v>1</v>
      </c>
      <c r="AM361" s="3">
        <f t="shared" si="363"/>
        <v>1</v>
      </c>
      <c r="AN361" s="3">
        <f t="shared" si="364"/>
        <v>0</v>
      </c>
      <c r="AO361" s="3">
        <f t="shared" si="365"/>
        <v>0</v>
      </c>
      <c r="AP361" s="3">
        <f t="shared" si="366"/>
        <v>0</v>
      </c>
      <c r="AQ361" s="3">
        <f t="shared" si="367"/>
        <v>0</v>
      </c>
      <c r="AR361" s="3">
        <f t="shared" si="368"/>
        <v>0</v>
      </c>
      <c r="AS361" s="3">
        <f t="shared" si="369"/>
        <v>0</v>
      </c>
      <c r="AT361" s="3">
        <f t="shared" si="370"/>
        <v>0</v>
      </c>
      <c r="AU361" s="3">
        <f t="shared" si="371"/>
        <v>1</v>
      </c>
      <c r="AV361" s="3">
        <f t="shared" si="372"/>
        <v>520</v>
      </c>
      <c r="AW361" s="3">
        <f t="shared" si="373"/>
        <v>5</v>
      </c>
      <c r="AX361" s="3">
        <f t="shared" si="374"/>
        <v>5</v>
      </c>
      <c r="AY361" s="3">
        <f t="shared" si="375"/>
        <v>5</v>
      </c>
      <c r="AZ361" s="3">
        <f t="shared" si="376"/>
        <v>5</v>
      </c>
      <c r="BA361" s="3">
        <f t="shared" si="377"/>
        <v>7</v>
      </c>
    </row>
    <row r="362" spans="1:53" ht="12.75">
      <c r="A362" s="3" t="str">
        <f t="shared" si="342"/>
        <v>The Dunes Golf &amp; Beach Club</v>
      </c>
      <c r="B362" s="3">
        <v>14</v>
      </c>
      <c r="C362" s="3">
        <f t="shared" si="340"/>
        <v>395</v>
      </c>
      <c r="D362" s="3">
        <f t="shared" si="388"/>
        <v>4</v>
      </c>
      <c r="E362" s="3">
        <f t="shared" si="388"/>
        <v>5</v>
      </c>
      <c r="F362" s="3">
        <f t="shared" si="388"/>
        <v>5</v>
      </c>
      <c r="G362" s="3">
        <f t="shared" si="388"/>
        <v>5</v>
      </c>
      <c r="H362" s="3">
        <f t="shared" si="388"/>
        <v>7</v>
      </c>
      <c r="I362" s="3">
        <f t="shared" si="388"/>
        <v>5</v>
      </c>
      <c r="J362" s="3">
        <f t="shared" si="385"/>
        <v>0</v>
      </c>
      <c r="K362" s="3">
        <f t="shared" si="343"/>
        <v>0</v>
      </c>
      <c r="L362" s="3">
        <f t="shared" si="344"/>
        <v>0</v>
      </c>
      <c r="M362" s="3">
        <f t="shared" si="380"/>
        <v>0</v>
      </c>
      <c r="N362" s="3">
        <f t="shared" si="381"/>
        <v>0</v>
      </c>
      <c r="O362" s="3">
        <f t="shared" si="382"/>
        <v>0</v>
      </c>
      <c r="P362" s="3">
        <f t="shared" si="383"/>
        <v>0</v>
      </c>
      <c r="Q362" s="3">
        <f t="shared" si="386"/>
        <v>0</v>
      </c>
      <c r="R362" s="3">
        <f t="shared" si="345"/>
        <v>1</v>
      </c>
      <c r="S362" s="3">
        <f t="shared" si="346"/>
        <v>1</v>
      </c>
      <c r="T362" s="3">
        <f t="shared" si="347"/>
        <v>0</v>
      </c>
      <c r="U362" s="3">
        <f t="shared" si="348"/>
        <v>0</v>
      </c>
      <c r="V362" s="3">
        <f t="shared" si="341"/>
        <v>0</v>
      </c>
      <c r="W362" s="3">
        <f t="shared" si="349"/>
        <v>0</v>
      </c>
      <c r="X362" s="3">
        <f t="shared" si="350"/>
        <v>0</v>
      </c>
      <c r="Y362" s="3">
        <f t="shared" si="351"/>
        <v>0</v>
      </c>
      <c r="Z362" s="3">
        <f t="shared" si="352"/>
        <v>0</v>
      </c>
      <c r="AA362" s="3">
        <f t="shared" si="387"/>
        <v>1</v>
      </c>
      <c r="AB362" s="3">
        <f t="shared" si="353"/>
        <v>1</v>
      </c>
      <c r="AC362" s="3">
        <f t="shared" si="354"/>
        <v>2</v>
      </c>
      <c r="AD362" s="3">
        <f t="shared" si="355"/>
        <v>1</v>
      </c>
      <c r="AE362" s="3">
        <f t="shared" si="356"/>
        <v>395</v>
      </c>
      <c r="AF362" s="3">
        <f t="shared" si="357"/>
        <v>4</v>
      </c>
      <c r="AG362" s="3">
        <f t="shared" si="358"/>
        <v>5</v>
      </c>
      <c r="AH362" s="3">
        <f t="shared" si="359"/>
        <v>5</v>
      </c>
      <c r="AI362" s="3">
        <f t="shared" si="360"/>
        <v>7</v>
      </c>
      <c r="AJ362" s="3">
        <f t="shared" si="361"/>
        <v>5</v>
      </c>
      <c r="AK362" s="3">
        <f t="shared" si="362"/>
        <v>1</v>
      </c>
      <c r="AL362" s="3">
        <f t="shared" si="384"/>
        <v>0</v>
      </c>
      <c r="AM362" s="3">
        <f t="shared" si="363"/>
        <v>1</v>
      </c>
      <c r="AN362" s="3">
        <f t="shared" si="364"/>
        <v>0</v>
      </c>
      <c r="AO362" s="3">
        <f t="shared" si="365"/>
        <v>0</v>
      </c>
      <c r="AP362" s="3">
        <f t="shared" si="366"/>
        <v>0</v>
      </c>
      <c r="AQ362" s="3">
        <f t="shared" si="367"/>
        <v>0</v>
      </c>
      <c r="AR362" s="3">
        <f t="shared" si="368"/>
        <v>0</v>
      </c>
      <c r="AS362" s="3">
        <f t="shared" si="369"/>
        <v>0</v>
      </c>
      <c r="AT362" s="3">
        <f t="shared" si="370"/>
        <v>0</v>
      </c>
      <c r="AU362" s="3">
        <f t="shared" si="371"/>
        <v>0</v>
      </c>
      <c r="AV362" s="3">
        <f t="shared" si="372"/>
        <v>0</v>
      </c>
      <c r="AW362" s="3">
        <f t="shared" si="373"/>
        <v>0</v>
      </c>
      <c r="AX362" s="3">
        <f t="shared" si="374"/>
        <v>0</v>
      </c>
      <c r="AY362" s="3">
        <f t="shared" si="375"/>
        <v>0</v>
      </c>
      <c r="AZ362" s="3">
        <f t="shared" si="376"/>
        <v>0</v>
      </c>
      <c r="BA362" s="3">
        <f t="shared" si="377"/>
        <v>0</v>
      </c>
    </row>
    <row r="363" spans="1:53" ht="12.75">
      <c r="A363" s="3" t="str">
        <f t="shared" si="342"/>
        <v>The Dunes Golf &amp; Beach Club</v>
      </c>
      <c r="B363" s="3">
        <v>15</v>
      </c>
      <c r="C363" s="3">
        <f t="shared" si="340"/>
        <v>475</v>
      </c>
      <c r="D363" s="3">
        <f t="shared" si="388"/>
        <v>5</v>
      </c>
      <c r="E363" s="3">
        <f t="shared" si="388"/>
        <v>9</v>
      </c>
      <c r="F363" s="3">
        <f t="shared" si="388"/>
        <v>5</v>
      </c>
      <c r="G363" s="3">
        <f t="shared" si="388"/>
        <v>6</v>
      </c>
      <c r="H363" s="3">
        <f t="shared" si="388"/>
        <v>7</v>
      </c>
      <c r="I363" s="3">
        <f t="shared" si="388"/>
        <v>5</v>
      </c>
      <c r="J363" s="3">
        <f t="shared" si="385"/>
        <v>0</v>
      </c>
      <c r="K363" s="3">
        <f t="shared" si="343"/>
        <v>0</v>
      </c>
      <c r="L363" s="3">
        <f t="shared" si="344"/>
        <v>0</v>
      </c>
      <c r="M363" s="3">
        <f t="shared" si="380"/>
        <v>0</v>
      </c>
      <c r="N363" s="3">
        <f t="shared" si="381"/>
        <v>0</v>
      </c>
      <c r="O363" s="3">
        <f t="shared" si="382"/>
        <v>0</v>
      </c>
      <c r="P363" s="3">
        <f t="shared" si="383"/>
        <v>0</v>
      </c>
      <c r="Q363" s="3">
        <f t="shared" si="386"/>
        <v>0</v>
      </c>
      <c r="R363" s="3">
        <f t="shared" si="345"/>
        <v>1</v>
      </c>
      <c r="S363" s="3">
        <f t="shared" si="346"/>
        <v>1</v>
      </c>
      <c r="T363" s="3">
        <f t="shared" si="347"/>
        <v>0</v>
      </c>
      <c r="U363" s="3">
        <f t="shared" si="348"/>
        <v>0</v>
      </c>
      <c r="V363" s="3">
        <f t="shared" si="341"/>
        <v>0</v>
      </c>
      <c r="W363" s="3">
        <f t="shared" si="349"/>
        <v>0</v>
      </c>
      <c r="X363" s="3">
        <f t="shared" si="350"/>
        <v>0</v>
      </c>
      <c r="Y363" s="3">
        <f t="shared" si="351"/>
        <v>0</v>
      </c>
      <c r="Z363" s="3">
        <f t="shared" si="352"/>
        <v>0</v>
      </c>
      <c r="AA363" s="3">
        <f t="shared" si="387"/>
        <v>0</v>
      </c>
      <c r="AB363" s="3">
        <f t="shared" si="353"/>
        <v>1</v>
      </c>
      <c r="AC363" s="3">
        <f t="shared" si="354"/>
        <v>1</v>
      </c>
      <c r="AD363" s="3">
        <f t="shared" si="355"/>
        <v>0</v>
      </c>
      <c r="AE363" s="3">
        <f t="shared" si="356"/>
        <v>0</v>
      </c>
      <c r="AF363" s="3">
        <f t="shared" si="357"/>
        <v>0</v>
      </c>
      <c r="AG363" s="3">
        <f t="shared" si="358"/>
        <v>0</v>
      </c>
      <c r="AH363" s="3">
        <f t="shared" si="359"/>
        <v>0</v>
      </c>
      <c r="AI363" s="3">
        <f t="shared" si="360"/>
        <v>0</v>
      </c>
      <c r="AJ363" s="3">
        <f t="shared" si="361"/>
        <v>0</v>
      </c>
      <c r="AK363" s="3">
        <f t="shared" si="362"/>
        <v>1</v>
      </c>
      <c r="AL363" s="3">
        <f t="shared" si="384"/>
        <v>1</v>
      </c>
      <c r="AM363" s="3">
        <f t="shared" si="363"/>
        <v>2</v>
      </c>
      <c r="AN363" s="3">
        <f t="shared" si="364"/>
        <v>1</v>
      </c>
      <c r="AO363" s="3">
        <f t="shared" si="365"/>
        <v>475</v>
      </c>
      <c r="AP363" s="3">
        <f t="shared" si="366"/>
        <v>5</v>
      </c>
      <c r="AQ363" s="3">
        <f t="shared" si="367"/>
        <v>5</v>
      </c>
      <c r="AR363" s="3">
        <f t="shared" si="368"/>
        <v>6</v>
      </c>
      <c r="AS363" s="3">
        <f t="shared" si="369"/>
        <v>7</v>
      </c>
      <c r="AT363" s="3">
        <f t="shared" si="370"/>
        <v>5</v>
      </c>
      <c r="AU363" s="3">
        <f t="shared" si="371"/>
        <v>0</v>
      </c>
      <c r="AV363" s="3">
        <f t="shared" si="372"/>
        <v>0</v>
      </c>
      <c r="AW363" s="3">
        <f t="shared" si="373"/>
        <v>0</v>
      </c>
      <c r="AX363" s="3">
        <f t="shared" si="374"/>
        <v>0</v>
      </c>
      <c r="AY363" s="3">
        <f t="shared" si="375"/>
        <v>0</v>
      </c>
      <c r="AZ363" s="3">
        <f t="shared" si="376"/>
        <v>0</v>
      </c>
      <c r="BA363" s="3">
        <f t="shared" si="377"/>
        <v>0</v>
      </c>
    </row>
    <row r="364" spans="1:53" ht="12.75">
      <c r="A364" s="3" t="str">
        <f t="shared" si="342"/>
        <v>The Dunes Golf &amp; Beach Club</v>
      </c>
      <c r="B364" s="3">
        <v>16</v>
      </c>
      <c r="C364" s="3">
        <f t="shared" si="340"/>
        <v>330</v>
      </c>
      <c r="D364" s="3">
        <f t="shared" si="388"/>
        <v>4</v>
      </c>
      <c r="E364" s="3">
        <f t="shared" si="388"/>
        <v>17</v>
      </c>
      <c r="F364" s="3">
        <f t="shared" si="388"/>
        <v>5</v>
      </c>
      <c r="G364" s="3">
        <f t="shared" si="388"/>
        <v>4</v>
      </c>
      <c r="H364" s="3">
        <f t="shared" si="388"/>
        <v>5</v>
      </c>
      <c r="I364" s="3">
        <f t="shared" si="388"/>
        <v>5</v>
      </c>
      <c r="J364" s="3">
        <f t="shared" si="385"/>
        <v>0</v>
      </c>
      <c r="K364" s="3">
        <f t="shared" si="343"/>
        <v>0</v>
      </c>
      <c r="L364" s="3">
        <f t="shared" si="344"/>
        <v>0</v>
      </c>
      <c r="M364" s="3">
        <f t="shared" si="380"/>
        <v>0</v>
      </c>
      <c r="N364" s="3">
        <f t="shared" si="381"/>
        <v>0</v>
      </c>
      <c r="O364" s="3">
        <f t="shared" si="382"/>
        <v>0</v>
      </c>
      <c r="P364" s="3">
        <f t="shared" si="383"/>
        <v>0</v>
      </c>
      <c r="Q364" s="3">
        <f t="shared" si="386"/>
        <v>0</v>
      </c>
      <c r="R364" s="3">
        <f t="shared" si="345"/>
        <v>1</v>
      </c>
      <c r="S364" s="3">
        <f t="shared" si="346"/>
        <v>1</v>
      </c>
      <c r="T364" s="3">
        <f t="shared" si="347"/>
        <v>0</v>
      </c>
      <c r="U364" s="3">
        <f t="shared" si="348"/>
        <v>0</v>
      </c>
      <c r="V364" s="3">
        <f t="shared" si="341"/>
        <v>0</v>
      </c>
      <c r="W364" s="3">
        <f t="shared" si="349"/>
        <v>0</v>
      </c>
      <c r="X364" s="3">
        <f t="shared" si="350"/>
        <v>0</v>
      </c>
      <c r="Y364" s="3">
        <f t="shared" si="351"/>
        <v>0</v>
      </c>
      <c r="Z364" s="3">
        <f t="shared" si="352"/>
        <v>0</v>
      </c>
      <c r="AA364" s="3">
        <f t="shared" si="387"/>
        <v>1</v>
      </c>
      <c r="AB364" s="3">
        <f t="shared" si="353"/>
        <v>1</v>
      </c>
      <c r="AC364" s="3">
        <f t="shared" si="354"/>
        <v>2</v>
      </c>
      <c r="AD364" s="3">
        <f t="shared" si="355"/>
        <v>1</v>
      </c>
      <c r="AE364" s="3">
        <f t="shared" si="356"/>
        <v>330</v>
      </c>
      <c r="AF364" s="3">
        <f t="shared" si="357"/>
        <v>4</v>
      </c>
      <c r="AG364" s="3">
        <f t="shared" si="358"/>
        <v>5</v>
      </c>
      <c r="AH364" s="3">
        <f t="shared" si="359"/>
        <v>4</v>
      </c>
      <c r="AI364" s="3">
        <f t="shared" si="360"/>
        <v>5</v>
      </c>
      <c r="AJ364" s="3">
        <f t="shared" si="361"/>
        <v>5</v>
      </c>
      <c r="AK364" s="3">
        <f t="shared" si="362"/>
        <v>1</v>
      </c>
      <c r="AL364" s="3">
        <f t="shared" si="384"/>
        <v>0</v>
      </c>
      <c r="AM364" s="3">
        <f t="shared" si="363"/>
        <v>1</v>
      </c>
      <c r="AN364" s="3">
        <f t="shared" si="364"/>
        <v>0</v>
      </c>
      <c r="AO364" s="3">
        <f t="shared" si="365"/>
        <v>0</v>
      </c>
      <c r="AP364" s="3">
        <f t="shared" si="366"/>
        <v>0</v>
      </c>
      <c r="AQ364" s="3">
        <f t="shared" si="367"/>
        <v>0</v>
      </c>
      <c r="AR364" s="3">
        <f t="shared" si="368"/>
        <v>0</v>
      </c>
      <c r="AS364" s="3">
        <f t="shared" si="369"/>
        <v>0</v>
      </c>
      <c r="AT364" s="3">
        <f t="shared" si="370"/>
        <v>0</v>
      </c>
      <c r="AU364" s="3">
        <f t="shared" si="371"/>
        <v>0</v>
      </c>
      <c r="AV364" s="3">
        <f t="shared" si="372"/>
        <v>0</v>
      </c>
      <c r="AW364" s="3">
        <f t="shared" si="373"/>
        <v>0</v>
      </c>
      <c r="AX364" s="3">
        <f t="shared" si="374"/>
        <v>0</v>
      </c>
      <c r="AY364" s="3">
        <f t="shared" si="375"/>
        <v>0</v>
      </c>
      <c r="AZ364" s="3">
        <f t="shared" si="376"/>
        <v>0</v>
      </c>
      <c r="BA364" s="3">
        <f t="shared" si="377"/>
        <v>0</v>
      </c>
    </row>
    <row r="365" spans="1:53" ht="12.75">
      <c r="A365" s="3" t="str">
        <f t="shared" si="342"/>
        <v>The Dunes Golf &amp; Beach Club</v>
      </c>
      <c r="B365" s="3">
        <v>17</v>
      </c>
      <c r="C365" s="3">
        <f aca="true" t="shared" si="389" ref="C365:I365">C144</f>
        <v>155</v>
      </c>
      <c r="D365" s="3">
        <f t="shared" si="389"/>
        <v>3</v>
      </c>
      <c r="E365" s="3">
        <f t="shared" si="389"/>
        <v>15</v>
      </c>
      <c r="F365" s="3">
        <f t="shared" si="389"/>
        <v>7</v>
      </c>
      <c r="G365" s="3">
        <f t="shared" si="389"/>
        <v>4</v>
      </c>
      <c r="H365" s="3">
        <f t="shared" si="389"/>
        <v>3</v>
      </c>
      <c r="I365" s="3">
        <f t="shared" si="389"/>
        <v>3</v>
      </c>
      <c r="J365" s="3">
        <f t="shared" si="385"/>
        <v>1</v>
      </c>
      <c r="K365" s="3">
        <f t="shared" si="343"/>
        <v>155</v>
      </c>
      <c r="L365" s="3">
        <f t="shared" si="344"/>
        <v>3</v>
      </c>
      <c r="M365" s="3">
        <f t="shared" si="380"/>
        <v>7</v>
      </c>
      <c r="N365" s="3">
        <f t="shared" si="381"/>
        <v>4</v>
      </c>
      <c r="O365" s="3">
        <f t="shared" si="382"/>
        <v>3</v>
      </c>
      <c r="P365" s="3">
        <f t="shared" si="383"/>
        <v>3</v>
      </c>
      <c r="Q365" s="3">
        <f t="shared" si="386"/>
        <v>1</v>
      </c>
      <c r="R365" s="3">
        <f t="shared" si="345"/>
        <v>0</v>
      </c>
      <c r="S365" s="3">
        <f t="shared" si="346"/>
        <v>1</v>
      </c>
      <c r="T365" s="3">
        <f t="shared" si="347"/>
        <v>0</v>
      </c>
      <c r="U365" s="3">
        <f t="shared" si="348"/>
        <v>0</v>
      </c>
      <c r="V365" s="3">
        <f t="shared" si="341"/>
        <v>0</v>
      </c>
      <c r="W365" s="3">
        <f t="shared" si="349"/>
        <v>0</v>
      </c>
      <c r="X365" s="3">
        <f t="shared" si="350"/>
        <v>0</v>
      </c>
      <c r="Y365" s="3">
        <f t="shared" si="351"/>
        <v>0</v>
      </c>
      <c r="Z365" s="3">
        <f t="shared" si="352"/>
        <v>0</v>
      </c>
      <c r="AA365" s="3">
        <f t="shared" si="387"/>
        <v>1</v>
      </c>
      <c r="AB365" s="3">
        <f t="shared" si="353"/>
        <v>0</v>
      </c>
      <c r="AC365" s="3">
        <f t="shared" si="354"/>
        <v>1</v>
      </c>
      <c r="AD365" s="3">
        <f t="shared" si="355"/>
        <v>0</v>
      </c>
      <c r="AE365" s="3">
        <f t="shared" si="356"/>
        <v>0</v>
      </c>
      <c r="AF365" s="3">
        <f t="shared" si="357"/>
        <v>0</v>
      </c>
      <c r="AG365" s="3">
        <f t="shared" si="358"/>
        <v>0</v>
      </c>
      <c r="AH365" s="3">
        <f t="shared" si="359"/>
        <v>0</v>
      </c>
      <c r="AI365" s="3">
        <f t="shared" si="360"/>
        <v>0</v>
      </c>
      <c r="AJ365" s="3">
        <f t="shared" si="361"/>
        <v>0</v>
      </c>
      <c r="AK365" s="3">
        <f t="shared" si="362"/>
        <v>1</v>
      </c>
      <c r="AL365" s="3">
        <f t="shared" si="384"/>
        <v>0</v>
      </c>
      <c r="AM365" s="3">
        <f t="shared" si="363"/>
        <v>1</v>
      </c>
      <c r="AN365" s="3">
        <f t="shared" si="364"/>
        <v>0</v>
      </c>
      <c r="AO365" s="3">
        <f t="shared" si="365"/>
        <v>0</v>
      </c>
      <c r="AP365" s="3">
        <f t="shared" si="366"/>
        <v>0</v>
      </c>
      <c r="AQ365" s="3">
        <f t="shared" si="367"/>
        <v>0</v>
      </c>
      <c r="AR365" s="3">
        <f t="shared" si="368"/>
        <v>0</v>
      </c>
      <c r="AS365" s="3">
        <f t="shared" si="369"/>
        <v>0</v>
      </c>
      <c r="AT365" s="3">
        <f t="shared" si="370"/>
        <v>0</v>
      </c>
      <c r="AU365" s="3">
        <f t="shared" si="371"/>
        <v>0</v>
      </c>
      <c r="AV365" s="3">
        <f t="shared" si="372"/>
        <v>0</v>
      </c>
      <c r="AW365" s="3">
        <f t="shared" si="373"/>
        <v>0</v>
      </c>
      <c r="AX365" s="3">
        <f t="shared" si="374"/>
        <v>0</v>
      </c>
      <c r="AY365" s="3">
        <f t="shared" si="375"/>
        <v>0</v>
      </c>
      <c r="AZ365" s="3">
        <f t="shared" si="376"/>
        <v>0</v>
      </c>
      <c r="BA365" s="3">
        <f t="shared" si="377"/>
        <v>0</v>
      </c>
    </row>
    <row r="366" spans="1:53" ht="12.75">
      <c r="A366" s="3" t="str">
        <f t="shared" si="342"/>
        <v>The Dunes Golf &amp; Beach Club</v>
      </c>
      <c r="B366" s="3">
        <v>18</v>
      </c>
      <c r="C366" s="3">
        <f aca="true" t="shared" si="390" ref="C366:I366">C145</f>
        <v>365</v>
      </c>
      <c r="D366" s="3">
        <f t="shared" si="390"/>
        <v>4</v>
      </c>
      <c r="E366" s="3">
        <f t="shared" si="390"/>
        <v>7</v>
      </c>
      <c r="F366" s="3">
        <f t="shared" si="390"/>
        <v>5</v>
      </c>
      <c r="G366" s="3">
        <f t="shared" si="390"/>
        <v>6</v>
      </c>
      <c r="H366" s="3">
        <f t="shared" si="390"/>
        <v>7</v>
      </c>
      <c r="I366" s="3">
        <f t="shared" si="390"/>
        <v>7</v>
      </c>
      <c r="J366" s="3">
        <f t="shared" si="385"/>
        <v>0</v>
      </c>
      <c r="K366" s="3">
        <f t="shared" si="343"/>
        <v>0</v>
      </c>
      <c r="L366" s="3">
        <f t="shared" si="344"/>
        <v>0</v>
      </c>
      <c r="M366" s="3">
        <f t="shared" si="380"/>
        <v>0</v>
      </c>
      <c r="N366" s="3">
        <f t="shared" si="381"/>
        <v>0</v>
      </c>
      <c r="O366" s="3">
        <f t="shared" si="382"/>
        <v>0</v>
      </c>
      <c r="P366" s="3">
        <f t="shared" si="383"/>
        <v>0</v>
      </c>
      <c r="Q366" s="3">
        <f t="shared" si="386"/>
        <v>0</v>
      </c>
      <c r="R366" s="3">
        <f t="shared" si="345"/>
        <v>1</v>
      </c>
      <c r="S366" s="3">
        <f t="shared" si="346"/>
        <v>1</v>
      </c>
      <c r="T366" s="3">
        <f t="shared" si="347"/>
        <v>0</v>
      </c>
      <c r="U366" s="3">
        <f t="shared" si="348"/>
        <v>0</v>
      </c>
      <c r="V366" s="3">
        <f>IF($T366=1,D366,0)</f>
        <v>0</v>
      </c>
      <c r="W366" s="3">
        <f t="shared" si="349"/>
        <v>0</v>
      </c>
      <c r="X366" s="3">
        <f t="shared" si="350"/>
        <v>0</v>
      </c>
      <c r="Y366" s="3">
        <f t="shared" si="351"/>
        <v>0</v>
      </c>
      <c r="Z366" s="3">
        <f t="shared" si="352"/>
        <v>0</v>
      </c>
      <c r="AA366" s="3">
        <f t="shared" si="387"/>
        <v>1</v>
      </c>
      <c r="AB366" s="3">
        <f t="shared" si="353"/>
        <v>1</v>
      </c>
      <c r="AC366" s="3">
        <f t="shared" si="354"/>
        <v>2</v>
      </c>
      <c r="AD366" s="3">
        <f t="shared" si="355"/>
        <v>1</v>
      </c>
      <c r="AE366" s="3">
        <f t="shared" si="356"/>
        <v>365</v>
      </c>
      <c r="AF366" s="3">
        <f t="shared" si="357"/>
        <v>4</v>
      </c>
      <c r="AG366" s="3">
        <f t="shared" si="358"/>
        <v>5</v>
      </c>
      <c r="AH366" s="3">
        <f t="shared" si="359"/>
        <v>6</v>
      </c>
      <c r="AI366" s="3">
        <f t="shared" si="360"/>
        <v>7</v>
      </c>
      <c r="AJ366" s="3">
        <f t="shared" si="361"/>
        <v>7</v>
      </c>
      <c r="AK366" s="3">
        <f t="shared" si="362"/>
        <v>1</v>
      </c>
      <c r="AL366" s="3">
        <f t="shared" si="384"/>
        <v>0</v>
      </c>
      <c r="AM366" s="3">
        <f t="shared" si="363"/>
        <v>1</v>
      </c>
      <c r="AN366" s="3">
        <f t="shared" si="364"/>
        <v>0</v>
      </c>
      <c r="AO366" s="3">
        <f t="shared" si="365"/>
        <v>0</v>
      </c>
      <c r="AP366" s="3">
        <f t="shared" si="366"/>
        <v>0</v>
      </c>
      <c r="AQ366" s="3">
        <f t="shared" si="367"/>
        <v>0</v>
      </c>
      <c r="AR366" s="3">
        <f t="shared" si="368"/>
        <v>0</v>
      </c>
      <c r="AS366" s="3">
        <f t="shared" si="369"/>
        <v>0</v>
      </c>
      <c r="AT366" s="3">
        <f t="shared" si="370"/>
        <v>0</v>
      </c>
      <c r="AU366" s="3">
        <f t="shared" si="371"/>
        <v>0</v>
      </c>
      <c r="AV366" s="3">
        <f t="shared" si="372"/>
        <v>0</v>
      </c>
      <c r="AW366" s="3">
        <f t="shared" si="373"/>
        <v>0</v>
      </c>
      <c r="AX366" s="3">
        <f t="shared" si="374"/>
        <v>0</v>
      </c>
      <c r="AY366" s="3">
        <f t="shared" si="375"/>
        <v>0</v>
      </c>
      <c r="AZ366" s="3">
        <f t="shared" si="376"/>
        <v>0</v>
      </c>
      <c r="BA366" s="3">
        <f t="shared" si="377"/>
        <v>0</v>
      </c>
    </row>
    <row r="367" spans="10:53" ht="12.75">
      <c r="J367" s="3">
        <f aca="true" t="shared" si="391" ref="J367:P367">SUM(J223:J366)</f>
        <v>35</v>
      </c>
      <c r="K367" s="3">
        <f t="shared" si="391"/>
        <v>5189</v>
      </c>
      <c r="L367" s="3">
        <f t="shared" si="391"/>
        <v>105</v>
      </c>
      <c r="M367" s="3">
        <f t="shared" si="391"/>
        <v>140</v>
      </c>
      <c r="N367" s="3">
        <f t="shared" si="391"/>
        <v>129</v>
      </c>
      <c r="O367" s="3">
        <f t="shared" si="391"/>
        <v>131</v>
      </c>
      <c r="P367" s="3">
        <f t="shared" si="391"/>
        <v>119</v>
      </c>
      <c r="T367" s="3">
        <f aca="true" t="shared" si="392" ref="T367:Z367">SUM(T223:T366)</f>
        <v>3</v>
      </c>
      <c r="U367" s="3">
        <f t="shared" si="392"/>
        <v>846</v>
      </c>
      <c r="V367" s="3">
        <f t="shared" si="392"/>
        <v>12</v>
      </c>
      <c r="W367" s="3">
        <f t="shared" si="392"/>
        <v>15</v>
      </c>
      <c r="X367" s="3">
        <f t="shared" si="392"/>
        <v>11</v>
      </c>
      <c r="Y367" s="3">
        <f t="shared" si="392"/>
        <v>14</v>
      </c>
      <c r="Z367" s="3">
        <f t="shared" si="392"/>
        <v>12</v>
      </c>
      <c r="AD367" s="3">
        <f>SUM(AD223:AD366)</f>
        <v>68</v>
      </c>
      <c r="AE367" s="3">
        <f aca="true" t="shared" si="393" ref="AE367:AJ367">SUM(AE223:AE366)</f>
        <v>24300</v>
      </c>
      <c r="AF367" s="3">
        <f t="shared" si="393"/>
        <v>272</v>
      </c>
      <c r="AG367" s="3">
        <f t="shared" si="393"/>
        <v>357</v>
      </c>
      <c r="AH367" s="3">
        <f t="shared" si="393"/>
        <v>374</v>
      </c>
      <c r="AI367" s="3">
        <f t="shared" si="393"/>
        <v>346</v>
      </c>
      <c r="AJ367" s="3">
        <f t="shared" si="393"/>
        <v>338</v>
      </c>
      <c r="AN367" s="3">
        <f>SUM(AN223:AN366)</f>
        <v>27</v>
      </c>
      <c r="AO367" s="3">
        <f aca="true" t="shared" si="394" ref="AO367:AU367">SUM(AO223:AO366)</f>
        <v>12323</v>
      </c>
      <c r="AP367" s="3">
        <f t="shared" si="394"/>
        <v>127</v>
      </c>
      <c r="AQ367" s="3">
        <f t="shared" si="394"/>
        <v>167</v>
      </c>
      <c r="AR367" s="3">
        <f t="shared" si="394"/>
        <v>170</v>
      </c>
      <c r="AS367" s="3">
        <f t="shared" si="394"/>
        <v>153</v>
      </c>
      <c r="AT367" s="3">
        <f t="shared" si="394"/>
        <v>148</v>
      </c>
      <c r="AU367" s="3">
        <f t="shared" si="394"/>
        <v>11</v>
      </c>
      <c r="AV367" s="3">
        <f aca="true" t="shared" si="395" ref="AV367:BA367">SUM(AV223:AV366)</f>
        <v>5854</v>
      </c>
      <c r="AW367" s="3">
        <f t="shared" si="395"/>
        <v>55</v>
      </c>
      <c r="AX367" s="3">
        <f t="shared" si="395"/>
        <v>74</v>
      </c>
      <c r="AY367" s="3">
        <f t="shared" si="395"/>
        <v>66</v>
      </c>
      <c r="AZ367" s="3">
        <f t="shared" si="395"/>
        <v>64</v>
      </c>
      <c r="BA367" s="3">
        <f t="shared" si="395"/>
        <v>71</v>
      </c>
    </row>
    <row r="368" spans="11:53" ht="12.75">
      <c r="K368" s="12">
        <f aca="true" t="shared" si="396" ref="K368:P368">K367/$J$367</f>
        <v>148.25714285714287</v>
      </c>
      <c r="L368" s="12">
        <f t="shared" si="396"/>
        <v>3</v>
      </c>
      <c r="M368" s="12">
        <f t="shared" si="396"/>
        <v>4</v>
      </c>
      <c r="N368" s="12">
        <f t="shared" si="396"/>
        <v>3.6857142857142855</v>
      </c>
      <c r="O368" s="12">
        <f t="shared" si="396"/>
        <v>3.742857142857143</v>
      </c>
      <c r="P368" s="12">
        <f t="shared" si="396"/>
        <v>3.4</v>
      </c>
      <c r="U368" s="12">
        <f aca="true" t="shared" si="397" ref="U368:Z368">U367/$T$367</f>
        <v>282</v>
      </c>
      <c r="V368" s="12">
        <f t="shared" si="397"/>
        <v>4</v>
      </c>
      <c r="W368" s="12">
        <f t="shared" si="397"/>
        <v>5</v>
      </c>
      <c r="X368" s="12">
        <f t="shared" si="397"/>
        <v>3.6666666666666665</v>
      </c>
      <c r="Y368" s="12">
        <f t="shared" si="397"/>
        <v>4.666666666666667</v>
      </c>
      <c r="Z368" s="12">
        <f t="shared" si="397"/>
        <v>4</v>
      </c>
      <c r="AE368" s="12">
        <f aca="true" t="shared" si="398" ref="AE368:AJ368">AE367/$AD$367</f>
        <v>357.3529411764706</v>
      </c>
      <c r="AF368" s="12">
        <f t="shared" si="398"/>
        <v>4</v>
      </c>
      <c r="AG368" s="12">
        <f t="shared" si="398"/>
        <v>5.25</v>
      </c>
      <c r="AH368" s="12">
        <f t="shared" si="398"/>
        <v>5.5</v>
      </c>
      <c r="AI368" s="12">
        <f t="shared" si="398"/>
        <v>5.088235294117647</v>
      </c>
      <c r="AJ368" s="12">
        <f t="shared" si="398"/>
        <v>4.970588235294118</v>
      </c>
      <c r="AO368" s="12">
        <f aca="true" t="shared" si="399" ref="AO368:AT368">AO367/$AN$367</f>
        <v>456.4074074074074</v>
      </c>
      <c r="AP368" s="12">
        <f t="shared" si="399"/>
        <v>4.703703703703703</v>
      </c>
      <c r="AQ368" s="12">
        <f t="shared" si="399"/>
        <v>6.185185185185185</v>
      </c>
      <c r="AR368" s="12">
        <f t="shared" si="399"/>
        <v>6.296296296296297</v>
      </c>
      <c r="AS368" s="12">
        <f t="shared" si="399"/>
        <v>5.666666666666667</v>
      </c>
      <c r="AT368" s="12">
        <f t="shared" si="399"/>
        <v>5.481481481481482</v>
      </c>
      <c r="AV368" s="12">
        <f aca="true" t="shared" si="400" ref="AV368:BA368">AV367/$AU$367</f>
        <v>532.1818181818181</v>
      </c>
      <c r="AW368" s="12">
        <f t="shared" si="400"/>
        <v>5</v>
      </c>
      <c r="AX368" s="12">
        <f t="shared" si="400"/>
        <v>6.7272727272727275</v>
      </c>
      <c r="AY368" s="12">
        <f t="shared" si="400"/>
        <v>6</v>
      </c>
      <c r="AZ368" s="12">
        <f t="shared" si="400"/>
        <v>5.818181818181818</v>
      </c>
      <c r="BA368" s="12">
        <f t="shared" si="400"/>
        <v>6.454545454545454</v>
      </c>
    </row>
    <row r="371" spans="1:9" ht="12.75">
      <c r="A371" s="64" t="s">
        <v>166</v>
      </c>
      <c r="D371" s="65" t="s">
        <v>167</v>
      </c>
      <c r="E371" s="65"/>
      <c r="F371" s="65" t="s">
        <v>4</v>
      </c>
      <c r="G371" s="65" t="s">
        <v>5</v>
      </c>
      <c r="H371" s="65" t="s">
        <v>6</v>
      </c>
      <c r="I371" s="65" t="s">
        <v>7</v>
      </c>
    </row>
    <row r="372" spans="1:9" ht="12.75">
      <c r="A372" s="3" t="str">
        <f>A2</f>
        <v>Wicked Stick</v>
      </c>
      <c r="D372" s="3">
        <v>14</v>
      </c>
      <c r="F372" s="3">
        <v>11</v>
      </c>
      <c r="G372" s="3">
        <v>6</v>
      </c>
      <c r="H372" s="3">
        <v>7</v>
      </c>
      <c r="I372" s="3">
        <v>9</v>
      </c>
    </row>
    <row r="373" spans="1:9" ht="12.75">
      <c r="A373" s="3" t="str">
        <f>A20</f>
        <v>True Blue Plantation</v>
      </c>
      <c r="D373" s="3">
        <v>13</v>
      </c>
      <c r="F373" s="3">
        <v>4</v>
      </c>
      <c r="G373" s="3">
        <v>9</v>
      </c>
      <c r="H373" s="3">
        <v>6</v>
      </c>
      <c r="I373" s="3">
        <v>12</v>
      </c>
    </row>
    <row r="374" spans="1:9" ht="12.75">
      <c r="A374" s="3" t="str">
        <f>A38</f>
        <v>Caledonia</v>
      </c>
      <c r="D374" s="3">
        <v>13</v>
      </c>
      <c r="F374" s="3">
        <v>4</v>
      </c>
      <c r="G374" s="3">
        <v>5</v>
      </c>
      <c r="H374" s="3">
        <v>4</v>
      </c>
      <c r="I374" s="3">
        <v>5</v>
      </c>
    </row>
    <row r="375" spans="1:9" ht="12.75">
      <c r="A375" s="3" t="str">
        <f>A56</f>
        <v>Grande Dunes</v>
      </c>
      <c r="D375" s="3">
        <v>14</v>
      </c>
      <c r="F375" s="3">
        <v>9</v>
      </c>
      <c r="G375" s="3">
        <v>9</v>
      </c>
      <c r="H375" s="3">
        <v>3</v>
      </c>
      <c r="I375" s="3">
        <v>8</v>
      </c>
    </row>
    <row r="376" spans="1:9" ht="12.75">
      <c r="A376" s="3" t="str">
        <f>A74</f>
        <v>Pine Lakes Country Club</v>
      </c>
      <c r="D376" s="3">
        <v>14</v>
      </c>
      <c r="F376" s="3">
        <v>9</v>
      </c>
      <c r="G376" s="3">
        <v>1</v>
      </c>
      <c r="H376" s="3">
        <v>4</v>
      </c>
      <c r="I376" s="3">
        <v>4</v>
      </c>
    </row>
    <row r="377" spans="1:9" ht="12.75">
      <c r="A377" s="3" t="str">
        <f>A92</f>
        <v>Barefoot Resort - Fazio</v>
      </c>
      <c r="D377" s="3">
        <v>13</v>
      </c>
      <c r="F377" s="3">
        <v>5</v>
      </c>
      <c r="G377" s="3">
        <v>8</v>
      </c>
      <c r="H377" s="3">
        <v>2</v>
      </c>
      <c r="I377" s="3">
        <v>6</v>
      </c>
    </row>
    <row r="378" spans="1:9" ht="12.75">
      <c r="A378" s="3" t="str">
        <f>A110</f>
        <v>Barefoot Resort - Love</v>
      </c>
      <c r="D378" s="3">
        <v>14</v>
      </c>
      <c r="F378" s="3">
        <v>7</v>
      </c>
      <c r="G378" s="3">
        <v>7</v>
      </c>
      <c r="H378" s="3">
        <v>7</v>
      </c>
      <c r="I378" s="3">
        <v>9</v>
      </c>
    </row>
    <row r="379" spans="1:9" ht="12.75">
      <c r="A379" s="3" t="str">
        <f>A128</f>
        <v>The Dunes Golf &amp; Beach Club</v>
      </c>
      <c r="D379" s="3">
        <v>14</v>
      </c>
      <c r="F379" s="3">
        <v>9</v>
      </c>
      <c r="G379" s="3">
        <v>5</v>
      </c>
      <c r="H379" s="3">
        <v>2</v>
      </c>
      <c r="I379" s="3">
        <v>10</v>
      </c>
    </row>
    <row r="380" spans="4:9" ht="13.5" thickBot="1">
      <c r="D380" s="8">
        <f>SUM(D372:D379)</f>
        <v>109</v>
      </c>
      <c r="F380" s="8">
        <f>SUM(F372:F379)</f>
        <v>58</v>
      </c>
      <c r="G380" s="8">
        <f>SUM(G372:G379)</f>
        <v>50</v>
      </c>
      <c r="H380" s="8">
        <f>SUM(H372:H379)</f>
        <v>35</v>
      </c>
      <c r="I380" s="8">
        <f>SUM(I372:I379)</f>
        <v>63</v>
      </c>
    </row>
    <row r="381" ht="13.5" thickTop="1"/>
    <row r="382" spans="1:9" ht="12.75">
      <c r="A382" s="64" t="s">
        <v>168</v>
      </c>
      <c r="D382" s="65" t="s">
        <v>167</v>
      </c>
      <c r="E382" s="65"/>
      <c r="F382" s="65" t="s">
        <v>4</v>
      </c>
      <c r="G382" s="65" t="s">
        <v>5</v>
      </c>
      <c r="H382" s="65" t="s">
        <v>6</v>
      </c>
      <c r="I382" s="65" t="s">
        <v>7</v>
      </c>
    </row>
    <row r="383" spans="1:9" ht="12.75">
      <c r="A383" s="3" t="str">
        <f>A372</f>
        <v>Wicked Stick</v>
      </c>
      <c r="D383" s="3">
        <v>18</v>
      </c>
      <c r="F383" s="3">
        <v>4</v>
      </c>
      <c r="G383" s="3">
        <v>6</v>
      </c>
      <c r="H383" s="3">
        <v>6</v>
      </c>
      <c r="I383" s="3">
        <v>6</v>
      </c>
    </row>
    <row r="384" spans="1:9" ht="12.75">
      <c r="A384" s="3" t="str">
        <f aca="true" t="shared" si="401" ref="A384:A390">A373</f>
        <v>True Blue Plantation</v>
      </c>
      <c r="D384" s="3">
        <v>18</v>
      </c>
      <c r="F384" s="3">
        <v>3</v>
      </c>
      <c r="G384" s="3">
        <v>7</v>
      </c>
      <c r="H384" s="3">
        <v>5</v>
      </c>
      <c r="I384" s="3">
        <v>10</v>
      </c>
    </row>
    <row r="385" spans="1:9" ht="12.75">
      <c r="A385" s="3" t="str">
        <f t="shared" si="401"/>
        <v>Caledonia</v>
      </c>
      <c r="D385" s="3">
        <v>18</v>
      </c>
      <c r="F385" s="3">
        <v>5</v>
      </c>
      <c r="G385" s="3">
        <v>5</v>
      </c>
      <c r="H385" s="3">
        <v>3</v>
      </c>
      <c r="I385" s="3">
        <v>4</v>
      </c>
    </row>
    <row r="386" spans="1:9" ht="12.75">
      <c r="A386" s="3" t="str">
        <f t="shared" si="401"/>
        <v>Grande Dunes</v>
      </c>
      <c r="D386" s="3">
        <v>18</v>
      </c>
      <c r="F386" s="3">
        <v>3</v>
      </c>
      <c r="G386" s="3">
        <v>8</v>
      </c>
      <c r="H386" s="3">
        <v>7</v>
      </c>
      <c r="I386" s="3">
        <v>9</v>
      </c>
    </row>
    <row r="387" spans="1:9" ht="12.75">
      <c r="A387" s="3" t="str">
        <f t="shared" si="401"/>
        <v>Pine Lakes Country Club</v>
      </c>
      <c r="D387" s="3">
        <v>18</v>
      </c>
      <c r="F387" s="3">
        <v>5</v>
      </c>
      <c r="G387" s="3">
        <v>3</v>
      </c>
      <c r="H387" s="3">
        <v>3</v>
      </c>
      <c r="I387" s="3">
        <v>6</v>
      </c>
    </row>
    <row r="388" spans="1:9" ht="12.75">
      <c r="A388" s="3" t="str">
        <f t="shared" si="401"/>
        <v>Barefoot Resort - Fazio</v>
      </c>
      <c r="D388" s="3">
        <v>18</v>
      </c>
      <c r="F388" s="3">
        <v>6</v>
      </c>
      <c r="G388" s="3">
        <v>6</v>
      </c>
      <c r="H388" s="3">
        <v>5</v>
      </c>
      <c r="I388" s="3">
        <v>8</v>
      </c>
    </row>
    <row r="389" spans="1:9" ht="12.75">
      <c r="A389" s="3" t="str">
        <f t="shared" si="401"/>
        <v>Barefoot Resort - Love</v>
      </c>
      <c r="D389" s="3">
        <v>18</v>
      </c>
      <c r="F389" s="3">
        <v>5</v>
      </c>
      <c r="G389" s="3">
        <v>3</v>
      </c>
      <c r="H389" s="3">
        <v>6</v>
      </c>
      <c r="I389" s="3">
        <v>6</v>
      </c>
    </row>
    <row r="390" spans="1:9" ht="12.75">
      <c r="A390" s="3" t="str">
        <f t="shared" si="401"/>
        <v>The Dunes Golf &amp; Beach Club</v>
      </c>
      <c r="D390" s="3">
        <v>18</v>
      </c>
      <c r="F390" s="3">
        <v>1</v>
      </c>
      <c r="G390" s="3">
        <v>2</v>
      </c>
      <c r="H390" s="3">
        <v>4</v>
      </c>
      <c r="I390" s="3">
        <v>6</v>
      </c>
    </row>
    <row r="391" spans="4:9" ht="13.5" thickBot="1">
      <c r="D391" s="8">
        <f>SUM(D383:D390)</f>
        <v>144</v>
      </c>
      <c r="F391" s="8">
        <f>SUM(F383:F390)</f>
        <v>32</v>
      </c>
      <c r="G391" s="8">
        <f>SUM(G383:G390)</f>
        <v>40</v>
      </c>
      <c r="H391" s="8">
        <f>SUM(H383:H390)</f>
        <v>39</v>
      </c>
      <c r="I391" s="8">
        <f>SUM(I383:I390)</f>
        <v>55</v>
      </c>
    </row>
    <row r="392" ht="13.5" thickTop="1"/>
  </sheetData>
  <sheetProtection/>
  <autoFilter ref="A1:J147"/>
  <mergeCells count="5">
    <mergeCell ref="AU221:BD221"/>
    <mergeCell ref="J221:P221"/>
    <mergeCell ref="Q221:Z221"/>
    <mergeCell ref="AA221:AJ221"/>
    <mergeCell ref="AK221:AT221"/>
  </mergeCells>
  <conditionalFormatting sqref="F2:I145">
    <cfRule type="cellIs" priority="1" dxfId="0" operator="equal" stopIfTrue="1">
      <formula>$D2</formula>
    </cfRule>
    <cfRule type="cellIs" priority="2" dxfId="1" operator="lessThan" stopIfTrue="1">
      <formula>$D2</formula>
    </cfRule>
  </conditionalFormatting>
  <printOptions gridLines="1"/>
  <pageMargins left="0.75" right="0.75" top="1" bottom="1" header="0.5" footer="0.5"/>
  <pageSetup fitToHeight="20" fitToWidth="1" horizontalDpi="300" verticalDpi="300" orientation="portrait" scale="94" r:id="rId1"/>
  <headerFooter alignWithMargins="0">
    <oddHeader>&amp;C&amp;"Arial,Bold"&amp;12&amp;F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9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5.7109375" style="1" customWidth="1"/>
    <col min="4" max="4" width="23.28125" style="1" customWidth="1"/>
    <col min="5" max="5" width="18.421875" style="1" customWidth="1"/>
    <col min="6" max="6" width="17.8515625" style="1" bestFit="1" customWidth="1"/>
    <col min="7" max="7" width="17.421875" style="1" bestFit="1" customWidth="1"/>
    <col min="8" max="8" width="12.28125" style="1" customWidth="1"/>
    <col min="9" max="9" width="22.140625" style="1" bestFit="1" customWidth="1"/>
    <col min="10" max="10" width="9.7109375" style="1" bestFit="1" customWidth="1"/>
    <col min="11" max="11" width="19.8515625" style="1" bestFit="1" customWidth="1"/>
    <col min="12" max="12" width="9.7109375" style="1" bestFit="1" customWidth="1"/>
    <col min="13" max="13" width="19.8515625" style="1" bestFit="1" customWidth="1"/>
    <col min="14" max="14" width="9.7109375" style="1" bestFit="1" customWidth="1"/>
    <col min="15" max="15" width="13.7109375" style="1" bestFit="1" customWidth="1"/>
    <col min="16" max="16" width="9.7109375" style="1" bestFit="1" customWidth="1"/>
    <col min="17" max="17" width="13.140625" style="1" bestFit="1" customWidth="1"/>
    <col min="18" max="16384" width="9.140625" style="1" customWidth="1"/>
  </cols>
  <sheetData>
    <row r="1" spans="1:5" ht="15">
      <c r="A1" s="66" t="s">
        <v>398</v>
      </c>
      <c r="E1" s="38" t="s">
        <v>108</v>
      </c>
    </row>
    <row r="2" spans="1:7" ht="12.75">
      <c r="A2" s="22" t="s">
        <v>399</v>
      </c>
      <c r="E2" s="121" t="s">
        <v>407</v>
      </c>
      <c r="G2" s="44"/>
    </row>
    <row r="3" spans="1:10" ht="12.75">
      <c r="A3" s="1" t="s">
        <v>400</v>
      </c>
      <c r="E3" s="118">
        <v>60</v>
      </c>
      <c r="F3" s="39"/>
      <c r="J3" s="39"/>
    </row>
    <row r="4" spans="1:13" ht="12.75">
      <c r="A4" s="1" t="s">
        <v>401</v>
      </c>
      <c r="E4" s="122" t="s">
        <v>407</v>
      </c>
      <c r="F4" s="4"/>
      <c r="G4" s="4"/>
      <c r="H4" s="4"/>
      <c r="I4" s="4"/>
      <c r="J4" s="37"/>
      <c r="K4" s="37"/>
      <c r="L4" s="37"/>
      <c r="M4" s="37"/>
    </row>
    <row r="5" spans="1:13" ht="12.75">
      <c r="A5" s="1" t="s">
        <v>402</v>
      </c>
      <c r="E5" s="119">
        <v>38</v>
      </c>
      <c r="F5" s="4"/>
      <c r="G5" s="4"/>
      <c r="H5" s="4"/>
      <c r="I5" s="4"/>
      <c r="J5" s="37"/>
      <c r="K5" s="37"/>
      <c r="L5" s="37"/>
      <c r="M5" s="37"/>
    </row>
    <row r="6" spans="1:13" ht="12.75">
      <c r="A6" s="1" t="s">
        <v>405</v>
      </c>
      <c r="E6" s="122" t="s">
        <v>407</v>
      </c>
      <c r="F6" s="4"/>
      <c r="G6" s="4"/>
      <c r="H6" s="4"/>
      <c r="I6" s="4"/>
      <c r="J6" s="37"/>
      <c r="K6" s="37"/>
      <c r="L6" s="37"/>
      <c r="M6" s="37"/>
    </row>
    <row r="7" spans="1:13" ht="12.75">
      <c r="A7" s="1" t="s">
        <v>404</v>
      </c>
      <c r="E7" s="119">
        <v>60</v>
      </c>
      <c r="F7" s="4"/>
      <c r="G7" s="4"/>
      <c r="H7" s="4"/>
      <c r="I7" s="4"/>
      <c r="J7" s="37"/>
      <c r="K7" s="37"/>
      <c r="L7" s="37"/>
      <c r="M7" s="37"/>
    </row>
    <row r="8" spans="1:13" ht="12.75">
      <c r="A8" s="1" t="s">
        <v>403</v>
      </c>
      <c r="E8" s="122" t="s">
        <v>407</v>
      </c>
      <c r="F8" s="4"/>
      <c r="G8" s="4"/>
      <c r="H8" s="4"/>
      <c r="I8" s="4"/>
      <c r="J8" s="37"/>
      <c r="K8" s="37"/>
      <c r="L8" s="37"/>
      <c r="M8" s="37"/>
    </row>
    <row r="9" spans="1:13" ht="12.75">
      <c r="A9" s="1" t="s">
        <v>406</v>
      </c>
      <c r="E9" s="122" t="s">
        <v>407</v>
      </c>
      <c r="F9" s="4"/>
      <c r="G9" s="4"/>
      <c r="H9" s="4"/>
      <c r="I9" s="4"/>
      <c r="J9" s="37"/>
      <c r="K9" s="37"/>
      <c r="L9" s="37"/>
      <c r="M9" s="37"/>
    </row>
    <row r="10" spans="1:13" ht="12.75">
      <c r="A10" s="1" t="s">
        <v>408</v>
      </c>
      <c r="E10" s="98">
        <v>573</v>
      </c>
      <c r="F10" s="4"/>
      <c r="G10" s="4"/>
      <c r="H10" s="4"/>
      <c r="I10" s="4"/>
      <c r="J10" s="37"/>
      <c r="K10" s="37"/>
      <c r="L10" s="37"/>
      <c r="M10" s="37"/>
    </row>
    <row r="11" spans="1:13" ht="13.5" thickBot="1">
      <c r="A11" s="46" t="s">
        <v>133</v>
      </c>
      <c r="E11" s="45">
        <f>SUM(E2:E10)</f>
        <v>731</v>
      </c>
      <c r="F11" s="4"/>
      <c r="G11" s="4"/>
      <c r="H11" s="4"/>
      <c r="I11" s="4"/>
      <c r="J11" s="37"/>
      <c r="K11" s="37"/>
      <c r="L11" s="37"/>
      <c r="M11" s="37"/>
    </row>
    <row r="12" spans="2:13" ht="13.5" thickTop="1">
      <c r="B12" s="1" t="s">
        <v>409</v>
      </c>
      <c r="E12" s="37">
        <f>E11/8</f>
        <v>91.375</v>
      </c>
      <c r="F12" s="4"/>
      <c r="G12" s="4"/>
      <c r="H12" s="4"/>
      <c r="I12" s="4"/>
      <c r="J12" s="37"/>
      <c r="K12" s="37"/>
      <c r="L12" s="37"/>
      <c r="M12" s="37"/>
    </row>
    <row r="13" spans="6:13" ht="12.75">
      <c r="F13" s="4"/>
      <c r="G13" s="4"/>
      <c r="H13" s="4"/>
      <c r="I13" s="4"/>
      <c r="J13" s="37"/>
      <c r="K13" s="37"/>
      <c r="L13" s="37"/>
      <c r="M13" s="37"/>
    </row>
    <row r="14" ht="15">
      <c r="A14" s="66" t="s">
        <v>19</v>
      </c>
    </row>
    <row r="15" spans="1:14" ht="12.75">
      <c r="A15" s="6"/>
      <c r="B15" s="36" t="s">
        <v>410</v>
      </c>
      <c r="E15" s="36" t="s">
        <v>349</v>
      </c>
      <c r="F15" s="36" t="s">
        <v>329</v>
      </c>
      <c r="G15" s="36" t="s">
        <v>258</v>
      </c>
      <c r="H15" s="36" t="s">
        <v>238</v>
      </c>
      <c r="I15" s="36" t="s">
        <v>211</v>
      </c>
      <c r="J15" s="36" t="s">
        <v>178</v>
      </c>
      <c r="K15" s="36" t="s">
        <v>147</v>
      </c>
      <c r="L15" s="36" t="s">
        <v>105</v>
      </c>
      <c r="M15" s="36" t="s">
        <v>39</v>
      </c>
      <c r="N15" s="36" t="s">
        <v>40</v>
      </c>
    </row>
    <row r="16" spans="1:14" ht="12.75">
      <c r="A16" s="6" t="s">
        <v>7</v>
      </c>
      <c r="B16" s="63">
        <f>STATS!T146</f>
        <v>9</v>
      </c>
      <c r="C16" s="51" t="s">
        <v>422</v>
      </c>
      <c r="E16" s="63">
        <v>4</v>
      </c>
      <c r="F16" s="63">
        <v>4</v>
      </c>
      <c r="G16" s="69">
        <v>4</v>
      </c>
      <c r="H16" s="69">
        <v>2</v>
      </c>
      <c r="I16" s="69">
        <v>4</v>
      </c>
      <c r="J16" s="5">
        <v>2</v>
      </c>
      <c r="K16" s="41">
        <v>4</v>
      </c>
      <c r="L16" s="5">
        <v>1</v>
      </c>
      <c r="M16" s="14">
        <v>1</v>
      </c>
      <c r="N16" s="5">
        <v>2</v>
      </c>
    </row>
    <row r="17" spans="1:14" ht="12.75">
      <c r="A17" s="22" t="s">
        <v>6</v>
      </c>
      <c r="B17" s="69">
        <f>STATS!S146</f>
        <v>4</v>
      </c>
      <c r="C17" s="51" t="s">
        <v>437</v>
      </c>
      <c r="E17" s="69">
        <v>4</v>
      </c>
      <c r="F17" s="69" t="s">
        <v>350</v>
      </c>
      <c r="G17" s="63">
        <v>7</v>
      </c>
      <c r="H17" s="63">
        <v>8</v>
      </c>
      <c r="I17" s="63">
        <v>6</v>
      </c>
      <c r="J17" s="5">
        <v>4</v>
      </c>
      <c r="K17" s="5">
        <v>3</v>
      </c>
      <c r="L17" s="41">
        <v>8</v>
      </c>
      <c r="M17" s="14">
        <v>4</v>
      </c>
      <c r="N17" s="5">
        <v>2</v>
      </c>
    </row>
    <row r="18" spans="1:14" ht="12.75">
      <c r="A18" s="22" t="s">
        <v>5</v>
      </c>
      <c r="B18" s="69">
        <f>STATS!R146</f>
        <v>2</v>
      </c>
      <c r="C18" s="51" t="s">
        <v>423</v>
      </c>
      <c r="E18" s="69">
        <v>4</v>
      </c>
      <c r="F18" s="69">
        <v>2</v>
      </c>
      <c r="G18" s="69">
        <v>5</v>
      </c>
      <c r="H18" s="69">
        <v>4</v>
      </c>
      <c r="I18" s="69">
        <v>3</v>
      </c>
      <c r="J18" s="41">
        <v>6</v>
      </c>
      <c r="K18" s="5">
        <v>3</v>
      </c>
      <c r="L18" s="5">
        <v>5</v>
      </c>
      <c r="M18" s="63">
        <v>4</v>
      </c>
      <c r="N18" s="41">
        <v>4</v>
      </c>
    </row>
    <row r="19" spans="1:14" ht="12.75">
      <c r="A19" s="22" t="s">
        <v>4</v>
      </c>
      <c r="B19" s="69">
        <f>STATS!Q146</f>
        <v>1</v>
      </c>
      <c r="C19" s="51" t="s">
        <v>424</v>
      </c>
      <c r="E19" s="69">
        <v>0</v>
      </c>
      <c r="F19" s="69">
        <v>2</v>
      </c>
      <c r="G19" s="69">
        <v>3</v>
      </c>
      <c r="H19" s="69">
        <v>3</v>
      </c>
      <c r="I19" s="69">
        <v>2</v>
      </c>
      <c r="J19" s="5">
        <v>1</v>
      </c>
      <c r="K19" s="41">
        <v>4</v>
      </c>
      <c r="L19" s="5">
        <v>3</v>
      </c>
      <c r="M19" s="14">
        <v>0</v>
      </c>
      <c r="N19" s="5">
        <v>0</v>
      </c>
    </row>
    <row r="20" spans="1:13" ht="12.75">
      <c r="A20" s="9"/>
      <c r="F20" s="4"/>
      <c r="G20" s="4"/>
      <c r="H20" s="4"/>
      <c r="I20" s="4"/>
      <c r="J20" s="37"/>
      <c r="K20" s="37"/>
      <c r="L20" s="37"/>
      <c r="M20" s="37"/>
    </row>
    <row r="21" spans="1:13" ht="12.75">
      <c r="A21" s="9"/>
      <c r="F21" s="4"/>
      <c r="G21" s="4"/>
      <c r="H21" s="4"/>
      <c r="I21" s="4"/>
      <c r="J21" s="37"/>
      <c r="K21" s="37"/>
      <c r="L21" s="37"/>
      <c r="M21" s="37"/>
    </row>
    <row r="22" spans="6:13" ht="12.75">
      <c r="F22" s="4"/>
      <c r="G22" s="4"/>
      <c r="H22" s="4"/>
      <c r="I22" s="4"/>
      <c r="J22" s="37"/>
      <c r="K22" s="37"/>
      <c r="L22" s="37"/>
      <c r="M22" s="37"/>
    </row>
    <row r="23" spans="1:2" ht="15">
      <c r="A23" s="67" t="s">
        <v>245</v>
      </c>
      <c r="B23" s="20"/>
    </row>
    <row r="24" spans="1:11" ht="12.75">
      <c r="A24" s="6"/>
      <c r="B24" s="36" t="s">
        <v>410</v>
      </c>
      <c r="C24" s="36" t="s">
        <v>349</v>
      </c>
      <c r="D24" s="36" t="s">
        <v>329</v>
      </c>
      <c r="E24" s="36" t="s">
        <v>258</v>
      </c>
      <c r="F24" s="36" t="s">
        <v>238</v>
      </c>
      <c r="G24" s="36" t="s">
        <v>211</v>
      </c>
      <c r="H24" s="36" t="s">
        <v>178</v>
      </c>
      <c r="I24" s="36" t="s">
        <v>147</v>
      </c>
      <c r="J24" s="36" t="s">
        <v>105</v>
      </c>
      <c r="K24" s="36" t="s">
        <v>39</v>
      </c>
    </row>
    <row r="25" spans="1:11" ht="12.75">
      <c r="A25" s="1" t="s">
        <v>7</v>
      </c>
      <c r="B25" s="20">
        <f>STATS!I186</f>
        <v>86</v>
      </c>
      <c r="C25" s="20">
        <v>91.25</v>
      </c>
      <c r="D25" s="20">
        <v>91.25</v>
      </c>
      <c r="E25" s="20">
        <v>89.125</v>
      </c>
      <c r="F25" s="20">
        <v>90.83333333333333</v>
      </c>
      <c r="G25" s="20">
        <v>90.71428571428571</v>
      </c>
      <c r="H25" s="20">
        <v>92.55555555555556</v>
      </c>
      <c r="I25" s="20">
        <v>89.77777777777777</v>
      </c>
      <c r="J25" s="20">
        <v>92.88888888888889</v>
      </c>
      <c r="K25" s="18">
        <v>93.42857142857143</v>
      </c>
    </row>
    <row r="26" spans="1:11" ht="12.75">
      <c r="A26" s="1" t="s">
        <v>6</v>
      </c>
      <c r="B26" s="20">
        <f>STATS!H186</f>
        <v>88.5</v>
      </c>
      <c r="C26" s="20">
        <v>89.125</v>
      </c>
      <c r="D26" s="20" t="s">
        <v>350</v>
      </c>
      <c r="E26" s="20">
        <v>87.375</v>
      </c>
      <c r="F26" s="20">
        <v>85.16666666666667</v>
      </c>
      <c r="G26" s="20">
        <v>86.85714285714286</v>
      </c>
      <c r="H26" s="20">
        <v>88.44444444444444</v>
      </c>
      <c r="I26" s="20">
        <v>85.22222222222223</v>
      </c>
      <c r="J26" s="20">
        <v>86.11111111111111</v>
      </c>
      <c r="K26" s="18">
        <v>90</v>
      </c>
    </row>
    <row r="27" spans="1:11" ht="12.75">
      <c r="A27" s="1" t="s">
        <v>5</v>
      </c>
      <c r="B27" s="20">
        <f>STATS!G186</f>
        <v>93.75</v>
      </c>
      <c r="C27" s="20">
        <v>92.75</v>
      </c>
      <c r="D27" s="20">
        <v>98.625</v>
      </c>
      <c r="E27" s="20">
        <v>94</v>
      </c>
      <c r="F27" s="20">
        <v>92.66666666666667</v>
      </c>
      <c r="G27" s="20">
        <v>91.71428571428571</v>
      </c>
      <c r="H27" s="20">
        <v>91.66666666666667</v>
      </c>
      <c r="I27" s="20">
        <v>89.88888888888889</v>
      </c>
      <c r="J27" s="20">
        <v>92.88888888888889</v>
      </c>
      <c r="K27" s="18">
        <v>93.57142857142857</v>
      </c>
    </row>
    <row r="28" spans="1:11" ht="12.75">
      <c r="A28" s="1" t="s">
        <v>4</v>
      </c>
      <c r="B28" s="20">
        <f>STATS!F186</f>
        <v>94.125</v>
      </c>
      <c r="C28" s="20">
        <v>93.25</v>
      </c>
      <c r="D28" s="20">
        <v>100.375</v>
      </c>
      <c r="E28" s="20">
        <v>92.125</v>
      </c>
      <c r="F28" s="20">
        <v>92.33333333333333</v>
      </c>
      <c r="G28" s="20">
        <v>102.57142857142857</v>
      </c>
      <c r="H28" s="20">
        <v>100.77777777777777</v>
      </c>
      <c r="I28" s="20">
        <v>101.22222222222223</v>
      </c>
      <c r="J28" s="20">
        <v>105.22222222222223</v>
      </c>
      <c r="K28" s="18">
        <v>106.57142857142857</v>
      </c>
    </row>
    <row r="29" spans="2:5" ht="12.75">
      <c r="B29" s="20"/>
      <c r="C29" s="20"/>
      <c r="D29" s="20"/>
      <c r="E29" s="18"/>
    </row>
    <row r="30" spans="2:5" ht="12.75">
      <c r="B30" s="20"/>
      <c r="C30" s="20"/>
      <c r="D30" s="20"/>
      <c r="E30" s="18"/>
    </row>
    <row r="31" ht="15">
      <c r="A31" s="67" t="s">
        <v>246</v>
      </c>
    </row>
    <row r="32" spans="1:11" ht="12.75">
      <c r="A32" s="6"/>
      <c r="B32" s="36" t="s">
        <v>410</v>
      </c>
      <c r="C32" s="36" t="s">
        <v>349</v>
      </c>
      <c r="D32" s="36" t="s">
        <v>329</v>
      </c>
      <c r="E32" s="36" t="s">
        <v>258</v>
      </c>
      <c r="F32" s="36" t="s">
        <v>238</v>
      </c>
      <c r="G32" s="36" t="s">
        <v>211</v>
      </c>
      <c r="H32" s="36" t="s">
        <v>178</v>
      </c>
      <c r="I32" s="36" t="s">
        <v>147</v>
      </c>
      <c r="J32" s="36" t="s">
        <v>105</v>
      </c>
      <c r="K32" s="36" t="s">
        <v>39</v>
      </c>
    </row>
    <row r="33" spans="1:11" ht="12.75">
      <c r="A33" s="1" t="s">
        <v>7</v>
      </c>
      <c r="B33" s="20">
        <f>STATS!I184</f>
        <v>42.625</v>
      </c>
      <c r="C33" s="20">
        <v>45.5</v>
      </c>
      <c r="D33" s="20">
        <v>47</v>
      </c>
      <c r="E33" s="20">
        <v>45.125</v>
      </c>
      <c r="F33" s="20">
        <v>44.875</v>
      </c>
      <c r="G33" s="20">
        <v>43.75</v>
      </c>
      <c r="H33" s="20">
        <v>46.111111111111114</v>
      </c>
      <c r="I33" s="20">
        <v>44.22222222222222</v>
      </c>
      <c r="J33" s="93">
        <v>46.333333333333336</v>
      </c>
      <c r="K33" s="18">
        <v>46.42857142857143</v>
      </c>
    </row>
    <row r="34" spans="1:11" ht="12.75">
      <c r="A34" s="1" t="s">
        <v>6</v>
      </c>
      <c r="B34" s="20">
        <f>STATS!H184</f>
        <v>43.625</v>
      </c>
      <c r="C34" s="20">
        <v>44.25</v>
      </c>
      <c r="D34" s="20" t="s">
        <v>350</v>
      </c>
      <c r="E34" s="20">
        <v>43.625</v>
      </c>
      <c r="F34" s="20">
        <v>42.375</v>
      </c>
      <c r="G34" s="20">
        <v>41</v>
      </c>
      <c r="H34" s="20">
        <v>43.22222222222222</v>
      </c>
      <c r="I34" s="20">
        <v>42.666666666666664</v>
      </c>
      <c r="J34" s="93">
        <v>43.77777777777778</v>
      </c>
      <c r="K34" s="18">
        <v>43.57142857142857</v>
      </c>
    </row>
    <row r="35" spans="1:11" ht="12.75">
      <c r="A35" s="1" t="s">
        <v>5</v>
      </c>
      <c r="B35" s="20">
        <f>STATS!G184</f>
        <v>46.5</v>
      </c>
      <c r="C35" s="20">
        <v>45.5</v>
      </c>
      <c r="D35" s="20">
        <v>49.375</v>
      </c>
      <c r="E35" s="20">
        <v>47.125</v>
      </c>
      <c r="F35" s="20">
        <v>45.5</v>
      </c>
      <c r="G35" s="20">
        <v>46.5</v>
      </c>
      <c r="H35" s="20">
        <v>48</v>
      </c>
      <c r="I35" s="20">
        <v>44.77777777777778</v>
      </c>
      <c r="J35" s="93">
        <v>45.666666666666664</v>
      </c>
      <c r="K35" s="18">
        <v>45.57142857142857</v>
      </c>
    </row>
    <row r="36" spans="1:11" ht="12.75">
      <c r="A36" s="1" t="s">
        <v>4</v>
      </c>
      <c r="B36" s="20">
        <f>STATS!F184</f>
        <v>47.125</v>
      </c>
      <c r="C36" s="20">
        <v>46.375</v>
      </c>
      <c r="D36" s="20">
        <v>50</v>
      </c>
      <c r="E36" s="20">
        <v>46.25</v>
      </c>
      <c r="F36" s="20">
        <v>46.5</v>
      </c>
      <c r="G36" s="20">
        <v>51.625</v>
      </c>
      <c r="H36" s="20">
        <v>50.44444444444444</v>
      </c>
      <c r="I36" s="20">
        <v>49.44444444444444</v>
      </c>
      <c r="J36" s="93">
        <v>53.77777777777778</v>
      </c>
      <c r="K36" s="18">
        <v>52</v>
      </c>
    </row>
    <row r="37" spans="6:13" ht="12.75">
      <c r="F37" s="4"/>
      <c r="G37" s="4"/>
      <c r="H37" s="4"/>
      <c r="I37" s="4"/>
      <c r="J37" s="37"/>
      <c r="K37" s="37"/>
      <c r="L37" s="37"/>
      <c r="M37" s="37"/>
    </row>
    <row r="38" spans="6:13" ht="12.75">
      <c r="F38" s="4"/>
      <c r="G38" s="4"/>
      <c r="H38" s="4"/>
      <c r="I38" s="4"/>
      <c r="J38" s="37"/>
      <c r="K38" s="37"/>
      <c r="L38" s="37"/>
      <c r="M38" s="37"/>
    </row>
    <row r="39" spans="1:2" ht="15">
      <c r="A39" s="67" t="s">
        <v>247</v>
      </c>
      <c r="B39" s="20"/>
    </row>
    <row r="40" spans="1:11" ht="12.75">
      <c r="A40" s="6"/>
      <c r="B40" s="36" t="s">
        <v>410</v>
      </c>
      <c r="C40" s="36" t="s">
        <v>349</v>
      </c>
      <c r="D40" s="36" t="s">
        <v>329</v>
      </c>
      <c r="E40" s="36" t="s">
        <v>258</v>
      </c>
      <c r="F40" s="36" t="s">
        <v>238</v>
      </c>
      <c r="G40" s="36" t="s">
        <v>211</v>
      </c>
      <c r="H40" s="36" t="s">
        <v>178</v>
      </c>
      <c r="I40" s="36" t="s">
        <v>147</v>
      </c>
      <c r="J40" s="36" t="s">
        <v>105</v>
      </c>
      <c r="K40" s="36" t="s">
        <v>39</v>
      </c>
    </row>
    <row r="41" spans="1:11" ht="12.75">
      <c r="A41" s="1" t="s">
        <v>7</v>
      </c>
      <c r="B41" s="20">
        <f>STATS!I185</f>
        <v>43.375</v>
      </c>
      <c r="C41" s="20">
        <v>45.75</v>
      </c>
      <c r="D41" s="20">
        <v>44.25</v>
      </c>
      <c r="E41" s="20">
        <v>44</v>
      </c>
      <c r="F41" s="20">
        <v>45.333333333333336</v>
      </c>
      <c r="G41" s="20">
        <v>47.285714285714285</v>
      </c>
      <c r="H41" s="20">
        <v>46.44444444444444</v>
      </c>
      <c r="I41" s="20">
        <v>45.55555555555556</v>
      </c>
      <c r="J41" s="20">
        <v>46.55555555555556</v>
      </c>
      <c r="K41" s="18">
        <v>47</v>
      </c>
    </row>
    <row r="42" spans="1:11" ht="12.75">
      <c r="A42" s="1" t="s">
        <v>6</v>
      </c>
      <c r="B42" s="20">
        <f>STATS!H185</f>
        <v>44.875</v>
      </c>
      <c r="C42" s="20">
        <v>44.875</v>
      </c>
      <c r="D42" s="20" t="s">
        <v>350</v>
      </c>
      <c r="E42" s="20">
        <v>43.75</v>
      </c>
      <c r="F42" s="20">
        <v>42.666666666666664</v>
      </c>
      <c r="G42" s="20">
        <v>46</v>
      </c>
      <c r="H42" s="20">
        <v>45.22222222222222</v>
      </c>
      <c r="I42" s="20">
        <v>42.55555555555556</v>
      </c>
      <c r="J42" s="20">
        <v>42.333333333333336</v>
      </c>
      <c r="K42" s="18">
        <v>46.42857142857143</v>
      </c>
    </row>
    <row r="43" spans="1:11" ht="12.75">
      <c r="A43" s="1" t="s">
        <v>4</v>
      </c>
      <c r="B43" s="20">
        <f>STATS!F185</f>
        <v>47</v>
      </c>
      <c r="C43" s="20">
        <v>46.875</v>
      </c>
      <c r="D43" s="20">
        <v>50.375</v>
      </c>
      <c r="E43" s="20">
        <v>45.875</v>
      </c>
      <c r="F43" s="20">
        <v>45.333333333333336</v>
      </c>
      <c r="G43" s="20">
        <v>50.857142857142854</v>
      </c>
      <c r="H43" s="20">
        <v>50.333333333333336</v>
      </c>
      <c r="I43" s="20">
        <v>51.77777777777778</v>
      </c>
      <c r="J43" s="20">
        <v>51.44444444444444</v>
      </c>
      <c r="K43" s="18">
        <v>54.57142857142857</v>
      </c>
    </row>
    <row r="44" spans="1:11" ht="12.75">
      <c r="A44" s="1" t="s">
        <v>5</v>
      </c>
      <c r="B44" s="20">
        <f>STATS!G185</f>
        <v>47.25</v>
      </c>
      <c r="C44" s="20">
        <v>47.25</v>
      </c>
      <c r="D44" s="20">
        <v>49.25</v>
      </c>
      <c r="E44" s="20">
        <v>46.875</v>
      </c>
      <c r="F44" s="20">
        <v>47</v>
      </c>
      <c r="G44" s="20">
        <v>45.142857142857146</v>
      </c>
      <c r="H44" s="20">
        <v>43.666666666666664</v>
      </c>
      <c r="I44" s="20">
        <v>45.111111111111114</v>
      </c>
      <c r="J44" s="20">
        <v>47.22222222222222</v>
      </c>
      <c r="K44" s="18">
        <v>48</v>
      </c>
    </row>
    <row r="45" spans="6:13" ht="12.75">
      <c r="F45" s="4"/>
      <c r="G45" s="4"/>
      <c r="H45" s="4"/>
      <c r="I45" s="4"/>
      <c r="J45" s="37"/>
      <c r="K45" s="37"/>
      <c r="L45" s="37"/>
      <c r="M45" s="37"/>
    </row>
    <row r="46" spans="6:13" ht="12.75">
      <c r="F46" s="4"/>
      <c r="G46" s="4"/>
      <c r="H46" s="4"/>
      <c r="I46" s="4"/>
      <c r="J46" s="37"/>
      <c r="K46" s="37"/>
      <c r="L46" s="37"/>
      <c r="M46" s="37"/>
    </row>
    <row r="47" ht="15">
      <c r="A47" s="67" t="s">
        <v>235</v>
      </c>
    </row>
    <row r="48" spans="1:11" ht="12.75">
      <c r="A48" s="6"/>
      <c r="B48" s="36" t="s">
        <v>410</v>
      </c>
      <c r="C48" s="36" t="s">
        <v>349</v>
      </c>
      <c r="D48" s="36" t="s">
        <v>329</v>
      </c>
      <c r="E48" s="36" t="s">
        <v>258</v>
      </c>
      <c r="F48" s="36" t="s">
        <v>238</v>
      </c>
      <c r="G48" s="36" t="s">
        <v>211</v>
      </c>
      <c r="H48" s="36"/>
      <c r="I48" s="36"/>
      <c r="J48" s="36"/>
      <c r="K48" s="36"/>
    </row>
    <row r="49" spans="1:11" ht="12.75">
      <c r="A49" s="1" t="s">
        <v>7</v>
      </c>
      <c r="B49" s="20">
        <f>AVERAGE(STATS!I152,STATS!I156,STATS!I164,STATS!I172,STATS!I180)</f>
        <v>85</v>
      </c>
      <c r="C49" s="20">
        <v>91.4</v>
      </c>
      <c r="D49" s="20">
        <v>89.4</v>
      </c>
      <c r="E49" s="20">
        <v>89.8</v>
      </c>
      <c r="F49" s="20">
        <v>89.25</v>
      </c>
      <c r="G49" s="20">
        <v>91.8</v>
      </c>
      <c r="H49" s="20"/>
      <c r="I49" s="20"/>
      <c r="J49" s="93"/>
      <c r="K49" s="18"/>
    </row>
    <row r="50" spans="1:11" ht="12.75">
      <c r="A50" s="1" t="s">
        <v>6</v>
      </c>
      <c r="B50" s="20">
        <f>AVERAGE(STATS!H152,STATS!H156,STATS!H164,STATS!H172,STATS!H180)</f>
        <v>89</v>
      </c>
      <c r="C50" s="20">
        <v>88.8</v>
      </c>
      <c r="D50" s="20" t="s">
        <v>350</v>
      </c>
      <c r="E50" s="20">
        <v>86.6</v>
      </c>
      <c r="F50" s="20">
        <v>84.75</v>
      </c>
      <c r="G50" s="20">
        <v>88.6</v>
      </c>
      <c r="H50" s="20"/>
      <c r="I50" s="20"/>
      <c r="J50" s="93"/>
      <c r="K50" s="18"/>
    </row>
    <row r="51" spans="1:11" ht="12.75">
      <c r="A51" s="1" t="s">
        <v>5</v>
      </c>
      <c r="B51" s="20">
        <f>AVERAGE(STATS!G152,STATS!G156,STATS!G164,STATS!G180,STATS!G172)</f>
        <v>91</v>
      </c>
      <c r="C51" s="20">
        <v>90.2</v>
      </c>
      <c r="D51" s="20">
        <v>98.4</v>
      </c>
      <c r="E51" s="20">
        <v>93.6</v>
      </c>
      <c r="F51" s="20">
        <v>93</v>
      </c>
      <c r="G51" s="20">
        <v>93.4</v>
      </c>
      <c r="H51" s="20"/>
      <c r="I51" s="20"/>
      <c r="J51" s="93"/>
      <c r="K51" s="18"/>
    </row>
    <row r="52" spans="1:11" ht="12.75">
      <c r="A52" s="1" t="s">
        <v>4</v>
      </c>
      <c r="B52" s="20">
        <f>AVERAGE(STATS!F152,STATS!F156,STATS!F164,STATS!F180,STATS!F172)</f>
        <v>94.8</v>
      </c>
      <c r="C52" s="20">
        <v>91.6</v>
      </c>
      <c r="D52" s="20">
        <v>97.8</v>
      </c>
      <c r="E52" s="20">
        <v>92.6</v>
      </c>
      <c r="F52" s="20">
        <v>91.25</v>
      </c>
      <c r="G52" s="20">
        <v>102</v>
      </c>
      <c r="H52" s="20"/>
      <c r="I52" s="20"/>
      <c r="J52" s="93"/>
      <c r="K52" s="18"/>
    </row>
    <row r="53" spans="6:13" ht="12.75">
      <c r="F53" s="4"/>
      <c r="G53" s="4"/>
      <c r="H53" s="4"/>
      <c r="I53" s="4"/>
      <c r="J53" s="37"/>
      <c r="K53" s="37"/>
      <c r="L53" s="37"/>
      <c r="M53" s="37"/>
    </row>
    <row r="54" spans="6:13" ht="12.75">
      <c r="F54" s="4"/>
      <c r="G54" s="4"/>
      <c r="H54" s="4"/>
      <c r="I54" s="4"/>
      <c r="J54" s="37"/>
      <c r="K54" s="37"/>
      <c r="L54" s="37"/>
      <c r="M54" s="37"/>
    </row>
    <row r="55" ht="15">
      <c r="A55" s="67" t="s">
        <v>236</v>
      </c>
    </row>
    <row r="56" spans="1:11" ht="12.75">
      <c r="A56" s="6"/>
      <c r="B56" s="36" t="s">
        <v>410</v>
      </c>
      <c r="C56" s="36" t="s">
        <v>349</v>
      </c>
      <c r="D56" s="36" t="s">
        <v>329</v>
      </c>
      <c r="E56" s="36" t="s">
        <v>258</v>
      </c>
      <c r="F56" s="36" t="s">
        <v>238</v>
      </c>
      <c r="G56" s="36" t="s">
        <v>211</v>
      </c>
      <c r="H56" s="36"/>
      <c r="I56" s="36"/>
      <c r="J56" s="36"/>
      <c r="K56" s="36"/>
    </row>
    <row r="57" spans="1:11" ht="12.75">
      <c r="A57" s="1" t="s">
        <v>6</v>
      </c>
      <c r="B57" s="20">
        <f>AVERAGE(STATS!H160,STATS!H168,STATS!H176)</f>
        <v>87.66666666666667</v>
      </c>
      <c r="C57" s="20">
        <v>89.66666666666667</v>
      </c>
      <c r="D57" s="20" t="s">
        <v>350</v>
      </c>
      <c r="E57" s="20">
        <v>88.66666666666667</v>
      </c>
      <c r="F57" s="20">
        <v>86</v>
      </c>
      <c r="G57" s="20">
        <v>82.5</v>
      </c>
      <c r="H57" s="20"/>
      <c r="I57" s="20"/>
      <c r="J57" s="93"/>
      <c r="K57" s="18"/>
    </row>
    <row r="58" spans="1:11" ht="12.75">
      <c r="A58" s="1" t="s">
        <v>7</v>
      </c>
      <c r="B58" s="20">
        <f>AVERAGE(STATS!I160,STATS!I168,STATS!I176)</f>
        <v>87.66666666666667</v>
      </c>
      <c r="C58" s="20">
        <v>91</v>
      </c>
      <c r="D58" s="20">
        <v>94.33333333333333</v>
      </c>
      <c r="E58" s="20">
        <v>88</v>
      </c>
      <c r="F58" s="20">
        <v>94</v>
      </c>
      <c r="G58" s="20">
        <v>88</v>
      </c>
      <c r="H58" s="20"/>
      <c r="I58" s="20"/>
      <c r="J58" s="93"/>
      <c r="K58" s="18"/>
    </row>
    <row r="59" spans="1:11" ht="12.75">
      <c r="A59" s="1" t="s">
        <v>4</v>
      </c>
      <c r="B59" s="20">
        <f>AVERAGE(STATS!F160,STATS!F168,STATS!F176)</f>
        <v>93</v>
      </c>
      <c r="C59" s="20">
        <v>96</v>
      </c>
      <c r="D59" s="20">
        <v>104.66666666666667</v>
      </c>
      <c r="E59" s="20">
        <v>91.33333333333333</v>
      </c>
      <c r="F59" s="20">
        <v>94.5</v>
      </c>
      <c r="G59" s="20">
        <v>104</v>
      </c>
      <c r="H59" s="20"/>
      <c r="I59" s="20"/>
      <c r="J59" s="93"/>
      <c r="K59" s="18"/>
    </row>
    <row r="60" spans="1:11" ht="12.75">
      <c r="A60" s="1" t="s">
        <v>5</v>
      </c>
      <c r="B60" s="20">
        <f>AVERAGE(STATS!G160,STATS!G168,STATS!G176)</f>
        <v>98.33333333333333</v>
      </c>
      <c r="C60" s="20">
        <v>97</v>
      </c>
      <c r="D60" s="20">
        <v>99</v>
      </c>
      <c r="E60" s="20">
        <v>94.66666666666667</v>
      </c>
      <c r="F60" s="20">
        <v>92</v>
      </c>
      <c r="G60" s="20">
        <v>87.5</v>
      </c>
      <c r="H60" s="20"/>
      <c r="I60" s="20"/>
      <c r="J60" s="93"/>
      <c r="K60" s="18"/>
    </row>
    <row r="61" spans="6:13" ht="12.75">
      <c r="F61" s="4"/>
      <c r="G61" s="4"/>
      <c r="H61" s="4"/>
      <c r="I61" s="4"/>
      <c r="J61" s="37"/>
      <c r="K61" s="37"/>
      <c r="L61" s="37"/>
      <c r="M61" s="37"/>
    </row>
    <row r="62" spans="6:13" ht="12.75">
      <c r="F62" s="4"/>
      <c r="G62" s="4"/>
      <c r="H62" s="4"/>
      <c r="I62" s="4"/>
      <c r="J62" s="37"/>
      <c r="K62" s="37"/>
      <c r="L62" s="37"/>
      <c r="M62" s="37"/>
    </row>
    <row r="63" ht="15">
      <c r="A63" s="67" t="s">
        <v>58</v>
      </c>
    </row>
    <row r="64" spans="1:23" ht="12.75">
      <c r="A64" s="6"/>
      <c r="B64" s="129" t="s">
        <v>410</v>
      </c>
      <c r="C64" s="129"/>
      <c r="D64" s="129" t="s">
        <v>349</v>
      </c>
      <c r="E64" s="129"/>
      <c r="F64" s="129" t="s">
        <v>329</v>
      </c>
      <c r="G64" s="129"/>
      <c r="H64" s="129" t="s">
        <v>258</v>
      </c>
      <c r="I64" s="129"/>
      <c r="J64" s="129" t="s">
        <v>238</v>
      </c>
      <c r="K64" s="129"/>
      <c r="L64" s="129" t="s">
        <v>211</v>
      </c>
      <c r="M64" s="129"/>
      <c r="N64" s="129" t="s">
        <v>178</v>
      </c>
      <c r="O64" s="129"/>
      <c r="P64" s="129" t="s">
        <v>147</v>
      </c>
      <c r="Q64" s="129"/>
      <c r="R64" s="129" t="s">
        <v>105</v>
      </c>
      <c r="S64" s="129"/>
      <c r="T64" s="129" t="s">
        <v>39</v>
      </c>
      <c r="U64" s="129"/>
      <c r="V64" s="129" t="s">
        <v>40</v>
      </c>
      <c r="W64" s="129"/>
    </row>
    <row r="65" spans="1:23" ht="12.75">
      <c r="A65" s="1" t="s">
        <v>7</v>
      </c>
      <c r="B65" s="4">
        <f>MIN(STATS!I152,STATS!I156,STATS!I160,STATS!I164,STATS!I168,STATS!I172,STATS!I176,STATS!I180)</f>
        <v>81</v>
      </c>
      <c r="C65" s="1" t="s">
        <v>102</v>
      </c>
      <c r="D65" s="4">
        <v>84</v>
      </c>
      <c r="E65" s="1" t="s">
        <v>102</v>
      </c>
      <c r="F65" s="4">
        <v>87</v>
      </c>
      <c r="G65" s="1" t="s">
        <v>340</v>
      </c>
      <c r="H65" s="4">
        <v>82</v>
      </c>
      <c r="I65" s="1" t="s">
        <v>273</v>
      </c>
      <c r="J65" s="1">
        <v>86</v>
      </c>
      <c r="K65" s="1" t="s">
        <v>237</v>
      </c>
      <c r="L65" s="1">
        <v>84</v>
      </c>
      <c r="M65" s="1" t="s">
        <v>218</v>
      </c>
      <c r="N65" s="88">
        <v>87</v>
      </c>
      <c r="O65" s="51" t="s">
        <v>102</v>
      </c>
      <c r="P65" s="88">
        <v>82</v>
      </c>
      <c r="Q65" s="51" t="s">
        <v>156</v>
      </c>
      <c r="R65" s="88">
        <v>81</v>
      </c>
      <c r="S65" s="51" t="s">
        <v>106</v>
      </c>
      <c r="T65" s="89">
        <v>83</v>
      </c>
      <c r="U65" s="51" t="s">
        <v>9</v>
      </c>
      <c r="V65" s="88">
        <v>84</v>
      </c>
      <c r="W65" s="51" t="s">
        <v>177</v>
      </c>
    </row>
    <row r="66" spans="1:23" ht="12.75">
      <c r="A66" s="1" t="s">
        <v>6</v>
      </c>
      <c r="B66" s="4">
        <f>MIN(STATS!H152,STATS!H156,STATS!H160,STATS!H164,STATS!H168,STATS!H172,STATS!H176,STATS!H180)</f>
        <v>84</v>
      </c>
      <c r="C66" s="1" t="s">
        <v>425</v>
      </c>
      <c r="D66" s="4">
        <v>84</v>
      </c>
      <c r="E66" s="1" t="s">
        <v>102</v>
      </c>
      <c r="F66" s="53" t="s">
        <v>350</v>
      </c>
      <c r="G66" s="1" t="s">
        <v>342</v>
      </c>
      <c r="H66" s="4">
        <v>84</v>
      </c>
      <c r="I66" s="1" t="s">
        <v>143</v>
      </c>
      <c r="J66" s="1">
        <v>81</v>
      </c>
      <c r="K66" s="1" t="s">
        <v>144</v>
      </c>
      <c r="L66" s="1">
        <v>78</v>
      </c>
      <c r="M66" s="1" t="s">
        <v>144</v>
      </c>
      <c r="N66" s="88">
        <v>82</v>
      </c>
      <c r="O66" s="51" t="s">
        <v>219</v>
      </c>
      <c r="P66" s="88">
        <v>81</v>
      </c>
      <c r="Q66" s="51" t="s">
        <v>143</v>
      </c>
      <c r="R66" s="88">
        <v>76</v>
      </c>
      <c r="S66" s="51" t="s">
        <v>102</v>
      </c>
      <c r="T66" s="89">
        <v>84</v>
      </c>
      <c r="U66" s="51" t="s">
        <v>8</v>
      </c>
      <c r="V66" s="88">
        <v>74</v>
      </c>
      <c r="W66" s="51" t="s">
        <v>176</v>
      </c>
    </row>
    <row r="67" spans="1:23" ht="12.75">
      <c r="A67" s="1" t="s">
        <v>5</v>
      </c>
      <c r="B67" s="4">
        <f>MIN(STATS!G152,STATS!G156,STATS!G160,STATS!G164,STATS!G168,STATS!G172,STATS!G176,STATS!G180)</f>
        <v>84</v>
      </c>
      <c r="C67" s="1" t="s">
        <v>59</v>
      </c>
      <c r="D67" s="4">
        <v>84</v>
      </c>
      <c r="E67" s="1" t="s">
        <v>102</v>
      </c>
      <c r="F67" s="4">
        <v>87</v>
      </c>
      <c r="G67" s="1" t="s">
        <v>340</v>
      </c>
      <c r="H67" s="4">
        <v>87</v>
      </c>
      <c r="I67" s="1" t="s">
        <v>144</v>
      </c>
      <c r="J67" s="1">
        <v>81</v>
      </c>
      <c r="K67" s="1" t="s">
        <v>144</v>
      </c>
      <c r="L67" s="1">
        <v>87</v>
      </c>
      <c r="M67" s="1" t="s">
        <v>144</v>
      </c>
      <c r="N67" s="88">
        <v>85</v>
      </c>
      <c r="O67" s="51" t="s">
        <v>182</v>
      </c>
      <c r="P67" s="88">
        <v>86</v>
      </c>
      <c r="Q67" s="51" t="s">
        <v>157</v>
      </c>
      <c r="R67" s="88">
        <v>86</v>
      </c>
      <c r="S67" s="51" t="s">
        <v>115</v>
      </c>
      <c r="T67" s="89">
        <v>88</v>
      </c>
      <c r="U67" s="51" t="s">
        <v>9</v>
      </c>
      <c r="V67" s="88">
        <v>87</v>
      </c>
      <c r="W67" s="51" t="s">
        <v>176</v>
      </c>
    </row>
    <row r="68" spans="1:23" ht="12.75">
      <c r="A68" s="1" t="s">
        <v>4</v>
      </c>
      <c r="B68" s="4">
        <f>MIN(STATS!F152,STATS!F156,STATS!F160,STATS!F164,STATS!F168,STATS!F172,STATS!F176,STATS!F180)</f>
        <v>87</v>
      </c>
      <c r="C68" s="1" t="s">
        <v>413</v>
      </c>
      <c r="D68" s="4">
        <v>87</v>
      </c>
      <c r="E68" s="1" t="s">
        <v>370</v>
      </c>
      <c r="F68" s="4">
        <v>90</v>
      </c>
      <c r="G68" s="1" t="s">
        <v>340</v>
      </c>
      <c r="H68" s="4">
        <v>82</v>
      </c>
      <c r="I68" s="1" t="s">
        <v>270</v>
      </c>
      <c r="J68" s="1">
        <v>86</v>
      </c>
      <c r="K68" s="1" t="s">
        <v>237</v>
      </c>
      <c r="L68" s="1">
        <v>96</v>
      </c>
      <c r="M68" s="1" t="s">
        <v>143</v>
      </c>
      <c r="N68" s="88">
        <v>94</v>
      </c>
      <c r="O68" s="51" t="s">
        <v>184</v>
      </c>
      <c r="P68" s="88">
        <v>94</v>
      </c>
      <c r="Q68" s="51" t="s">
        <v>143</v>
      </c>
      <c r="R68" s="88">
        <v>95</v>
      </c>
      <c r="S68" s="51" t="s">
        <v>102</v>
      </c>
      <c r="T68" s="89">
        <v>99</v>
      </c>
      <c r="U68" s="51" t="s">
        <v>59</v>
      </c>
      <c r="V68" s="87"/>
      <c r="W68" s="51"/>
    </row>
    <row r="69" spans="6:13" ht="12.75">
      <c r="F69" s="4"/>
      <c r="G69" s="4"/>
      <c r="H69" s="4"/>
      <c r="I69" s="4"/>
      <c r="J69" s="37"/>
      <c r="K69" s="37"/>
      <c r="L69" s="37"/>
      <c r="M69" s="37"/>
    </row>
    <row r="70" spans="6:13" ht="12.75">
      <c r="F70" s="4"/>
      <c r="G70" s="4"/>
      <c r="H70" s="4"/>
      <c r="I70" s="4"/>
      <c r="J70" s="37"/>
      <c r="K70" s="37"/>
      <c r="L70" s="37"/>
      <c r="M70" s="37"/>
    </row>
    <row r="71" ht="15">
      <c r="A71" s="67" t="s">
        <v>109</v>
      </c>
    </row>
    <row r="72" spans="1:13" ht="12.75">
      <c r="A72" s="6"/>
      <c r="B72" s="48" t="s">
        <v>410</v>
      </c>
      <c r="D72" s="48" t="s">
        <v>349</v>
      </c>
      <c r="E72" s="48" t="s">
        <v>329</v>
      </c>
      <c r="F72" s="48" t="s">
        <v>258</v>
      </c>
      <c r="G72" s="48" t="s">
        <v>238</v>
      </c>
      <c r="H72" s="48" t="s">
        <v>211</v>
      </c>
      <c r="I72" s="48" t="s">
        <v>178</v>
      </c>
      <c r="J72" s="36" t="s">
        <v>147</v>
      </c>
      <c r="K72" s="48" t="s">
        <v>105</v>
      </c>
      <c r="L72" s="48" t="s">
        <v>39</v>
      </c>
      <c r="M72" s="36" t="s">
        <v>40</v>
      </c>
    </row>
    <row r="73" spans="1:13" ht="12.75">
      <c r="A73" s="1" t="s">
        <v>7</v>
      </c>
      <c r="B73" s="4">
        <f>MIN(STATS!I150:I151,STATS!I154:I155,STATS!I158:I159,STATS!I162:I163,STATS!I166:I167,STATS!I170:I171,STATS!I174:I175,STATS!I178:I179)</f>
        <v>39</v>
      </c>
      <c r="C73" s="22" t="s">
        <v>426</v>
      </c>
      <c r="D73" s="50" t="s">
        <v>150</v>
      </c>
      <c r="E73" s="50" t="s">
        <v>149</v>
      </c>
      <c r="F73" s="50" t="s">
        <v>185</v>
      </c>
      <c r="G73" s="50" t="s">
        <v>149</v>
      </c>
      <c r="H73" s="50" t="s">
        <v>151</v>
      </c>
      <c r="I73" s="50" t="s">
        <v>186</v>
      </c>
      <c r="J73" s="5" t="s">
        <v>150</v>
      </c>
      <c r="K73" s="94">
        <v>40</v>
      </c>
      <c r="L73" s="94">
        <v>38</v>
      </c>
      <c r="M73" s="5">
        <v>40</v>
      </c>
    </row>
    <row r="74" spans="1:13" ht="12.75">
      <c r="A74" s="1" t="s">
        <v>6</v>
      </c>
      <c r="B74" s="4">
        <f>MIN(STATS!H150:H151,STATS!H154:H155,STATS!H158:H159,STATS!H162:H163,STATS!H166:H167,STATS!H170:H171,STATS!H174:H175,STATS!H178:H179)</f>
        <v>40</v>
      </c>
      <c r="C74" s="1" t="s">
        <v>427</v>
      </c>
      <c r="D74" s="50" t="s">
        <v>151</v>
      </c>
      <c r="E74" s="50" t="s">
        <v>350</v>
      </c>
      <c r="F74" s="50" t="s">
        <v>150</v>
      </c>
      <c r="G74" s="50" t="s">
        <v>185</v>
      </c>
      <c r="H74" s="50" t="s">
        <v>185</v>
      </c>
      <c r="I74" s="50" t="s">
        <v>185</v>
      </c>
      <c r="J74" s="5" t="s">
        <v>151</v>
      </c>
      <c r="K74" s="94">
        <v>38</v>
      </c>
      <c r="L74" s="94">
        <v>39</v>
      </c>
      <c r="M74" s="5">
        <v>36</v>
      </c>
    </row>
    <row r="75" spans="1:13" ht="12.75">
      <c r="A75" s="1" t="s">
        <v>5</v>
      </c>
      <c r="B75" s="4">
        <f>MIN(STATS!G150:G151,STATS!G154:G155,STATS!G158:G159,STATS!G162:G163,STATS!G166:G167,STATS!G170:G171,STATS!G174:G175,STATS!G178:G179)</f>
        <v>41</v>
      </c>
      <c r="C75" s="1" t="s">
        <v>428</v>
      </c>
      <c r="D75" s="50" t="s">
        <v>149</v>
      </c>
      <c r="E75" s="50" t="s">
        <v>149</v>
      </c>
      <c r="F75" s="50" t="s">
        <v>149</v>
      </c>
      <c r="G75" s="50" t="s">
        <v>248</v>
      </c>
      <c r="H75" s="50" t="s">
        <v>186</v>
      </c>
      <c r="I75" s="50" t="s">
        <v>149</v>
      </c>
      <c r="J75" s="5" t="s">
        <v>149</v>
      </c>
      <c r="K75" s="94">
        <v>41</v>
      </c>
      <c r="L75" s="94">
        <v>40</v>
      </c>
      <c r="M75" s="5">
        <v>41</v>
      </c>
    </row>
    <row r="76" spans="1:13" ht="12.75">
      <c r="A76" s="1" t="s">
        <v>4</v>
      </c>
      <c r="B76" s="4">
        <f>MIN(STATS!F150:F151,STATS!F154:F155,STATS!F158:F159,STATS!F162:F163,STATS!F166:F167,STATS!F170:F171,STATS!F174:F175,STATS!F178:F179)</f>
        <v>41</v>
      </c>
      <c r="C76" s="1" t="s">
        <v>429</v>
      </c>
      <c r="D76" s="50" t="s">
        <v>149</v>
      </c>
      <c r="E76" s="50" t="s">
        <v>343</v>
      </c>
      <c r="F76" s="50" t="s">
        <v>185</v>
      </c>
      <c r="G76" s="50" t="s">
        <v>186</v>
      </c>
      <c r="H76" s="50" t="s">
        <v>220</v>
      </c>
      <c r="I76" s="50" t="s">
        <v>187</v>
      </c>
      <c r="J76" s="5">
        <v>44</v>
      </c>
      <c r="K76" s="94">
        <v>46</v>
      </c>
      <c r="L76" s="94">
        <v>47</v>
      </c>
      <c r="M76" s="5"/>
    </row>
    <row r="77" spans="6:13" ht="12.75">
      <c r="F77" s="4"/>
      <c r="G77" s="4"/>
      <c r="H77" s="4"/>
      <c r="I77" s="4"/>
      <c r="J77" s="37"/>
      <c r="K77" s="37"/>
      <c r="L77" s="37"/>
      <c r="M77" s="37"/>
    </row>
    <row r="78" spans="6:13" ht="12.75">
      <c r="F78" s="4"/>
      <c r="G78" s="4"/>
      <c r="H78" s="4"/>
      <c r="I78" s="4"/>
      <c r="J78" s="37"/>
      <c r="K78" s="37"/>
      <c r="L78" s="37"/>
      <c r="M78" s="37"/>
    </row>
    <row r="79" ht="15">
      <c r="A79" s="67" t="s">
        <v>18</v>
      </c>
    </row>
    <row r="80" spans="1:12" ht="12.75">
      <c r="A80" s="6"/>
      <c r="B80" s="36" t="s">
        <v>410</v>
      </c>
      <c r="C80" s="36" t="s">
        <v>349</v>
      </c>
      <c r="D80" s="36" t="s">
        <v>329</v>
      </c>
      <c r="E80" s="36" t="s">
        <v>258</v>
      </c>
      <c r="F80" s="36" t="s">
        <v>238</v>
      </c>
      <c r="G80" s="36" t="s">
        <v>211</v>
      </c>
      <c r="H80" s="36" t="s">
        <v>178</v>
      </c>
      <c r="I80" s="36" t="s">
        <v>147</v>
      </c>
      <c r="J80" s="36" t="s">
        <v>105</v>
      </c>
      <c r="K80" s="36" t="s">
        <v>39</v>
      </c>
      <c r="L80" s="36" t="s">
        <v>40</v>
      </c>
    </row>
    <row r="81" spans="1:12" ht="12.75">
      <c r="A81" s="1" t="s">
        <v>7</v>
      </c>
      <c r="B81" s="14">
        <f>STATS!O146</f>
        <v>56</v>
      </c>
      <c r="C81" s="14">
        <v>43</v>
      </c>
      <c r="D81" s="14">
        <v>31</v>
      </c>
      <c r="E81" s="14">
        <v>47</v>
      </c>
      <c r="F81" s="14">
        <v>37</v>
      </c>
      <c r="G81" s="14">
        <v>38</v>
      </c>
      <c r="H81" s="14">
        <v>50</v>
      </c>
      <c r="I81" s="14">
        <v>45</v>
      </c>
      <c r="J81" s="14">
        <v>40</v>
      </c>
      <c r="K81" s="14">
        <v>32</v>
      </c>
      <c r="L81" s="5">
        <v>29</v>
      </c>
    </row>
    <row r="82" spans="1:12" ht="12.75">
      <c r="A82" s="1" t="s">
        <v>5</v>
      </c>
      <c r="B82" s="14">
        <f>STATS!M146</f>
        <v>46</v>
      </c>
      <c r="C82" s="14">
        <v>43</v>
      </c>
      <c r="D82" s="14">
        <v>31</v>
      </c>
      <c r="E82" s="14">
        <v>35</v>
      </c>
      <c r="F82" s="14">
        <v>38</v>
      </c>
      <c r="G82" s="14">
        <v>36</v>
      </c>
      <c r="H82" s="14">
        <v>45</v>
      </c>
      <c r="I82" s="14">
        <v>54</v>
      </c>
      <c r="J82" s="14">
        <v>41</v>
      </c>
      <c r="K82" s="14">
        <v>29</v>
      </c>
      <c r="L82" s="5">
        <v>29</v>
      </c>
    </row>
    <row r="83" spans="1:12" ht="12.75">
      <c r="A83" s="1" t="s">
        <v>6</v>
      </c>
      <c r="B83" s="14">
        <f>STATS!N146</f>
        <v>40</v>
      </c>
      <c r="C83" s="14">
        <v>42</v>
      </c>
      <c r="D83" s="14" t="s">
        <v>350</v>
      </c>
      <c r="E83" s="14">
        <v>45</v>
      </c>
      <c r="F83" s="14">
        <v>48</v>
      </c>
      <c r="G83" s="14">
        <v>53</v>
      </c>
      <c r="H83" s="14">
        <v>52</v>
      </c>
      <c r="I83" s="14">
        <v>65</v>
      </c>
      <c r="J83" s="14">
        <v>62</v>
      </c>
      <c r="K83" s="14">
        <v>36</v>
      </c>
      <c r="L83" s="5">
        <v>39</v>
      </c>
    </row>
    <row r="84" spans="1:12" ht="12.75">
      <c r="A84" s="1" t="s">
        <v>4</v>
      </c>
      <c r="B84" s="14">
        <f>STATS!L146</f>
        <v>30</v>
      </c>
      <c r="C84" s="14">
        <v>43</v>
      </c>
      <c r="D84" s="14">
        <v>19</v>
      </c>
      <c r="E84" s="14">
        <v>34</v>
      </c>
      <c r="F84" s="14">
        <v>33</v>
      </c>
      <c r="G84" s="14">
        <v>12</v>
      </c>
      <c r="H84" s="14">
        <v>28</v>
      </c>
      <c r="I84" s="14">
        <v>21</v>
      </c>
      <c r="J84" s="14">
        <v>17</v>
      </c>
      <c r="K84" s="14">
        <v>10</v>
      </c>
      <c r="L84" s="5">
        <v>16</v>
      </c>
    </row>
    <row r="87" ht="15">
      <c r="A87" s="67" t="s">
        <v>28</v>
      </c>
    </row>
    <row r="88" spans="1:11" ht="12.75">
      <c r="A88" s="6"/>
      <c r="B88" s="36" t="s">
        <v>410</v>
      </c>
      <c r="C88" s="36" t="s">
        <v>349</v>
      </c>
      <c r="D88" s="36" t="s">
        <v>329</v>
      </c>
      <c r="E88" s="36" t="s">
        <v>258</v>
      </c>
      <c r="F88" s="36" t="s">
        <v>238</v>
      </c>
      <c r="G88" s="36" t="s">
        <v>211</v>
      </c>
      <c r="H88" s="36" t="s">
        <v>178</v>
      </c>
      <c r="I88" s="36" t="s">
        <v>147</v>
      </c>
      <c r="J88" s="36" t="s">
        <v>105</v>
      </c>
      <c r="K88" s="36" t="s">
        <v>39</v>
      </c>
    </row>
    <row r="89" spans="1:11" ht="12.75">
      <c r="A89" s="1" t="s">
        <v>6</v>
      </c>
      <c r="B89" s="14">
        <f>STATS!X146</f>
        <v>66</v>
      </c>
      <c r="C89" s="14">
        <v>63</v>
      </c>
      <c r="D89" s="14" t="s">
        <v>350</v>
      </c>
      <c r="E89" s="14">
        <v>56</v>
      </c>
      <c r="F89" s="14">
        <v>51</v>
      </c>
      <c r="G89" s="14">
        <v>56</v>
      </c>
      <c r="H89" s="14">
        <v>71</v>
      </c>
      <c r="I89" s="14">
        <v>67</v>
      </c>
      <c r="J89" s="14">
        <v>55</v>
      </c>
      <c r="K89" s="5">
        <v>53</v>
      </c>
    </row>
    <row r="90" spans="1:11" ht="12.75">
      <c r="A90" s="1" t="s">
        <v>4</v>
      </c>
      <c r="B90" s="14">
        <f>STATS!V146</f>
        <v>65</v>
      </c>
      <c r="C90" s="14">
        <v>49</v>
      </c>
      <c r="D90" s="14">
        <v>54</v>
      </c>
      <c r="E90" s="14">
        <v>62</v>
      </c>
      <c r="F90" s="14">
        <v>56</v>
      </c>
      <c r="G90" s="14">
        <v>50</v>
      </c>
      <c r="H90" s="14">
        <v>52</v>
      </c>
      <c r="I90" s="14">
        <v>53</v>
      </c>
      <c r="J90" s="14">
        <v>51</v>
      </c>
      <c r="K90" s="5">
        <v>44</v>
      </c>
    </row>
    <row r="91" spans="1:11" ht="12.75">
      <c r="A91" s="1" t="s">
        <v>7</v>
      </c>
      <c r="B91" s="14">
        <f>STATS!Y146</f>
        <v>45</v>
      </c>
      <c r="C91" s="14">
        <v>51</v>
      </c>
      <c r="D91" s="14">
        <v>69</v>
      </c>
      <c r="E91" s="14">
        <v>57</v>
      </c>
      <c r="F91" s="14">
        <v>57</v>
      </c>
      <c r="G91" s="14">
        <v>58</v>
      </c>
      <c r="H91" s="14">
        <v>60</v>
      </c>
      <c r="I91" s="14">
        <v>73</v>
      </c>
      <c r="J91" s="14">
        <v>67</v>
      </c>
      <c r="K91" s="5">
        <v>50</v>
      </c>
    </row>
    <row r="92" spans="1:11" ht="12.75">
      <c r="A92" s="1" t="s">
        <v>5</v>
      </c>
      <c r="B92" s="14">
        <f>STATS!W146</f>
        <v>43</v>
      </c>
      <c r="C92" s="14">
        <v>50</v>
      </c>
      <c r="D92" s="14">
        <v>53</v>
      </c>
      <c r="E92" s="14">
        <v>57</v>
      </c>
      <c r="F92" s="14">
        <v>46</v>
      </c>
      <c r="G92" s="14">
        <v>62</v>
      </c>
      <c r="H92" s="14">
        <v>60</v>
      </c>
      <c r="I92" s="14">
        <v>63</v>
      </c>
      <c r="J92" s="14">
        <v>60</v>
      </c>
      <c r="K92" s="5">
        <v>53</v>
      </c>
    </row>
    <row r="95" ht="15">
      <c r="A95" s="67" t="s">
        <v>29</v>
      </c>
    </row>
    <row r="96" spans="1:11" ht="15">
      <c r="A96" s="67"/>
      <c r="B96" s="36" t="s">
        <v>410</v>
      </c>
      <c r="C96" s="36" t="s">
        <v>349</v>
      </c>
      <c r="D96" s="36" t="s">
        <v>329</v>
      </c>
      <c r="E96" s="36" t="s">
        <v>258</v>
      </c>
      <c r="F96" s="36" t="s">
        <v>238</v>
      </c>
      <c r="G96" s="36" t="s">
        <v>211</v>
      </c>
      <c r="H96" s="36" t="s">
        <v>178</v>
      </c>
      <c r="I96" s="36" t="s">
        <v>147</v>
      </c>
      <c r="J96" s="36" t="s">
        <v>105</v>
      </c>
      <c r="K96" s="36" t="s">
        <v>39</v>
      </c>
    </row>
    <row r="97" spans="1:11" ht="12.75">
      <c r="A97" s="1" t="s">
        <v>5</v>
      </c>
      <c r="B97" s="14">
        <f>STATS!AB146</f>
        <v>32</v>
      </c>
      <c r="C97" s="14">
        <v>29</v>
      </c>
      <c r="D97" s="14">
        <v>30</v>
      </c>
      <c r="E97" s="14">
        <v>26</v>
      </c>
      <c r="F97" s="14">
        <v>29</v>
      </c>
      <c r="G97" s="14">
        <v>30</v>
      </c>
      <c r="H97" s="14">
        <v>34</v>
      </c>
      <c r="I97" s="14">
        <v>26</v>
      </c>
      <c r="J97" s="5">
        <v>39</v>
      </c>
      <c r="K97" s="5">
        <v>24</v>
      </c>
    </row>
    <row r="98" spans="1:11" ht="12.75">
      <c r="A98" s="1" t="s">
        <v>4</v>
      </c>
      <c r="B98" s="14">
        <f>STATS!AA146</f>
        <v>31</v>
      </c>
      <c r="C98" s="14">
        <v>35</v>
      </c>
      <c r="D98" s="14">
        <v>42</v>
      </c>
      <c r="E98" s="14">
        <v>33</v>
      </c>
      <c r="F98" s="14">
        <v>26</v>
      </c>
      <c r="G98" s="14">
        <v>48</v>
      </c>
      <c r="H98" s="14">
        <v>50</v>
      </c>
      <c r="I98" s="14">
        <v>42</v>
      </c>
      <c r="J98" s="5">
        <v>45</v>
      </c>
      <c r="K98" s="5">
        <v>32</v>
      </c>
    </row>
    <row r="99" spans="1:11" ht="12.75">
      <c r="A99" s="1" t="s">
        <v>6</v>
      </c>
      <c r="B99" s="14">
        <f>STATS!AC146</f>
        <v>27</v>
      </c>
      <c r="C99" s="14">
        <v>29</v>
      </c>
      <c r="D99" s="14" t="s">
        <v>350</v>
      </c>
      <c r="E99" s="14">
        <v>32</v>
      </c>
      <c r="F99" s="14">
        <v>18</v>
      </c>
      <c r="G99" s="14">
        <v>15</v>
      </c>
      <c r="H99" s="14">
        <v>26</v>
      </c>
      <c r="I99" s="14">
        <v>22</v>
      </c>
      <c r="J99" s="5">
        <v>30</v>
      </c>
      <c r="K99" s="5">
        <v>24</v>
      </c>
    </row>
    <row r="100" spans="1:11" ht="12.75">
      <c r="A100" s="1" t="s">
        <v>7</v>
      </c>
      <c r="B100" s="14">
        <f>STATS!AD146</f>
        <v>26</v>
      </c>
      <c r="C100" s="14">
        <v>31</v>
      </c>
      <c r="D100" s="14">
        <v>31</v>
      </c>
      <c r="E100" s="14">
        <v>25</v>
      </c>
      <c r="F100" s="14">
        <v>24</v>
      </c>
      <c r="G100" s="14">
        <v>33</v>
      </c>
      <c r="H100" s="14">
        <v>31</v>
      </c>
      <c r="I100" s="14">
        <v>29</v>
      </c>
      <c r="J100" s="5">
        <v>39</v>
      </c>
      <c r="K100" s="5">
        <v>34</v>
      </c>
    </row>
    <row r="103" ht="15">
      <c r="A103" s="67" t="s">
        <v>34</v>
      </c>
    </row>
    <row r="104" spans="1:12" ht="12.75">
      <c r="A104" s="6"/>
      <c r="B104" s="36" t="s">
        <v>410</v>
      </c>
      <c r="C104" s="36" t="s">
        <v>349</v>
      </c>
      <c r="D104" s="36" t="s">
        <v>329</v>
      </c>
      <c r="E104" s="36" t="s">
        <v>258</v>
      </c>
      <c r="F104" s="36" t="s">
        <v>238</v>
      </c>
      <c r="G104" s="36" t="s">
        <v>211</v>
      </c>
      <c r="H104" s="36" t="s">
        <v>178</v>
      </c>
      <c r="I104" s="36" t="s">
        <v>147</v>
      </c>
      <c r="J104" s="36" t="s">
        <v>105</v>
      </c>
      <c r="K104" s="36" t="s">
        <v>39</v>
      </c>
      <c r="L104" s="36" t="s">
        <v>40</v>
      </c>
    </row>
    <row r="105" spans="1:12" ht="12.75">
      <c r="A105" s="1" t="s">
        <v>5</v>
      </c>
      <c r="B105" s="14">
        <f>STATS!AG146</f>
        <v>13</v>
      </c>
      <c r="C105" s="14">
        <v>12</v>
      </c>
      <c r="D105" s="14">
        <v>18</v>
      </c>
      <c r="E105" s="14">
        <v>12</v>
      </c>
      <c r="F105" s="14">
        <v>8</v>
      </c>
      <c r="G105" s="14">
        <v>8</v>
      </c>
      <c r="H105" s="14">
        <v>14</v>
      </c>
      <c r="I105" s="14">
        <v>12</v>
      </c>
      <c r="J105" s="14">
        <v>13</v>
      </c>
      <c r="K105" s="14">
        <v>10</v>
      </c>
      <c r="L105" s="5">
        <v>10</v>
      </c>
    </row>
    <row r="106" spans="1:12" ht="12.75">
      <c r="A106" s="1" t="s">
        <v>4</v>
      </c>
      <c r="B106" s="14">
        <f>STATS!AF146</f>
        <v>12</v>
      </c>
      <c r="C106" s="14">
        <v>16</v>
      </c>
      <c r="D106" s="14">
        <v>20</v>
      </c>
      <c r="E106" s="14">
        <v>9</v>
      </c>
      <c r="F106" s="14">
        <v>9</v>
      </c>
      <c r="G106" s="14">
        <v>21</v>
      </c>
      <c r="H106" s="14">
        <v>19</v>
      </c>
      <c r="I106" s="14">
        <v>35</v>
      </c>
      <c r="J106" s="14">
        <v>31</v>
      </c>
      <c r="K106" s="14">
        <v>28</v>
      </c>
      <c r="L106" s="5">
        <v>14</v>
      </c>
    </row>
    <row r="107" spans="1:12" ht="12.75">
      <c r="A107" s="1" t="s">
        <v>6</v>
      </c>
      <c r="B107" s="14">
        <f>STATS!AH146</f>
        <v>7</v>
      </c>
      <c r="C107" s="14">
        <v>3</v>
      </c>
      <c r="D107" s="14" t="s">
        <v>350</v>
      </c>
      <c r="E107" s="14">
        <v>3</v>
      </c>
      <c r="F107" s="14">
        <v>5</v>
      </c>
      <c r="G107" s="14">
        <v>9</v>
      </c>
      <c r="H107" s="14">
        <v>7</v>
      </c>
      <c r="I107" s="14">
        <v>5</v>
      </c>
      <c r="J107" s="14">
        <v>7</v>
      </c>
      <c r="K107" s="14">
        <v>6</v>
      </c>
      <c r="L107" s="5">
        <v>4</v>
      </c>
    </row>
    <row r="108" spans="1:12" ht="12.75">
      <c r="A108" s="1" t="s">
        <v>7</v>
      </c>
      <c r="B108" s="14">
        <f>STATS!AI146</f>
        <v>3</v>
      </c>
      <c r="C108" s="14">
        <v>13</v>
      </c>
      <c r="D108" s="14">
        <v>9</v>
      </c>
      <c r="E108" s="14">
        <v>9</v>
      </c>
      <c r="F108" s="14">
        <v>9</v>
      </c>
      <c r="G108" s="14">
        <v>6</v>
      </c>
      <c r="H108" s="14">
        <v>11</v>
      </c>
      <c r="I108" s="14">
        <v>7</v>
      </c>
      <c r="J108" s="14">
        <v>11</v>
      </c>
      <c r="K108" s="14">
        <v>4</v>
      </c>
      <c r="L108" s="5">
        <v>12</v>
      </c>
    </row>
    <row r="111" ht="15">
      <c r="A111" s="67" t="s">
        <v>41</v>
      </c>
    </row>
    <row r="112" spans="1:12" ht="12.75">
      <c r="A112" s="6"/>
      <c r="B112" s="36" t="s">
        <v>410</v>
      </c>
      <c r="C112" s="36" t="s">
        <v>349</v>
      </c>
      <c r="D112" s="36" t="s">
        <v>329</v>
      </c>
      <c r="E112" s="36" t="s">
        <v>258</v>
      </c>
      <c r="F112" s="36" t="s">
        <v>238</v>
      </c>
      <c r="G112" s="36" t="s">
        <v>211</v>
      </c>
      <c r="H112" s="36" t="s">
        <v>178</v>
      </c>
      <c r="I112" s="36" t="s">
        <v>147</v>
      </c>
      <c r="J112" s="36" t="s">
        <v>105</v>
      </c>
      <c r="K112" s="36" t="s">
        <v>39</v>
      </c>
      <c r="L112" s="36" t="s">
        <v>40</v>
      </c>
    </row>
    <row r="113" spans="1:12" ht="12.75">
      <c r="A113" s="1" t="s">
        <v>5</v>
      </c>
      <c r="B113" s="14">
        <f>STATS!AL146</f>
        <v>6</v>
      </c>
      <c r="C113" s="14">
        <v>3</v>
      </c>
      <c r="D113" s="14">
        <v>5</v>
      </c>
      <c r="E113" s="14">
        <v>7</v>
      </c>
      <c r="F113" s="14">
        <v>5</v>
      </c>
      <c r="G113" s="14">
        <v>2</v>
      </c>
      <c r="H113" s="14">
        <v>2</v>
      </c>
      <c r="I113" s="14">
        <v>3</v>
      </c>
      <c r="J113" s="14">
        <v>3</v>
      </c>
      <c r="K113" s="5">
        <v>5</v>
      </c>
      <c r="L113" s="5">
        <v>2</v>
      </c>
    </row>
    <row r="114" spans="1:12" ht="12.75">
      <c r="A114" s="1" t="s">
        <v>4</v>
      </c>
      <c r="B114" s="14">
        <f>STATS!AK146</f>
        <v>5</v>
      </c>
      <c r="C114" s="14">
        <v>0</v>
      </c>
      <c r="D114" s="14">
        <v>4</v>
      </c>
      <c r="E114" s="14">
        <v>3</v>
      </c>
      <c r="F114" s="14">
        <v>4</v>
      </c>
      <c r="G114" s="14">
        <v>7</v>
      </c>
      <c r="H114" s="14">
        <v>8</v>
      </c>
      <c r="I114" s="14">
        <v>6</v>
      </c>
      <c r="J114" s="14">
        <v>9</v>
      </c>
      <c r="K114" s="5">
        <v>10</v>
      </c>
      <c r="L114" s="5">
        <v>5</v>
      </c>
    </row>
    <row r="115" spans="1:12" ht="12.75">
      <c r="A115" s="1" t="s">
        <v>7</v>
      </c>
      <c r="B115" s="14">
        <f>STATS!AN146</f>
        <v>5</v>
      </c>
      <c r="C115" s="14">
        <v>2</v>
      </c>
      <c r="D115" s="14">
        <v>0</v>
      </c>
      <c r="E115" s="14">
        <v>1</v>
      </c>
      <c r="F115" s="14">
        <v>1</v>
      </c>
      <c r="G115" s="14">
        <v>1</v>
      </c>
      <c r="H115" s="14">
        <v>7</v>
      </c>
      <c r="I115" s="14">
        <v>4</v>
      </c>
      <c r="J115" s="14">
        <v>2</v>
      </c>
      <c r="K115" s="5">
        <v>4</v>
      </c>
      <c r="L115" s="5">
        <v>5</v>
      </c>
    </row>
    <row r="116" spans="1:12" ht="12.75">
      <c r="A116" s="1" t="s">
        <v>6</v>
      </c>
      <c r="B116" s="14">
        <f>STATS!AM146</f>
        <v>0</v>
      </c>
      <c r="C116" s="14">
        <v>2</v>
      </c>
      <c r="D116" s="14" t="s">
        <v>350</v>
      </c>
      <c r="E116" s="14">
        <v>1</v>
      </c>
      <c r="F116" s="14">
        <v>1</v>
      </c>
      <c r="G116" s="14">
        <v>3</v>
      </c>
      <c r="H116" s="14">
        <v>1</v>
      </c>
      <c r="I116" s="14">
        <v>0</v>
      </c>
      <c r="J116" s="14">
        <v>0</v>
      </c>
      <c r="K116" s="5">
        <v>3</v>
      </c>
      <c r="L116" s="5">
        <v>0</v>
      </c>
    </row>
    <row r="119" ht="15">
      <c r="A119" s="67" t="s">
        <v>46</v>
      </c>
    </row>
    <row r="120" spans="1:12" ht="15">
      <c r="A120" s="67"/>
      <c r="B120" s="36" t="s">
        <v>410</v>
      </c>
      <c r="C120" s="36" t="s">
        <v>349</v>
      </c>
      <c r="D120" s="36" t="s">
        <v>329</v>
      </c>
      <c r="E120" s="36" t="s">
        <v>258</v>
      </c>
      <c r="F120" s="36" t="s">
        <v>238</v>
      </c>
      <c r="G120" s="36" t="s">
        <v>211</v>
      </c>
      <c r="H120" s="36" t="s">
        <v>178</v>
      </c>
      <c r="I120" s="36" t="s">
        <v>147</v>
      </c>
      <c r="J120" s="36" t="s">
        <v>105</v>
      </c>
      <c r="K120" s="36" t="s">
        <v>39</v>
      </c>
      <c r="L120" s="36" t="s">
        <v>40</v>
      </c>
    </row>
    <row r="121" spans="1:12" ht="12.75">
      <c r="A121" s="1" t="s">
        <v>5</v>
      </c>
      <c r="B121" s="14">
        <f>STATS!AQ146</f>
        <v>1</v>
      </c>
      <c r="C121" s="14">
        <v>2</v>
      </c>
      <c r="D121" s="14">
        <v>3</v>
      </c>
      <c r="E121" s="14">
        <v>1</v>
      </c>
      <c r="F121" s="14">
        <v>1</v>
      </c>
      <c r="G121" s="14">
        <v>0</v>
      </c>
      <c r="H121" s="14">
        <v>0</v>
      </c>
      <c r="I121" s="14">
        <v>1</v>
      </c>
      <c r="J121" s="14">
        <v>1</v>
      </c>
      <c r="K121" s="5">
        <v>1</v>
      </c>
      <c r="L121" s="5">
        <v>2</v>
      </c>
    </row>
    <row r="122" spans="1:12" ht="12.75">
      <c r="A122" s="1" t="s">
        <v>4</v>
      </c>
      <c r="B122" s="14">
        <f>STATS!AP146</f>
        <v>0</v>
      </c>
      <c r="C122" s="14">
        <v>1</v>
      </c>
      <c r="D122" s="14">
        <v>3</v>
      </c>
      <c r="E122" s="14">
        <v>0</v>
      </c>
      <c r="F122" s="14">
        <v>0</v>
      </c>
      <c r="G122" s="14">
        <v>2</v>
      </c>
      <c r="H122" s="14">
        <v>4</v>
      </c>
      <c r="I122" s="14">
        <v>1</v>
      </c>
      <c r="J122" s="14">
        <v>4</v>
      </c>
      <c r="K122" s="5">
        <v>1</v>
      </c>
      <c r="L122" s="5">
        <v>1</v>
      </c>
    </row>
    <row r="123" spans="1:12" ht="12.75">
      <c r="A123" s="1" t="s">
        <v>6</v>
      </c>
      <c r="B123" s="14">
        <f>STATS!AR146</f>
        <v>0</v>
      </c>
      <c r="C123" s="14">
        <v>1</v>
      </c>
      <c r="D123" s="14" t="s">
        <v>350</v>
      </c>
      <c r="E123" s="14">
        <v>0</v>
      </c>
      <c r="F123" s="14">
        <v>0</v>
      </c>
      <c r="G123" s="14">
        <v>0</v>
      </c>
      <c r="H123" s="14">
        <v>1</v>
      </c>
      <c r="I123" s="14">
        <v>0</v>
      </c>
      <c r="J123" s="14">
        <v>0</v>
      </c>
      <c r="K123" s="5">
        <v>0</v>
      </c>
      <c r="L123" s="5">
        <v>0</v>
      </c>
    </row>
    <row r="124" spans="1:12" ht="12.75">
      <c r="A124" s="1" t="s">
        <v>7</v>
      </c>
      <c r="B124" s="14">
        <f>STATS!AS146</f>
        <v>0</v>
      </c>
      <c r="C124" s="14">
        <v>0</v>
      </c>
      <c r="D124" s="14">
        <v>0</v>
      </c>
      <c r="E124" s="14">
        <v>0</v>
      </c>
      <c r="F124" s="14">
        <v>1</v>
      </c>
      <c r="G124" s="14">
        <v>1</v>
      </c>
      <c r="H124" s="14">
        <v>1</v>
      </c>
      <c r="I124" s="14">
        <v>0</v>
      </c>
      <c r="J124" s="14">
        <v>1</v>
      </c>
      <c r="K124" s="5">
        <v>0</v>
      </c>
      <c r="L124" s="5">
        <v>1</v>
      </c>
    </row>
    <row r="125" spans="2:5" ht="12.75">
      <c r="B125" s="14"/>
      <c r="C125" s="14"/>
      <c r="D125" s="5"/>
      <c r="E125" s="5"/>
    </row>
    <row r="127" ht="15">
      <c r="A127" s="67" t="s">
        <v>107</v>
      </c>
    </row>
    <row r="128" spans="1:12" ht="12.75">
      <c r="A128" s="6"/>
      <c r="B128" s="36" t="s">
        <v>410</v>
      </c>
      <c r="C128" s="36" t="s">
        <v>349</v>
      </c>
      <c r="D128" s="36" t="s">
        <v>329</v>
      </c>
      <c r="E128" s="36" t="s">
        <v>258</v>
      </c>
      <c r="F128" s="36" t="s">
        <v>238</v>
      </c>
      <c r="G128" s="36" t="s">
        <v>211</v>
      </c>
      <c r="H128" s="36" t="s">
        <v>178</v>
      </c>
      <c r="I128" s="36" t="s">
        <v>147</v>
      </c>
      <c r="J128" s="36" t="s">
        <v>105</v>
      </c>
      <c r="K128" s="36" t="s">
        <v>39</v>
      </c>
      <c r="L128" s="36" t="s">
        <v>40</v>
      </c>
    </row>
    <row r="129" spans="1:12" ht="12.75">
      <c r="A129" s="1" t="s">
        <v>5</v>
      </c>
      <c r="B129" s="14">
        <f>STATS!AV146</f>
        <v>1</v>
      </c>
      <c r="C129" s="14">
        <v>1</v>
      </c>
      <c r="D129" s="14">
        <v>2</v>
      </c>
      <c r="E129" s="14">
        <v>1</v>
      </c>
      <c r="F129" s="14">
        <v>0</v>
      </c>
      <c r="G129" s="14">
        <v>1</v>
      </c>
      <c r="H129" s="14">
        <v>1</v>
      </c>
      <c r="I129" s="14">
        <v>0</v>
      </c>
      <c r="J129" s="14">
        <v>0</v>
      </c>
      <c r="K129" s="5">
        <v>0</v>
      </c>
      <c r="L129" s="5">
        <v>0</v>
      </c>
    </row>
    <row r="130" spans="1:12" ht="12.75">
      <c r="A130" s="1" t="s">
        <v>7</v>
      </c>
      <c r="B130" s="14">
        <f>STATS!AX146</f>
        <v>0</v>
      </c>
      <c r="C130" s="14">
        <v>0</v>
      </c>
      <c r="D130" s="14">
        <v>0</v>
      </c>
      <c r="E130" s="14">
        <v>1</v>
      </c>
      <c r="F130" s="14">
        <v>0</v>
      </c>
      <c r="G130" s="14">
        <v>1</v>
      </c>
      <c r="H130" s="14">
        <v>0</v>
      </c>
      <c r="I130" s="14">
        <v>0</v>
      </c>
      <c r="J130" s="14">
        <v>0</v>
      </c>
      <c r="K130" s="5">
        <v>1</v>
      </c>
      <c r="L130" s="5">
        <v>1</v>
      </c>
    </row>
    <row r="131" spans="1:12" ht="12.75">
      <c r="A131" s="1" t="s">
        <v>4</v>
      </c>
      <c r="B131" s="14">
        <f>STATS!AU146</f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2</v>
      </c>
      <c r="K131" s="5">
        <v>1</v>
      </c>
      <c r="L131" s="5">
        <v>0</v>
      </c>
    </row>
    <row r="132" spans="1:12" ht="12.75">
      <c r="A132" s="1" t="s">
        <v>6</v>
      </c>
      <c r="B132" s="14">
        <f>STATS!AW146</f>
        <v>0</v>
      </c>
      <c r="C132" s="14">
        <v>0</v>
      </c>
      <c r="D132" s="14" t="s">
        <v>350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5">
        <v>0</v>
      </c>
      <c r="L132" s="5">
        <v>0</v>
      </c>
    </row>
    <row r="133" spans="2:5" ht="12.75">
      <c r="B133" s="14"/>
      <c r="C133" s="14"/>
      <c r="D133" s="5"/>
      <c r="E133" s="5"/>
    </row>
    <row r="135" spans="1:8" ht="15">
      <c r="A135" s="67" t="s">
        <v>61</v>
      </c>
      <c r="H135" s="5"/>
    </row>
    <row r="136" spans="1:22" ht="12.75">
      <c r="A136" s="6"/>
      <c r="B136" s="36" t="s">
        <v>410</v>
      </c>
      <c r="C136" s="36"/>
      <c r="D136" s="36" t="s">
        <v>349</v>
      </c>
      <c r="E136" s="36"/>
      <c r="F136" s="36" t="s">
        <v>329</v>
      </c>
      <c r="G136" s="36"/>
      <c r="H136" s="36" t="s">
        <v>258</v>
      </c>
      <c r="I136" s="36"/>
      <c r="J136" s="36" t="s">
        <v>238</v>
      </c>
      <c r="K136" s="36"/>
      <c r="L136" s="36" t="s">
        <v>211</v>
      </c>
      <c r="M136" s="36"/>
      <c r="N136" s="129" t="s">
        <v>178</v>
      </c>
      <c r="O136" s="129"/>
      <c r="P136" s="129" t="s">
        <v>147</v>
      </c>
      <c r="Q136" s="129"/>
      <c r="R136" s="129" t="s">
        <v>105</v>
      </c>
      <c r="S136" s="129"/>
      <c r="T136" s="129" t="s">
        <v>39</v>
      </c>
      <c r="U136" s="129"/>
      <c r="V136" s="36" t="s">
        <v>40</v>
      </c>
    </row>
    <row r="137" spans="1:22" ht="12.75">
      <c r="A137" s="1" t="s">
        <v>4</v>
      </c>
      <c r="B137" s="69">
        <f>MAX(STATS!F152,STATS!F156,STATS!F160,STATS!F164,STATS!F168,STATS!F172,STATS!F176,STATS!F180)</f>
        <v>102</v>
      </c>
      <c r="C137" s="22" t="s">
        <v>281</v>
      </c>
      <c r="D137" s="69">
        <v>106</v>
      </c>
      <c r="E137" s="22" t="s">
        <v>182</v>
      </c>
      <c r="F137" s="69">
        <v>110</v>
      </c>
      <c r="G137" s="22" t="s">
        <v>106</v>
      </c>
      <c r="H137" s="69">
        <v>100</v>
      </c>
      <c r="I137" s="22" t="s">
        <v>145</v>
      </c>
      <c r="J137" s="91" t="s">
        <v>250</v>
      </c>
      <c r="K137" s="92" t="s">
        <v>10</v>
      </c>
      <c r="L137" s="91" t="s">
        <v>222</v>
      </c>
      <c r="M137" s="92" t="s">
        <v>100</v>
      </c>
      <c r="N137" s="39">
        <v>106</v>
      </c>
      <c r="O137" s="1" t="s">
        <v>212</v>
      </c>
      <c r="P137" s="1">
        <v>109</v>
      </c>
      <c r="Q137" s="51" t="s">
        <v>144</v>
      </c>
      <c r="R137" s="53">
        <v>121</v>
      </c>
      <c r="S137" s="1" t="s">
        <v>115</v>
      </c>
      <c r="T137" s="39">
        <v>112</v>
      </c>
      <c r="U137" s="1" t="s">
        <v>60</v>
      </c>
      <c r="V137" s="5">
        <v>104</v>
      </c>
    </row>
    <row r="138" spans="1:22" ht="12.75">
      <c r="A138" s="1" t="s">
        <v>5</v>
      </c>
      <c r="B138" s="69">
        <f>MAX(STATS!G152,STATS!G156,STATS!G160,STATS!G164,STATS!G168,STATS!G172,STATS!G176,STATS!G180)</f>
        <v>100</v>
      </c>
      <c r="C138" s="22" t="s">
        <v>270</v>
      </c>
      <c r="D138" s="69">
        <v>104</v>
      </c>
      <c r="E138" s="22" t="s">
        <v>182</v>
      </c>
      <c r="F138" s="69">
        <v>104</v>
      </c>
      <c r="G138" s="22" t="s">
        <v>344</v>
      </c>
      <c r="H138" s="69">
        <v>104</v>
      </c>
      <c r="I138" s="22" t="s">
        <v>145</v>
      </c>
      <c r="J138" s="55">
        <v>103</v>
      </c>
      <c r="K138" s="22" t="s">
        <v>10</v>
      </c>
      <c r="L138" s="55">
        <v>98</v>
      </c>
      <c r="M138" s="22" t="s">
        <v>221</v>
      </c>
      <c r="N138" s="39">
        <v>100</v>
      </c>
      <c r="O138" s="1" t="s">
        <v>210</v>
      </c>
      <c r="P138" s="1">
        <v>95</v>
      </c>
      <c r="Q138" s="51" t="s">
        <v>249</v>
      </c>
      <c r="R138" s="53">
        <v>103</v>
      </c>
      <c r="S138" s="1" t="s">
        <v>101</v>
      </c>
      <c r="T138" s="39">
        <v>98</v>
      </c>
      <c r="U138" s="1" t="s">
        <v>59</v>
      </c>
      <c r="V138" s="5">
        <v>101</v>
      </c>
    </row>
    <row r="139" spans="1:22" ht="12.75">
      <c r="A139" s="1" t="s">
        <v>7</v>
      </c>
      <c r="B139" s="69">
        <f>MAX(STATS!I152,STATS!I156,STATS!I160,STATS!I164,STATS!I168,STATS!I172,STATS!I176,STATS!I180)</f>
        <v>97</v>
      </c>
      <c r="C139" s="22" t="s">
        <v>270</v>
      </c>
      <c r="D139" s="69">
        <v>105</v>
      </c>
      <c r="E139" s="22" t="s">
        <v>361</v>
      </c>
      <c r="F139" s="69">
        <v>99</v>
      </c>
      <c r="G139" s="22" t="s">
        <v>102</v>
      </c>
      <c r="H139" s="69">
        <v>97</v>
      </c>
      <c r="I139" s="22" t="s">
        <v>145</v>
      </c>
      <c r="J139" s="55">
        <v>96</v>
      </c>
      <c r="K139" s="92" t="s">
        <v>10</v>
      </c>
      <c r="L139" s="55">
        <v>97</v>
      </c>
      <c r="M139" s="92" t="s">
        <v>100</v>
      </c>
      <c r="N139" s="39">
        <v>103</v>
      </c>
      <c r="O139" s="1" t="s">
        <v>182</v>
      </c>
      <c r="P139" s="1">
        <v>99</v>
      </c>
      <c r="Q139" s="51" t="s">
        <v>144</v>
      </c>
      <c r="R139" s="53">
        <v>99</v>
      </c>
      <c r="S139" s="1" t="s">
        <v>100</v>
      </c>
      <c r="T139" s="39">
        <v>101</v>
      </c>
      <c r="U139" s="1" t="s">
        <v>10</v>
      </c>
      <c r="V139" s="5">
        <v>110</v>
      </c>
    </row>
    <row r="140" spans="1:22" ht="12.75">
      <c r="A140" s="1" t="s">
        <v>6</v>
      </c>
      <c r="B140" s="69">
        <f>MAX(STATS!H152,STATS!H156,STATS!H160,STATS!H164,STATS!H168,STATS!H172,STATS!H176,STATS!H180)</f>
        <v>95</v>
      </c>
      <c r="C140" s="92" t="s">
        <v>430</v>
      </c>
      <c r="D140" s="69">
        <v>96</v>
      </c>
      <c r="E140" s="92" t="s">
        <v>371</v>
      </c>
      <c r="F140" s="69" t="s">
        <v>350</v>
      </c>
      <c r="G140" s="92" t="s">
        <v>342</v>
      </c>
      <c r="H140" s="69">
        <v>93</v>
      </c>
      <c r="I140" s="92" t="s">
        <v>272</v>
      </c>
      <c r="J140" s="55">
        <v>91</v>
      </c>
      <c r="K140" s="92" t="s">
        <v>10</v>
      </c>
      <c r="L140" s="55">
        <v>94</v>
      </c>
      <c r="M140" s="92" t="s">
        <v>100</v>
      </c>
      <c r="N140" s="39">
        <v>101</v>
      </c>
      <c r="O140" s="1" t="s">
        <v>183</v>
      </c>
      <c r="P140" s="1">
        <v>91</v>
      </c>
      <c r="Q140" s="51" t="s">
        <v>145</v>
      </c>
      <c r="R140" s="53">
        <v>94</v>
      </c>
      <c r="S140" s="1" t="s">
        <v>101</v>
      </c>
      <c r="T140" s="39">
        <v>95</v>
      </c>
      <c r="U140" s="1" t="s">
        <v>60</v>
      </c>
      <c r="V140" s="5"/>
    </row>
    <row r="141" ht="12.75">
      <c r="B141" s="4"/>
    </row>
    <row r="143" ht="15">
      <c r="A143" s="67" t="s">
        <v>110</v>
      </c>
    </row>
    <row r="144" spans="1:13" ht="12.75">
      <c r="A144" s="6"/>
      <c r="B144" s="36" t="s">
        <v>410</v>
      </c>
      <c r="D144" s="36" t="s">
        <v>349</v>
      </c>
      <c r="E144" s="36" t="s">
        <v>329</v>
      </c>
      <c r="F144" s="36" t="s">
        <v>258</v>
      </c>
      <c r="G144" s="36" t="s">
        <v>238</v>
      </c>
      <c r="H144" s="36" t="s">
        <v>211</v>
      </c>
      <c r="I144" s="36" t="s">
        <v>178</v>
      </c>
      <c r="J144" s="36" t="s">
        <v>147</v>
      </c>
      <c r="K144" s="36" t="s">
        <v>105</v>
      </c>
      <c r="L144" s="36" t="s">
        <v>39</v>
      </c>
      <c r="M144" s="36" t="s">
        <v>40</v>
      </c>
    </row>
    <row r="145" spans="1:13" ht="12.75">
      <c r="A145" s="1" t="s">
        <v>5</v>
      </c>
      <c r="B145" s="4">
        <f>MAX(STATS!G150:G151,STATS!G154:G155,STATS!G158:G159,STATS!G162:G163,STATS!G166:G167,STATS!G170:G171,STATS!G174:G175,STATS!G178:G179)</f>
        <v>56</v>
      </c>
      <c r="C145" s="120" t="s">
        <v>427</v>
      </c>
      <c r="D145" s="50" t="s">
        <v>223</v>
      </c>
      <c r="E145" s="50" t="s">
        <v>277</v>
      </c>
      <c r="F145" s="50" t="s">
        <v>276</v>
      </c>
      <c r="G145" s="50" t="s">
        <v>253</v>
      </c>
      <c r="H145" s="50" t="s">
        <v>224</v>
      </c>
      <c r="I145" s="50" t="s">
        <v>188</v>
      </c>
      <c r="J145" s="50" t="s">
        <v>153</v>
      </c>
      <c r="K145" s="94">
        <v>53</v>
      </c>
      <c r="L145" s="5">
        <v>50</v>
      </c>
      <c r="M145" s="5">
        <v>56</v>
      </c>
    </row>
    <row r="146" spans="1:13" ht="12.75">
      <c r="A146" s="1" t="s">
        <v>4</v>
      </c>
      <c r="B146" s="4">
        <f>MAX(STATS!F150:F151,STATS!F154:F155,STATS!F158:F159,STATS!F162:F163,STATS!F166:F167,STATS!F170:F171,STATS!F174:F175,STATS!F178:F179)</f>
        <v>53</v>
      </c>
      <c r="C146" s="120" t="s">
        <v>432</v>
      </c>
      <c r="D146" s="50" t="s">
        <v>253</v>
      </c>
      <c r="E146" s="50" t="s">
        <v>345</v>
      </c>
      <c r="F146" s="50" t="s">
        <v>277</v>
      </c>
      <c r="G146" s="50" t="s">
        <v>153</v>
      </c>
      <c r="H146" s="50" t="s">
        <v>223</v>
      </c>
      <c r="I146" s="50" t="s">
        <v>152</v>
      </c>
      <c r="J146" s="50" t="s">
        <v>152</v>
      </c>
      <c r="K146" s="94">
        <v>66</v>
      </c>
      <c r="L146" s="5">
        <v>57</v>
      </c>
      <c r="M146" s="5">
        <v>54</v>
      </c>
    </row>
    <row r="147" spans="1:13" ht="12.75">
      <c r="A147" s="1" t="s">
        <v>7</v>
      </c>
      <c r="B147" s="4">
        <f>MAX(STATS!I150:I151,STATS!I154:I155,STATS!I158:I159,STATS!I162:I163,STATS!I166:I167,STATS!I170:I171,STATS!I174:I175,STATS!I178:I179)</f>
        <v>53</v>
      </c>
      <c r="C147" s="120" t="s">
        <v>431</v>
      </c>
      <c r="D147" s="50" t="s">
        <v>276</v>
      </c>
      <c r="E147" s="50" t="s">
        <v>224</v>
      </c>
      <c r="F147" s="50" t="s">
        <v>253</v>
      </c>
      <c r="G147" s="50" t="s">
        <v>252</v>
      </c>
      <c r="H147" s="50" t="s">
        <v>188</v>
      </c>
      <c r="I147" s="50" t="s">
        <v>188</v>
      </c>
      <c r="J147" s="50" t="s">
        <v>154</v>
      </c>
      <c r="K147" s="94">
        <v>53</v>
      </c>
      <c r="L147" s="5">
        <v>53</v>
      </c>
      <c r="M147" s="5">
        <v>57</v>
      </c>
    </row>
    <row r="148" spans="1:13" ht="12.75">
      <c r="A148" s="1" t="s">
        <v>6</v>
      </c>
      <c r="B148" s="4">
        <f>MAX(STATS!H150:H151,STATS!H154:H155,STATS!H158:H159,STATS!H162:H163,STATS!H166:H167,STATS!H170:H171,STATS!H174:H175,STATS!H178:H179)</f>
        <v>48</v>
      </c>
      <c r="C148" s="120" t="s">
        <v>433</v>
      </c>
      <c r="D148" s="50" t="s">
        <v>224</v>
      </c>
      <c r="E148" s="50" t="s">
        <v>350</v>
      </c>
      <c r="F148" s="50" t="s">
        <v>224</v>
      </c>
      <c r="G148" s="50" t="s">
        <v>155</v>
      </c>
      <c r="H148" s="50" t="s">
        <v>153</v>
      </c>
      <c r="I148" s="50" t="s">
        <v>188</v>
      </c>
      <c r="J148" s="50" t="s">
        <v>155</v>
      </c>
      <c r="K148" s="94">
        <v>50</v>
      </c>
      <c r="L148" s="5">
        <v>52</v>
      </c>
      <c r="M148" s="5"/>
    </row>
    <row r="149" spans="2:4" ht="12.75">
      <c r="B149" s="49"/>
      <c r="C149" s="52"/>
      <c r="D149" s="49"/>
    </row>
    <row r="151" ht="15">
      <c r="A151" s="67" t="s">
        <v>13</v>
      </c>
    </row>
    <row r="152" spans="1:6" ht="12.75">
      <c r="A152" s="54" t="s">
        <v>11</v>
      </c>
      <c r="B152" s="36" t="s">
        <v>12</v>
      </c>
      <c r="C152" s="54" t="s">
        <v>3</v>
      </c>
      <c r="D152" s="36" t="s">
        <v>2</v>
      </c>
      <c r="F152" s="5"/>
    </row>
    <row r="153" spans="1:4" ht="12.75">
      <c r="A153" s="1" t="s">
        <v>5</v>
      </c>
      <c r="B153" s="14">
        <v>10</v>
      </c>
      <c r="C153" s="4" t="s">
        <v>270</v>
      </c>
      <c r="D153" s="14" t="s">
        <v>372</v>
      </c>
    </row>
    <row r="154" spans="1:4" ht="12.75">
      <c r="A154" s="1" t="s">
        <v>5</v>
      </c>
      <c r="B154" s="14">
        <v>9</v>
      </c>
      <c r="C154" s="4" t="s">
        <v>434</v>
      </c>
      <c r="D154" s="14" t="s">
        <v>435</v>
      </c>
    </row>
    <row r="156" spans="2:4" ht="12.75">
      <c r="B156" s="16"/>
      <c r="D156" s="5"/>
    </row>
    <row r="157" spans="4:12" ht="12.75">
      <c r="D157" s="5">
        <v>2009</v>
      </c>
      <c r="E157" s="5">
        <v>2008</v>
      </c>
      <c r="F157" s="5">
        <v>2007</v>
      </c>
      <c r="G157" s="5">
        <v>2006</v>
      </c>
      <c r="H157" s="5">
        <v>2005</v>
      </c>
      <c r="I157" s="5">
        <v>2004</v>
      </c>
      <c r="J157" s="5">
        <v>2003</v>
      </c>
      <c r="K157" s="5">
        <v>2002</v>
      </c>
      <c r="L157" s="5">
        <v>2001</v>
      </c>
    </row>
    <row r="158" spans="1:12" ht="15">
      <c r="A158" s="67" t="s">
        <v>175</v>
      </c>
      <c r="D158" s="36" t="s">
        <v>148</v>
      </c>
      <c r="E158" s="36" t="s">
        <v>148</v>
      </c>
      <c r="F158" s="36" t="s">
        <v>148</v>
      </c>
      <c r="G158" s="36" t="s">
        <v>148</v>
      </c>
      <c r="H158" s="36" t="s">
        <v>148</v>
      </c>
      <c r="I158" s="36" t="s">
        <v>148</v>
      </c>
      <c r="J158" s="36" t="s">
        <v>148</v>
      </c>
      <c r="K158" s="36" t="s">
        <v>148</v>
      </c>
      <c r="L158" s="36" t="s">
        <v>148</v>
      </c>
    </row>
    <row r="159" spans="1:12" ht="12.75">
      <c r="A159" s="1" t="s">
        <v>5</v>
      </c>
      <c r="D159" s="14">
        <f>STATS!BT146</f>
        <v>8</v>
      </c>
      <c r="E159" s="14">
        <v>8</v>
      </c>
      <c r="F159" s="14">
        <v>11</v>
      </c>
      <c r="G159" s="14">
        <v>10</v>
      </c>
      <c r="H159" s="14">
        <v>6</v>
      </c>
      <c r="I159" s="14">
        <v>5</v>
      </c>
      <c r="J159" s="14">
        <v>7</v>
      </c>
      <c r="K159" s="14">
        <v>3</v>
      </c>
      <c r="L159" s="14">
        <v>4</v>
      </c>
    </row>
    <row r="160" spans="1:12" ht="12.75">
      <c r="A160" s="1" t="s">
        <v>4</v>
      </c>
      <c r="D160" s="14">
        <f>STATS!BS146</f>
        <v>5</v>
      </c>
      <c r="E160" s="14">
        <v>3</v>
      </c>
      <c r="F160" s="14">
        <v>9</v>
      </c>
      <c r="G160" s="14">
        <v>4</v>
      </c>
      <c r="H160" s="14">
        <v>2</v>
      </c>
      <c r="I160" s="14">
        <v>10</v>
      </c>
      <c r="J160" s="14">
        <v>12</v>
      </c>
      <c r="K160" s="14">
        <v>6</v>
      </c>
      <c r="L160" s="14">
        <v>18</v>
      </c>
    </row>
    <row r="161" spans="1:12" ht="12.75">
      <c r="A161" s="1" t="s">
        <v>7</v>
      </c>
      <c r="D161" s="14">
        <f>STATS!BV146</f>
        <v>3</v>
      </c>
      <c r="E161" s="14">
        <v>6</v>
      </c>
      <c r="F161" s="14">
        <v>3</v>
      </c>
      <c r="G161" s="14">
        <v>4</v>
      </c>
      <c r="H161" s="14">
        <v>3</v>
      </c>
      <c r="I161" s="14">
        <v>5</v>
      </c>
      <c r="J161" s="14">
        <v>10</v>
      </c>
      <c r="K161" s="14">
        <v>2</v>
      </c>
      <c r="L161" s="14">
        <v>5</v>
      </c>
    </row>
    <row r="162" spans="1:12" ht="12.75">
      <c r="A162" s="1" t="s">
        <v>6</v>
      </c>
      <c r="D162" s="14">
        <f>STATS!BU146</f>
        <v>2</v>
      </c>
      <c r="E162" s="14">
        <v>3</v>
      </c>
      <c r="F162" s="14" t="s">
        <v>350</v>
      </c>
      <c r="G162" s="14">
        <v>1</v>
      </c>
      <c r="H162" s="14">
        <v>1</v>
      </c>
      <c r="I162" s="14">
        <v>6</v>
      </c>
      <c r="J162" s="14">
        <v>4</v>
      </c>
      <c r="K162" s="14">
        <v>0</v>
      </c>
      <c r="L162" s="14">
        <v>0</v>
      </c>
    </row>
    <row r="163" spans="2:4" ht="12.75">
      <c r="B163" s="16"/>
      <c r="D163" s="5"/>
    </row>
    <row r="164" spans="2:4" ht="12.75">
      <c r="B164" s="16"/>
      <c r="D164" s="5"/>
    </row>
    <row r="165" spans="1:18" ht="15">
      <c r="A165" s="67" t="s">
        <v>62</v>
      </c>
      <c r="F165" s="6"/>
      <c r="G165" s="6"/>
      <c r="H165" s="41"/>
      <c r="I165" s="41"/>
      <c r="K165" s="126" t="s">
        <v>65</v>
      </c>
      <c r="L165" s="127"/>
      <c r="M165" s="127"/>
      <c r="N165" s="127"/>
      <c r="O165" s="127"/>
      <c r="P165" s="127"/>
      <c r="Q165" s="127"/>
      <c r="R165" s="128"/>
    </row>
    <row r="166" spans="1:21" ht="12.75">
      <c r="A166" s="6"/>
      <c r="B166" s="36" t="s">
        <v>410</v>
      </c>
      <c r="C166" s="36" t="s">
        <v>349</v>
      </c>
      <c r="D166" s="36" t="s">
        <v>329</v>
      </c>
      <c r="E166" s="36" t="s">
        <v>258</v>
      </c>
      <c r="F166" s="36" t="s">
        <v>238</v>
      </c>
      <c r="G166" s="36" t="s">
        <v>211</v>
      </c>
      <c r="H166" s="36" t="s">
        <v>178</v>
      </c>
      <c r="I166" s="36" t="s">
        <v>147</v>
      </c>
      <c r="J166" s="36" t="s">
        <v>105</v>
      </c>
      <c r="K166" s="36" t="s">
        <v>39</v>
      </c>
      <c r="L166" s="36" t="s">
        <v>349</v>
      </c>
      <c r="M166" s="36" t="s">
        <v>329</v>
      </c>
      <c r="N166" s="36" t="s">
        <v>258</v>
      </c>
      <c r="O166" s="36" t="s">
        <v>238</v>
      </c>
      <c r="P166" s="36" t="s">
        <v>211</v>
      </c>
      <c r="Q166" s="36" t="s">
        <v>178</v>
      </c>
      <c r="R166" s="36" t="s">
        <v>147</v>
      </c>
      <c r="S166" s="36" t="s">
        <v>105</v>
      </c>
      <c r="T166" s="36" t="s">
        <v>39</v>
      </c>
      <c r="U166" s="6"/>
    </row>
    <row r="167" spans="1:24" ht="12.75">
      <c r="A167" s="1" t="s">
        <v>7</v>
      </c>
      <c r="B167" s="18">
        <f>STATS!CB147</f>
        <v>3.4</v>
      </c>
      <c r="C167" s="18">
        <v>4.194444444444445</v>
      </c>
      <c r="D167" s="18">
        <v>3.9375</v>
      </c>
      <c r="E167" s="18">
        <v>3.857142857142857</v>
      </c>
      <c r="F167" s="18">
        <v>3.7333333333333334</v>
      </c>
      <c r="G167" s="18">
        <v>3.9705882352941178</v>
      </c>
      <c r="H167" s="18">
        <v>4.135135135135135</v>
      </c>
      <c r="I167" s="18">
        <v>3.725</v>
      </c>
      <c r="J167" s="18">
        <v>3.8378378378378377</v>
      </c>
      <c r="K167" s="18">
        <f>119/29</f>
        <v>4.103448275862069</v>
      </c>
      <c r="L167" s="18">
        <f>B167-3</f>
        <v>0.3999999999999999</v>
      </c>
      <c r="M167" s="18">
        <v>0.9375</v>
      </c>
      <c r="N167" s="18">
        <v>0.8571428571428572</v>
      </c>
      <c r="O167" s="18">
        <v>0.7333333333333334</v>
      </c>
      <c r="P167" s="18">
        <v>0.9705882352941178</v>
      </c>
      <c r="Q167" s="18">
        <v>1.135135135135135</v>
      </c>
      <c r="R167" s="18">
        <v>0.725</v>
      </c>
      <c r="S167" s="18">
        <v>0.8378378378378377</v>
      </c>
      <c r="T167" s="18">
        <v>1.1034482758620694</v>
      </c>
      <c r="X167" s="13"/>
    </row>
    <row r="168" spans="1:24" ht="12.75">
      <c r="A168" s="1" t="s">
        <v>5</v>
      </c>
      <c r="B168" s="18">
        <f>STATS!BZ147</f>
        <v>3.6857142857142855</v>
      </c>
      <c r="C168" s="18">
        <v>3.6944444444444446</v>
      </c>
      <c r="D168" s="18">
        <v>3.9375</v>
      </c>
      <c r="E168" s="18">
        <v>3.742857142857143</v>
      </c>
      <c r="F168" s="18">
        <v>3.8666666666666667</v>
      </c>
      <c r="G168" s="18">
        <v>4</v>
      </c>
      <c r="H168" s="18">
        <v>3.918918918918919</v>
      </c>
      <c r="I168" s="18">
        <v>3.65</v>
      </c>
      <c r="J168" s="18">
        <v>3.8378378378378377</v>
      </c>
      <c r="K168" s="18">
        <f>117/29</f>
        <v>4.0344827586206895</v>
      </c>
      <c r="L168" s="18">
        <f>B168-3</f>
        <v>0.6857142857142855</v>
      </c>
      <c r="M168" s="18">
        <v>0.9375</v>
      </c>
      <c r="N168" s="18">
        <v>0.7428571428571429</v>
      </c>
      <c r="O168" s="18">
        <v>0.8666666666666667</v>
      </c>
      <c r="P168" s="18">
        <v>1</v>
      </c>
      <c r="Q168" s="18">
        <v>0.9189189189189189</v>
      </c>
      <c r="R168" s="18">
        <v>0.65</v>
      </c>
      <c r="S168" s="18">
        <v>0.8378378378378377</v>
      </c>
      <c r="T168" s="18">
        <v>1.0344827586206895</v>
      </c>
      <c r="X168" s="13"/>
    </row>
    <row r="169" spans="1:24" ht="12.75">
      <c r="A169" s="1" t="s">
        <v>6</v>
      </c>
      <c r="B169" s="18">
        <f>STATS!CA147</f>
        <v>3.742857142857143</v>
      </c>
      <c r="C169" s="18">
        <v>3.9166666666666665</v>
      </c>
      <c r="D169" s="18" t="s">
        <v>350</v>
      </c>
      <c r="E169" s="18">
        <v>3.6</v>
      </c>
      <c r="F169" s="18">
        <v>3.466666666666667</v>
      </c>
      <c r="G169" s="18">
        <v>3.735294117647059</v>
      </c>
      <c r="H169" s="18">
        <v>3.7027027027027026</v>
      </c>
      <c r="I169" s="18">
        <v>3.5</v>
      </c>
      <c r="J169" s="18">
        <v>3.3513513513513513</v>
      </c>
      <c r="K169" s="18">
        <f>106/29</f>
        <v>3.6551724137931036</v>
      </c>
      <c r="L169" s="18">
        <f>B169-3</f>
        <v>0.7428571428571429</v>
      </c>
      <c r="M169" s="18" t="s">
        <v>350</v>
      </c>
      <c r="N169" s="18">
        <v>0.6</v>
      </c>
      <c r="O169" s="18">
        <v>0.4666666666666668</v>
      </c>
      <c r="P169" s="18">
        <v>0.7352941176470589</v>
      </c>
      <c r="Q169" s="18">
        <v>0.7027027027027026</v>
      </c>
      <c r="R169" s="18">
        <v>0.5</v>
      </c>
      <c r="S169" s="18">
        <v>0.3513513513513513</v>
      </c>
      <c r="T169" s="18">
        <v>0.6551724137931036</v>
      </c>
      <c r="X169" s="13"/>
    </row>
    <row r="170" spans="1:24" ht="12.75">
      <c r="A170" s="1" t="s">
        <v>4</v>
      </c>
      <c r="B170" s="18">
        <f>STATS!BY147</f>
        <v>4</v>
      </c>
      <c r="C170" s="18">
        <v>3.9444444444444446</v>
      </c>
      <c r="D170" s="18">
        <v>4.5625</v>
      </c>
      <c r="E170" s="18">
        <v>3.6857142857142855</v>
      </c>
      <c r="F170" s="18">
        <v>3.8</v>
      </c>
      <c r="G170" s="18">
        <v>4.176470588235294</v>
      </c>
      <c r="H170" s="18">
        <v>4.1891891891891895</v>
      </c>
      <c r="I170" s="18">
        <v>4.25</v>
      </c>
      <c r="J170" s="18">
        <v>4.405405405405405</v>
      </c>
      <c r="K170" s="18">
        <f>125/29</f>
        <v>4.310344827586207</v>
      </c>
      <c r="L170" s="18">
        <f>B170-3</f>
        <v>1</v>
      </c>
      <c r="M170" s="18">
        <v>1.5625</v>
      </c>
      <c r="N170" s="18">
        <v>0.6857142857142855</v>
      </c>
      <c r="O170" s="18">
        <v>0.8</v>
      </c>
      <c r="P170" s="18">
        <v>1.1764705882352944</v>
      </c>
      <c r="Q170" s="18">
        <v>1.1891891891891895</v>
      </c>
      <c r="R170" s="18">
        <v>1.25</v>
      </c>
      <c r="S170" s="18">
        <v>1.4054054054054053</v>
      </c>
      <c r="T170" s="18">
        <v>1.3103448275862073</v>
      </c>
      <c r="X170" s="13"/>
    </row>
    <row r="173" spans="1:18" ht="15">
      <c r="A173" s="67" t="s">
        <v>63</v>
      </c>
      <c r="H173" s="6"/>
      <c r="I173" s="6"/>
      <c r="K173" s="126" t="s">
        <v>65</v>
      </c>
      <c r="L173" s="127"/>
      <c r="M173" s="127"/>
      <c r="N173" s="127"/>
      <c r="O173" s="127"/>
      <c r="P173" s="127"/>
      <c r="Q173" s="127"/>
      <c r="R173" s="128"/>
    </row>
    <row r="174" spans="1:24" ht="12.75">
      <c r="A174" s="6"/>
      <c r="B174" s="36" t="s">
        <v>410</v>
      </c>
      <c r="C174" s="36" t="s">
        <v>349</v>
      </c>
      <c r="D174" s="36" t="s">
        <v>329</v>
      </c>
      <c r="E174" s="36" t="s">
        <v>258</v>
      </c>
      <c r="F174" s="36" t="s">
        <v>238</v>
      </c>
      <c r="G174" s="36" t="s">
        <v>211</v>
      </c>
      <c r="H174" s="36" t="s">
        <v>178</v>
      </c>
      <c r="I174" s="36" t="s">
        <v>147</v>
      </c>
      <c r="J174" s="36" t="s">
        <v>105</v>
      </c>
      <c r="K174" s="36" t="s">
        <v>39</v>
      </c>
      <c r="L174" s="36" t="s">
        <v>349</v>
      </c>
      <c r="M174" s="36" t="s">
        <v>329</v>
      </c>
      <c r="N174" s="36" t="s">
        <v>258</v>
      </c>
      <c r="O174" s="36" t="s">
        <v>238</v>
      </c>
      <c r="P174" s="36" t="s">
        <v>211</v>
      </c>
      <c r="Q174" s="36" t="s">
        <v>178</v>
      </c>
      <c r="R174" s="36" t="s">
        <v>147</v>
      </c>
      <c r="S174" s="36" t="s">
        <v>105</v>
      </c>
      <c r="T174" s="36" t="s">
        <v>39</v>
      </c>
      <c r="U174" s="6"/>
      <c r="X174" s="6"/>
    </row>
    <row r="175" spans="1:24" ht="12.75">
      <c r="A175" s="1" t="s">
        <v>7</v>
      </c>
      <c r="B175" s="18">
        <f>STATS!CH147</f>
        <v>4.962025316455696</v>
      </c>
      <c r="C175" s="18">
        <v>5.054054054054054</v>
      </c>
      <c r="D175" s="18">
        <v>5.0875</v>
      </c>
      <c r="E175" s="18">
        <v>5</v>
      </c>
      <c r="F175" s="18">
        <v>5.236111111111111</v>
      </c>
      <c r="G175" s="18">
        <v>5.038961038961039</v>
      </c>
      <c r="H175" s="18">
        <v>5.191011235955056</v>
      </c>
      <c r="I175" s="18">
        <v>5.104651162790698</v>
      </c>
      <c r="J175" s="20">
        <v>5.292134831460674</v>
      </c>
      <c r="K175" s="18">
        <f>366/69</f>
        <v>5.304347826086956</v>
      </c>
      <c r="L175" s="18">
        <f>B175-4</f>
        <v>0.962025316455696</v>
      </c>
      <c r="M175" s="18">
        <v>1.0875</v>
      </c>
      <c r="N175" s="18">
        <v>1</v>
      </c>
      <c r="O175" s="18">
        <v>1.2361111111111107</v>
      </c>
      <c r="P175" s="18">
        <v>1.0389610389610393</v>
      </c>
      <c r="Q175" s="18">
        <v>1.191011235955056</v>
      </c>
      <c r="R175" s="18">
        <v>1.1046511627906979</v>
      </c>
      <c r="S175" s="18">
        <v>1.2921348314606744</v>
      </c>
      <c r="T175" s="18">
        <v>1.304347826086956</v>
      </c>
      <c r="X175" s="13"/>
    </row>
    <row r="176" spans="1:24" ht="12.75">
      <c r="A176" s="1" t="s">
        <v>6</v>
      </c>
      <c r="B176" s="18">
        <f>STATS!CG147</f>
        <v>5.0886075949367084</v>
      </c>
      <c r="C176" s="18">
        <v>5.013513513513513</v>
      </c>
      <c r="D176" s="18" t="s">
        <v>350</v>
      </c>
      <c r="E176" s="18">
        <v>5</v>
      </c>
      <c r="F176" s="18">
        <v>4.861111111111111</v>
      </c>
      <c r="G176" s="18">
        <v>4.87012987012987</v>
      </c>
      <c r="H176" s="18">
        <v>5.033707865168539</v>
      </c>
      <c r="I176" s="18">
        <v>4.744186046511628</v>
      </c>
      <c r="J176" s="20">
        <v>5.01123595505618</v>
      </c>
      <c r="K176" s="18">
        <f>348/69</f>
        <v>5.043478260869565</v>
      </c>
      <c r="L176" s="18">
        <f>B176-4</f>
        <v>1.0886075949367084</v>
      </c>
      <c r="M176" s="18" t="s">
        <v>350</v>
      </c>
      <c r="N176" s="18">
        <v>1</v>
      </c>
      <c r="O176" s="18">
        <v>0.8611111111111107</v>
      </c>
      <c r="P176" s="18">
        <v>0.8701298701298699</v>
      </c>
      <c r="Q176" s="18">
        <v>1.0337078651685392</v>
      </c>
      <c r="R176" s="18">
        <v>0.7441860465116283</v>
      </c>
      <c r="S176" s="18">
        <v>1.01123595505618</v>
      </c>
      <c r="T176" s="18">
        <v>1.0434782608695654</v>
      </c>
      <c r="X176" s="13"/>
    </row>
    <row r="177" spans="1:24" ht="12.75">
      <c r="A177" s="1" t="s">
        <v>4</v>
      </c>
      <c r="B177" s="18">
        <f>STATS!CE147</f>
        <v>5.341772151898734</v>
      </c>
      <c r="C177" s="18">
        <v>5.1891891891891895</v>
      </c>
      <c r="D177" s="18">
        <v>5.55</v>
      </c>
      <c r="E177" s="18">
        <v>5.259740259740259</v>
      </c>
      <c r="F177" s="18">
        <v>5.277777777777778</v>
      </c>
      <c r="G177" s="18">
        <v>5.857142857142857</v>
      </c>
      <c r="H177" s="18">
        <v>5.685393258426966</v>
      </c>
      <c r="I177" s="18">
        <v>5.6395348837209305</v>
      </c>
      <c r="J177" s="20">
        <v>6.123595505617978</v>
      </c>
      <c r="K177" s="18">
        <f>427/69</f>
        <v>6.188405797101449</v>
      </c>
      <c r="L177" s="18">
        <f>B177-4</f>
        <v>1.3417721518987342</v>
      </c>
      <c r="M177" s="18">
        <v>1.55</v>
      </c>
      <c r="N177" s="18">
        <v>1.2597402597402594</v>
      </c>
      <c r="O177" s="18">
        <v>1.2777777777777777</v>
      </c>
      <c r="P177" s="18">
        <v>1.8571428571428568</v>
      </c>
      <c r="Q177" s="18">
        <v>1.6853932584269664</v>
      </c>
      <c r="R177" s="18">
        <v>1.6395348837209305</v>
      </c>
      <c r="S177" s="18">
        <v>2.1235955056179776</v>
      </c>
      <c r="T177" s="18">
        <v>2.1884057971014492</v>
      </c>
      <c r="X177" s="13"/>
    </row>
    <row r="178" spans="1:24" ht="12.75">
      <c r="A178" s="1" t="s">
        <v>5</v>
      </c>
      <c r="B178" s="18">
        <f>STATS!CF147</f>
        <v>5.544303797468355</v>
      </c>
      <c r="C178" s="18">
        <v>5.4324324324324325</v>
      </c>
      <c r="D178" s="18">
        <v>5.5875</v>
      </c>
      <c r="E178" s="18">
        <v>5.571428571428571</v>
      </c>
      <c r="F178" s="18">
        <v>5.361111111111111</v>
      </c>
      <c r="G178" s="18">
        <v>5.077922077922078</v>
      </c>
      <c r="H178" s="18">
        <v>5.191011235955056</v>
      </c>
      <c r="I178" s="18">
        <v>5.093023255813954</v>
      </c>
      <c r="J178" s="20">
        <v>5.247191011235955</v>
      </c>
      <c r="K178" s="18">
        <f>360/69</f>
        <v>5.217391304347826</v>
      </c>
      <c r="L178" s="18">
        <f>B178-4</f>
        <v>1.5443037974683547</v>
      </c>
      <c r="M178" s="18">
        <v>1.5875</v>
      </c>
      <c r="N178" s="18">
        <v>1.5714285714285712</v>
      </c>
      <c r="O178" s="18">
        <v>1.3611111111111107</v>
      </c>
      <c r="P178" s="18">
        <v>1.0779220779220777</v>
      </c>
      <c r="Q178" s="18">
        <v>1.191011235955056</v>
      </c>
      <c r="R178" s="18">
        <v>1.0930232558139537</v>
      </c>
      <c r="S178" s="18">
        <v>1.2471910112359552</v>
      </c>
      <c r="T178" s="18">
        <v>1.2173913043478262</v>
      </c>
      <c r="X178" s="13"/>
    </row>
    <row r="179" ht="12.75">
      <c r="F179" s="5"/>
    </row>
    <row r="180" ht="12.75">
      <c r="F180" s="5"/>
    </row>
    <row r="181" spans="1:18" ht="15">
      <c r="A181" s="67" t="s">
        <v>64</v>
      </c>
      <c r="H181" s="6"/>
      <c r="I181" s="6"/>
      <c r="K181" s="126" t="s">
        <v>65</v>
      </c>
      <c r="L181" s="127"/>
      <c r="M181" s="127"/>
      <c r="N181" s="127"/>
      <c r="O181" s="127"/>
      <c r="P181" s="127"/>
      <c r="Q181" s="127"/>
      <c r="R181" s="128"/>
    </row>
    <row r="182" spans="1:24" ht="12.75">
      <c r="A182" s="6"/>
      <c r="B182" s="36" t="s">
        <v>410</v>
      </c>
      <c r="C182" s="36" t="s">
        <v>349</v>
      </c>
      <c r="D182" s="36" t="s">
        <v>329</v>
      </c>
      <c r="E182" s="36" t="s">
        <v>258</v>
      </c>
      <c r="F182" s="36" t="s">
        <v>238</v>
      </c>
      <c r="G182" s="36" t="s">
        <v>211</v>
      </c>
      <c r="H182" s="36" t="s">
        <v>178</v>
      </c>
      <c r="I182" s="36" t="s">
        <v>147</v>
      </c>
      <c r="J182" s="36" t="s">
        <v>105</v>
      </c>
      <c r="K182" s="36" t="s">
        <v>39</v>
      </c>
      <c r="L182" s="36" t="s">
        <v>349</v>
      </c>
      <c r="M182" s="36" t="s">
        <v>329</v>
      </c>
      <c r="N182" s="36" t="s">
        <v>258</v>
      </c>
      <c r="O182" s="36" t="s">
        <v>238</v>
      </c>
      <c r="P182" s="36" t="s">
        <v>211</v>
      </c>
      <c r="Q182" s="36" t="s">
        <v>178</v>
      </c>
      <c r="R182" s="36" t="s">
        <v>147</v>
      </c>
      <c r="S182" s="36" t="s">
        <v>105</v>
      </c>
      <c r="T182" s="36" t="s">
        <v>39</v>
      </c>
      <c r="U182" s="6"/>
      <c r="X182" s="6"/>
    </row>
    <row r="183" spans="1:24" ht="12.75">
      <c r="A183" s="1" t="s">
        <v>6</v>
      </c>
      <c r="B183" s="18">
        <f>STATS!CM147</f>
        <v>5.833333333333333</v>
      </c>
      <c r="C183" s="18">
        <v>5.911764705882353</v>
      </c>
      <c r="D183" s="18" t="s">
        <v>350</v>
      </c>
      <c r="E183" s="18">
        <v>5.875</v>
      </c>
      <c r="F183" s="18">
        <v>5.758620689655173</v>
      </c>
      <c r="G183" s="18">
        <v>5.866666666666666</v>
      </c>
      <c r="H183" s="18">
        <v>5.861111111111111</v>
      </c>
      <c r="I183" s="18">
        <v>6.083333333333333</v>
      </c>
      <c r="J183" s="20">
        <v>5.694444444444445</v>
      </c>
      <c r="K183" s="18">
        <f>176/28</f>
        <v>6.285714285714286</v>
      </c>
      <c r="L183" s="18">
        <f>B183-5</f>
        <v>0.833333333333333</v>
      </c>
      <c r="M183" s="18" t="s">
        <v>350</v>
      </c>
      <c r="N183" s="18">
        <v>0.875</v>
      </c>
      <c r="O183" s="18">
        <v>0.7586206896551726</v>
      </c>
      <c r="P183" s="18">
        <v>0.8666666666666663</v>
      </c>
      <c r="Q183" s="18">
        <v>0.8611111111111107</v>
      </c>
      <c r="R183" s="18">
        <v>1.083333333333333</v>
      </c>
      <c r="S183" s="18">
        <v>0.6944444444444446</v>
      </c>
      <c r="T183" s="18">
        <v>1.2857142857142856</v>
      </c>
      <c r="X183" s="13"/>
    </row>
    <row r="184" spans="1:24" ht="12.75">
      <c r="A184" s="1" t="s">
        <v>7</v>
      </c>
      <c r="B184" s="18">
        <f>STATS!CN147</f>
        <v>5.9</v>
      </c>
      <c r="C184" s="18">
        <v>6.029411764705882</v>
      </c>
      <c r="D184" s="18">
        <v>6.15625</v>
      </c>
      <c r="E184" s="18">
        <v>6.03125</v>
      </c>
      <c r="F184" s="18">
        <v>5.9655172413793105</v>
      </c>
      <c r="G184" s="18">
        <v>6.333333333333333</v>
      </c>
      <c r="H184" s="18">
        <v>6.055555555555555</v>
      </c>
      <c r="I184" s="18">
        <v>6.111111111111111</v>
      </c>
      <c r="J184" s="20">
        <v>6.194444444444445</v>
      </c>
      <c r="K184" s="18">
        <f>169/28</f>
        <v>6.035714285714286</v>
      </c>
      <c r="L184" s="18">
        <f>B184-5</f>
        <v>0.9000000000000004</v>
      </c>
      <c r="M184" s="18">
        <v>1.15625</v>
      </c>
      <c r="N184" s="18">
        <v>1.03125</v>
      </c>
      <c r="O184" s="18">
        <v>0.9655172413793105</v>
      </c>
      <c r="P184" s="18">
        <v>1.333333333333333</v>
      </c>
      <c r="Q184" s="18">
        <v>1.0555555555555554</v>
      </c>
      <c r="R184" s="18">
        <v>1.1111111111111107</v>
      </c>
      <c r="S184" s="18">
        <v>1.1944444444444446</v>
      </c>
      <c r="T184" s="18">
        <v>1.0357142857142856</v>
      </c>
      <c r="X184" s="13"/>
    </row>
    <row r="185" spans="1:24" ht="12.75">
      <c r="A185" s="1" t="s">
        <v>5</v>
      </c>
      <c r="B185" s="18">
        <f>STATS!CL147</f>
        <v>6.1</v>
      </c>
      <c r="C185" s="18">
        <v>6.088235294117647</v>
      </c>
      <c r="D185" s="18">
        <v>6.75</v>
      </c>
      <c r="E185" s="18">
        <v>6</v>
      </c>
      <c r="F185" s="18">
        <v>5.862068965517241</v>
      </c>
      <c r="G185" s="18">
        <v>6.333333333333333</v>
      </c>
      <c r="H185" s="18">
        <v>6.055555555555555</v>
      </c>
      <c r="I185" s="18">
        <v>6.25</v>
      </c>
      <c r="J185" s="20">
        <v>6.305555555555555</v>
      </c>
      <c r="K185" s="18">
        <f>178/28</f>
        <v>6.357142857142857</v>
      </c>
      <c r="L185" s="18">
        <f>B185-5</f>
        <v>1.0999999999999996</v>
      </c>
      <c r="M185" s="18">
        <v>1.75</v>
      </c>
      <c r="N185" s="18">
        <v>1</v>
      </c>
      <c r="O185" s="18">
        <v>0.8620689655172411</v>
      </c>
      <c r="P185" s="18">
        <v>1.333333333333333</v>
      </c>
      <c r="Q185" s="18">
        <v>1.0555555555555554</v>
      </c>
      <c r="R185" s="18">
        <v>1.25</v>
      </c>
      <c r="S185" s="18">
        <v>1.3055555555555554</v>
      </c>
      <c r="T185" s="18">
        <v>1.3571428571428568</v>
      </c>
      <c r="X185" s="13"/>
    </row>
    <row r="186" spans="1:24" ht="12.75">
      <c r="A186" s="1" t="s">
        <v>4</v>
      </c>
      <c r="B186" s="18">
        <f>STATS!CK147</f>
        <v>6.366666666666666</v>
      </c>
      <c r="C186" s="18">
        <v>6.470588235294118</v>
      </c>
      <c r="D186" s="18">
        <v>6.65625</v>
      </c>
      <c r="E186" s="18">
        <v>6.34375</v>
      </c>
      <c r="F186" s="18">
        <v>6.103448275862069</v>
      </c>
      <c r="G186" s="18">
        <v>7</v>
      </c>
      <c r="H186" s="18">
        <v>6.833333333333333</v>
      </c>
      <c r="I186" s="18">
        <v>7.111111111111111</v>
      </c>
      <c r="J186" s="20">
        <v>6.638888888888889</v>
      </c>
      <c r="K186" s="18">
        <f>194/28</f>
        <v>6.928571428571429</v>
      </c>
      <c r="L186" s="18">
        <f>B186-5</f>
        <v>1.3666666666666663</v>
      </c>
      <c r="M186" s="18">
        <v>1.65625</v>
      </c>
      <c r="N186" s="18">
        <v>1.34375</v>
      </c>
      <c r="O186" s="18">
        <v>1.1034482758620694</v>
      </c>
      <c r="P186" s="18">
        <v>2</v>
      </c>
      <c r="Q186" s="18">
        <v>1.833333333333333</v>
      </c>
      <c r="R186" s="18">
        <v>2.1111111111111107</v>
      </c>
      <c r="S186" s="18">
        <v>1.6388888888888893</v>
      </c>
      <c r="T186" s="18">
        <v>1.9285714285714288</v>
      </c>
      <c r="X186" s="13"/>
    </row>
    <row r="189" spans="1:7" ht="15">
      <c r="A189" s="67" t="s">
        <v>411</v>
      </c>
      <c r="B189" s="5"/>
      <c r="C189" s="5"/>
      <c r="D189" s="5"/>
      <c r="E189" s="5"/>
      <c r="G189" s="5" t="s">
        <v>164</v>
      </c>
    </row>
    <row r="190" spans="2:7" ht="12.75">
      <c r="B190" s="36" t="s">
        <v>163</v>
      </c>
      <c r="C190" s="36" t="s">
        <v>161</v>
      </c>
      <c r="D190" s="36" t="s">
        <v>162</v>
      </c>
      <c r="E190" s="36" t="s">
        <v>87</v>
      </c>
      <c r="F190" s="36" t="s">
        <v>88</v>
      </c>
      <c r="G190" s="36" t="s">
        <v>165</v>
      </c>
    </row>
    <row r="191" spans="1:7" ht="12.75">
      <c r="A191" s="1" t="s">
        <v>7</v>
      </c>
      <c r="B191" s="14">
        <f>STATS!$L$147</f>
        <v>144</v>
      </c>
      <c r="C191" s="14">
        <f>STATS!I146</f>
        <v>688</v>
      </c>
      <c r="D191" s="61">
        <f>C191/B191</f>
        <v>4.777777777777778</v>
      </c>
      <c r="E191" s="14">
        <f>STATS!$D$146</f>
        <v>571</v>
      </c>
      <c r="F191" s="14">
        <f>C191-E191</f>
        <v>117</v>
      </c>
      <c r="G191" s="18">
        <f>F191/B191</f>
        <v>0.8125</v>
      </c>
    </row>
    <row r="192" spans="1:7" ht="12.75">
      <c r="A192" s="1" t="s">
        <v>6</v>
      </c>
      <c r="B192" s="14">
        <f>STATS!$L$147</f>
        <v>144</v>
      </c>
      <c r="C192" s="14">
        <f>STATS!H146</f>
        <v>708</v>
      </c>
      <c r="D192" s="61">
        <f>C192/B192</f>
        <v>4.916666666666667</v>
      </c>
      <c r="E192" s="14">
        <f>STATS!$D$146</f>
        <v>571</v>
      </c>
      <c r="F192" s="14">
        <f>C192-E192</f>
        <v>137</v>
      </c>
      <c r="G192" s="18">
        <f>F192/B192</f>
        <v>0.9513888888888888</v>
      </c>
    </row>
    <row r="193" spans="1:7" ht="12.75">
      <c r="A193" s="1" t="s">
        <v>5</v>
      </c>
      <c r="B193" s="14">
        <f>STATS!$L$147</f>
        <v>144</v>
      </c>
      <c r="C193" s="14">
        <f>STATS!G146</f>
        <v>750</v>
      </c>
      <c r="D193" s="61">
        <f>C193/B193</f>
        <v>5.208333333333333</v>
      </c>
      <c r="E193" s="14">
        <f>STATS!$D$146</f>
        <v>571</v>
      </c>
      <c r="F193" s="14">
        <f>C193-E193</f>
        <v>179</v>
      </c>
      <c r="G193" s="18">
        <f>F193/B193</f>
        <v>1.2430555555555556</v>
      </c>
    </row>
    <row r="194" spans="1:7" ht="12.75">
      <c r="A194" s="1" t="s">
        <v>4</v>
      </c>
      <c r="B194" s="14">
        <f>STATS!$L$147</f>
        <v>144</v>
      </c>
      <c r="C194" s="14">
        <f>STATS!F146</f>
        <v>753</v>
      </c>
      <c r="D194" s="61">
        <f>C194/B194</f>
        <v>5.229166666666667</v>
      </c>
      <c r="E194" s="14">
        <f>STATS!$D$146</f>
        <v>571</v>
      </c>
      <c r="F194" s="14">
        <f>C194-E194</f>
        <v>182</v>
      </c>
      <c r="G194" s="18">
        <f>F194/B194</f>
        <v>1.2638888888888888</v>
      </c>
    </row>
    <row r="195" spans="2:7" ht="12.75">
      <c r="B195" s="14"/>
      <c r="C195" s="14"/>
      <c r="D195" s="61"/>
      <c r="E195" s="14"/>
      <c r="F195" s="14"/>
      <c r="G195" s="18"/>
    </row>
    <row r="197" spans="1:7" ht="15">
      <c r="A197" s="67" t="s">
        <v>351</v>
      </c>
      <c r="B197" s="5"/>
      <c r="C197" s="5"/>
      <c r="D197" s="5"/>
      <c r="E197" s="5"/>
      <c r="G197" s="5" t="s">
        <v>164</v>
      </c>
    </row>
    <row r="198" spans="2:7" ht="12.75">
      <c r="B198" s="36" t="s">
        <v>163</v>
      </c>
      <c r="C198" s="36" t="s">
        <v>161</v>
      </c>
      <c r="D198" s="36" t="s">
        <v>162</v>
      </c>
      <c r="E198" s="36" t="s">
        <v>87</v>
      </c>
      <c r="F198" s="36" t="s">
        <v>88</v>
      </c>
      <c r="G198" s="36" t="s">
        <v>165</v>
      </c>
    </row>
    <row r="199" spans="1:7" ht="12.75">
      <c r="A199" s="1" t="s">
        <v>6</v>
      </c>
      <c r="B199" s="14">
        <v>144</v>
      </c>
      <c r="C199" s="14">
        <v>713</v>
      </c>
      <c r="D199" s="61">
        <v>4.951388888888889</v>
      </c>
      <c r="E199" s="14">
        <v>574</v>
      </c>
      <c r="F199" s="14">
        <v>139</v>
      </c>
      <c r="G199" s="18">
        <v>0.9652777777777778</v>
      </c>
    </row>
    <row r="200" spans="1:7" ht="12.75">
      <c r="A200" s="1" t="s">
        <v>7</v>
      </c>
      <c r="B200" s="14">
        <v>144</v>
      </c>
      <c r="C200" s="14">
        <v>730</v>
      </c>
      <c r="D200" s="61">
        <v>5.069444444444445</v>
      </c>
      <c r="E200" s="14">
        <v>574</v>
      </c>
      <c r="F200" s="14">
        <v>156</v>
      </c>
      <c r="G200" s="18">
        <v>1.0833333333333333</v>
      </c>
    </row>
    <row r="201" spans="1:7" ht="12.75">
      <c r="A201" s="1" t="s">
        <v>5</v>
      </c>
      <c r="B201" s="14">
        <v>144</v>
      </c>
      <c r="C201" s="14">
        <v>742</v>
      </c>
      <c r="D201" s="61">
        <v>5.152777777777778</v>
      </c>
      <c r="E201" s="14">
        <v>574</v>
      </c>
      <c r="F201" s="14">
        <v>168</v>
      </c>
      <c r="G201" s="18">
        <v>1.1666666666666667</v>
      </c>
    </row>
    <row r="202" spans="1:7" ht="12.75">
      <c r="A202" s="1" t="s">
        <v>4</v>
      </c>
      <c r="B202" s="14">
        <v>144</v>
      </c>
      <c r="C202" s="14">
        <v>746</v>
      </c>
      <c r="D202" s="61">
        <v>5.180555555555555</v>
      </c>
      <c r="E202" s="14">
        <v>574</v>
      </c>
      <c r="F202" s="14">
        <v>172</v>
      </c>
      <c r="G202" s="18">
        <v>1.1944444444444444</v>
      </c>
    </row>
    <row r="203" spans="2:7" ht="12.75">
      <c r="B203" s="14"/>
      <c r="C203" s="14"/>
      <c r="D203" s="61"/>
      <c r="E203" s="14"/>
      <c r="F203" s="14"/>
      <c r="G203" s="18"/>
    </row>
    <row r="204" spans="1:7" ht="12.75">
      <c r="A204" s="70"/>
      <c r="B204" s="80" t="s">
        <v>352</v>
      </c>
      <c r="C204" s="79"/>
      <c r="D204" s="71"/>
      <c r="E204" s="72"/>
      <c r="F204" s="14"/>
      <c r="G204" s="18"/>
    </row>
    <row r="205" spans="2:6" ht="12.75">
      <c r="B205" s="73"/>
      <c r="C205" s="78" t="s">
        <v>7</v>
      </c>
      <c r="D205" s="77">
        <v>6685</v>
      </c>
      <c r="E205" s="74"/>
      <c r="F205" s="5"/>
    </row>
    <row r="206" spans="2:6" ht="12.75">
      <c r="B206" s="73"/>
      <c r="C206" s="78" t="s">
        <v>5</v>
      </c>
      <c r="D206" s="77">
        <v>6803</v>
      </c>
      <c r="E206" s="74"/>
      <c r="F206" s="5"/>
    </row>
    <row r="207" spans="2:6" ht="12.75">
      <c r="B207" s="73"/>
      <c r="C207" s="81" t="s">
        <v>189</v>
      </c>
      <c r="D207" s="82">
        <v>-118</v>
      </c>
      <c r="E207" s="74"/>
      <c r="F207" s="5"/>
    </row>
    <row r="208" spans="2:6" ht="12.75">
      <c r="B208" s="75"/>
      <c r="C208" s="83" t="s">
        <v>190</v>
      </c>
      <c r="D208" s="84">
        <v>-0.01734528884315743</v>
      </c>
      <c r="E208" s="76"/>
      <c r="F208" s="5"/>
    </row>
    <row r="209" spans="3:6" ht="12.75">
      <c r="C209" s="5"/>
      <c r="D209" s="95"/>
      <c r="E209" s="5"/>
      <c r="F209" s="5"/>
    </row>
    <row r="211" spans="1:7" ht="15">
      <c r="A211" s="67" t="s">
        <v>330</v>
      </c>
      <c r="B211" s="5"/>
      <c r="C211" s="5"/>
      <c r="D211" s="5"/>
      <c r="E211" s="5"/>
      <c r="G211" s="5" t="s">
        <v>164</v>
      </c>
    </row>
    <row r="212" spans="2:7" ht="12.75">
      <c r="B212" s="36" t="s">
        <v>163</v>
      </c>
      <c r="C212" s="36" t="s">
        <v>161</v>
      </c>
      <c r="D212" s="36" t="s">
        <v>162</v>
      </c>
      <c r="E212" s="36" t="s">
        <v>87</v>
      </c>
      <c r="F212" s="36" t="s">
        <v>88</v>
      </c>
      <c r="G212" s="36" t="s">
        <v>165</v>
      </c>
    </row>
    <row r="213" spans="1:7" ht="12.75">
      <c r="A213" s="1" t="s">
        <v>7</v>
      </c>
      <c r="B213" s="14">
        <v>144</v>
      </c>
      <c r="C213" s="14">
        <v>730</v>
      </c>
      <c r="D213" s="61">
        <v>5.069444444444445</v>
      </c>
      <c r="E213" s="14">
        <v>576</v>
      </c>
      <c r="F213" s="14">
        <v>154</v>
      </c>
      <c r="G213" s="18">
        <v>1.0694444444444444</v>
      </c>
    </row>
    <row r="214" spans="1:7" ht="12.75">
      <c r="A214" s="1" t="s">
        <v>5</v>
      </c>
      <c r="B214" s="14">
        <v>144</v>
      </c>
      <c r="C214" s="14">
        <v>789</v>
      </c>
      <c r="D214" s="61">
        <v>5.479166666666667</v>
      </c>
      <c r="E214" s="14">
        <v>576</v>
      </c>
      <c r="F214" s="14">
        <v>213</v>
      </c>
      <c r="G214" s="18">
        <v>1.4791666666666667</v>
      </c>
    </row>
    <row r="215" spans="1:7" ht="12.75">
      <c r="A215" s="1" t="s">
        <v>4</v>
      </c>
      <c r="B215" s="14">
        <v>144</v>
      </c>
      <c r="C215" s="14">
        <v>803</v>
      </c>
      <c r="D215" s="61">
        <v>5.576388888888889</v>
      </c>
      <c r="E215" s="14">
        <v>576</v>
      </c>
      <c r="F215" s="14">
        <v>227</v>
      </c>
      <c r="G215" s="18">
        <v>1.5763888888888888</v>
      </c>
    </row>
    <row r="216" spans="1:7" ht="12.75">
      <c r="A216" s="1" t="s">
        <v>6</v>
      </c>
      <c r="B216" s="14">
        <v>0</v>
      </c>
      <c r="C216" s="14">
        <v>0</v>
      </c>
      <c r="D216" s="61">
        <v>0</v>
      </c>
      <c r="E216" s="14">
        <v>0</v>
      </c>
      <c r="F216" s="14" t="s">
        <v>342</v>
      </c>
      <c r="G216" s="18" t="s">
        <v>342</v>
      </c>
    </row>
    <row r="217" spans="2:7" ht="12.75">
      <c r="B217" s="14"/>
      <c r="C217" s="14"/>
      <c r="D217" s="61"/>
      <c r="E217" s="14"/>
      <c r="F217" s="14"/>
      <c r="G217" s="18"/>
    </row>
    <row r="218" spans="1:7" ht="12.75">
      <c r="A218" s="70"/>
      <c r="B218" s="80" t="s">
        <v>331</v>
      </c>
      <c r="C218" s="79"/>
      <c r="D218" s="71"/>
      <c r="E218" s="72"/>
      <c r="F218" s="14"/>
      <c r="G218" s="18"/>
    </row>
    <row r="219" spans="2:6" ht="12.75">
      <c r="B219" s="73"/>
      <c r="C219" s="78" t="s">
        <v>7</v>
      </c>
      <c r="D219" s="77">
        <v>5955</v>
      </c>
      <c r="E219" s="74"/>
      <c r="F219" s="5"/>
    </row>
    <row r="220" spans="2:6" ht="12.75">
      <c r="B220" s="73"/>
      <c r="C220" s="78" t="s">
        <v>5</v>
      </c>
      <c r="D220" s="77">
        <v>6061</v>
      </c>
      <c r="E220" s="74"/>
      <c r="F220" s="5"/>
    </row>
    <row r="221" spans="2:6" ht="12.75">
      <c r="B221" s="73"/>
      <c r="C221" s="81" t="s">
        <v>189</v>
      </c>
      <c r="D221" s="82">
        <v>-106</v>
      </c>
      <c r="E221" s="74"/>
      <c r="F221" s="5"/>
    </row>
    <row r="222" spans="2:6" ht="12.75">
      <c r="B222" s="75"/>
      <c r="C222" s="83" t="s">
        <v>190</v>
      </c>
      <c r="D222" s="84">
        <v>-0.017488863223890448</v>
      </c>
      <c r="E222" s="76"/>
      <c r="F222" s="5"/>
    </row>
    <row r="223" spans="3:6" ht="12.75">
      <c r="C223" s="5"/>
      <c r="D223" s="95"/>
      <c r="E223" s="5"/>
      <c r="F223" s="5"/>
    </row>
    <row r="225" spans="1:7" ht="15">
      <c r="A225" s="67" t="s">
        <v>259</v>
      </c>
      <c r="B225" s="5"/>
      <c r="C225" s="5"/>
      <c r="D225" s="5"/>
      <c r="E225" s="5"/>
      <c r="G225" s="5" t="s">
        <v>164</v>
      </c>
    </row>
    <row r="226" spans="2:7" ht="12.75">
      <c r="B226" s="36" t="s">
        <v>163</v>
      </c>
      <c r="C226" s="36" t="s">
        <v>161</v>
      </c>
      <c r="D226" s="36" t="s">
        <v>162</v>
      </c>
      <c r="E226" s="36" t="s">
        <v>87</v>
      </c>
      <c r="F226" s="36" t="s">
        <v>88</v>
      </c>
      <c r="G226" s="36" t="s">
        <v>165</v>
      </c>
    </row>
    <row r="227" spans="1:7" ht="12.75">
      <c r="A227" s="1" t="s">
        <v>6</v>
      </c>
      <c r="B227" s="14">
        <v>144</v>
      </c>
      <c r="C227" s="14">
        <v>699</v>
      </c>
      <c r="D227" s="61">
        <v>4.854166666666667</v>
      </c>
      <c r="E227" s="14">
        <v>573</v>
      </c>
      <c r="F227" s="14">
        <v>126</v>
      </c>
      <c r="G227" s="18">
        <v>0.875</v>
      </c>
    </row>
    <row r="228" spans="1:7" ht="12.75">
      <c r="A228" s="1" t="s">
        <v>7</v>
      </c>
      <c r="B228" s="14">
        <v>144</v>
      </c>
      <c r="C228" s="14">
        <v>713</v>
      </c>
      <c r="D228" s="61">
        <v>4.951388888888889</v>
      </c>
      <c r="E228" s="14">
        <v>573</v>
      </c>
      <c r="F228" s="14">
        <v>140</v>
      </c>
      <c r="G228" s="18">
        <v>0.9722222222222222</v>
      </c>
    </row>
    <row r="229" spans="1:7" ht="12.75">
      <c r="A229" s="1" t="s">
        <v>4</v>
      </c>
      <c r="B229" s="14">
        <v>144</v>
      </c>
      <c r="C229" s="14">
        <v>737</v>
      </c>
      <c r="D229" s="61">
        <v>5.118055555555555</v>
      </c>
      <c r="E229" s="14">
        <v>573</v>
      </c>
      <c r="F229" s="14">
        <v>164</v>
      </c>
      <c r="G229" s="18">
        <v>1.1388888888888888</v>
      </c>
    </row>
    <row r="230" spans="1:7" ht="12.75">
      <c r="A230" s="1" t="s">
        <v>5</v>
      </c>
      <c r="B230" s="14">
        <v>144</v>
      </c>
      <c r="C230" s="14">
        <v>752</v>
      </c>
      <c r="D230" s="61">
        <v>5.222222222222222</v>
      </c>
      <c r="E230" s="14">
        <v>573</v>
      </c>
      <c r="F230" s="14">
        <v>179</v>
      </c>
      <c r="G230" s="18">
        <v>1.2430555555555556</v>
      </c>
    </row>
    <row r="231" spans="2:7" ht="12.75">
      <c r="B231" s="14"/>
      <c r="C231" s="14"/>
      <c r="D231" s="61"/>
      <c r="E231" s="14"/>
      <c r="F231" s="14"/>
      <c r="G231" s="18"/>
    </row>
    <row r="232" spans="1:7" ht="12.75">
      <c r="A232" s="70"/>
      <c r="B232" s="80" t="s">
        <v>260</v>
      </c>
      <c r="C232" s="79"/>
      <c r="D232" s="71"/>
      <c r="E232" s="72"/>
      <c r="F232" s="14"/>
      <c r="G232" s="18"/>
    </row>
    <row r="233" spans="2:6" ht="12.75">
      <c r="B233" s="73"/>
      <c r="C233" s="78" t="s">
        <v>7</v>
      </c>
      <c r="D233" s="77">
        <v>5225</v>
      </c>
      <c r="E233" s="74"/>
      <c r="F233" s="5"/>
    </row>
    <row r="234" spans="2:6" ht="12.75">
      <c r="B234" s="73"/>
      <c r="C234" s="78" t="s">
        <v>5</v>
      </c>
      <c r="D234" s="77">
        <v>5272</v>
      </c>
      <c r="E234" s="74"/>
      <c r="F234" s="5"/>
    </row>
    <row r="235" spans="2:6" ht="12.75">
      <c r="B235" s="73"/>
      <c r="C235" s="81" t="s">
        <v>189</v>
      </c>
      <c r="D235" s="82">
        <v>-47</v>
      </c>
      <c r="E235" s="74"/>
      <c r="F235" s="5"/>
    </row>
    <row r="236" spans="2:6" ht="12.75">
      <c r="B236" s="75"/>
      <c r="C236" s="83" t="s">
        <v>190</v>
      </c>
      <c r="D236" s="84">
        <v>-0.008915022761760243</v>
      </c>
      <c r="E236" s="76"/>
      <c r="F236" s="5"/>
    </row>
    <row r="237" spans="3:6" ht="12.75">
      <c r="C237" s="5"/>
      <c r="D237" s="95"/>
      <c r="E237" s="5"/>
      <c r="F237" s="5"/>
    </row>
    <row r="239" spans="1:7" ht="15">
      <c r="A239" s="67" t="s">
        <v>239</v>
      </c>
      <c r="B239" s="5"/>
      <c r="C239" s="5"/>
      <c r="D239" s="5"/>
      <c r="E239" s="5"/>
      <c r="G239" s="5" t="s">
        <v>164</v>
      </c>
    </row>
    <row r="240" spans="2:7" ht="12.75">
      <c r="B240" s="36" t="s">
        <v>163</v>
      </c>
      <c r="C240" s="36" t="s">
        <v>161</v>
      </c>
      <c r="D240" s="36" t="s">
        <v>162</v>
      </c>
      <c r="E240" s="36" t="s">
        <v>87</v>
      </c>
      <c r="F240" s="36" t="s">
        <v>88</v>
      </c>
      <c r="G240" s="36" t="s">
        <v>165</v>
      </c>
    </row>
    <row r="241" spans="1:7" ht="12.75">
      <c r="A241" s="1" t="s">
        <v>6</v>
      </c>
      <c r="B241" s="14">
        <v>131</v>
      </c>
      <c r="C241" s="14">
        <v>621</v>
      </c>
      <c r="D241" s="61">
        <v>4.740458015267175</v>
      </c>
      <c r="E241" s="14">
        <v>523</v>
      </c>
      <c r="F241" s="14">
        <v>98</v>
      </c>
      <c r="G241" s="18">
        <v>0.7480916030534351</v>
      </c>
    </row>
    <row r="242" spans="1:7" ht="12.75">
      <c r="A242" s="1" t="s">
        <v>7</v>
      </c>
      <c r="B242" s="14">
        <v>131</v>
      </c>
      <c r="C242" s="14">
        <v>662</v>
      </c>
      <c r="D242" s="61">
        <v>5.0534351145038165</v>
      </c>
      <c r="E242" s="14">
        <v>523</v>
      </c>
      <c r="F242" s="14">
        <v>139</v>
      </c>
      <c r="G242" s="18">
        <v>1.0610687022900764</v>
      </c>
    </row>
    <row r="243" spans="1:7" ht="12.75">
      <c r="A243" s="1" t="s">
        <v>4</v>
      </c>
      <c r="B243" s="14">
        <v>131</v>
      </c>
      <c r="C243" s="14">
        <v>671</v>
      </c>
      <c r="D243" s="61">
        <v>5.122137404580153</v>
      </c>
      <c r="E243" s="14">
        <v>523</v>
      </c>
      <c r="F243" s="14">
        <v>148</v>
      </c>
      <c r="G243" s="18">
        <v>1.1297709923664123</v>
      </c>
    </row>
    <row r="244" spans="1:7" ht="12.75">
      <c r="A244" s="1" t="s">
        <v>5</v>
      </c>
      <c r="B244" s="14">
        <v>131</v>
      </c>
      <c r="C244" s="14">
        <v>672</v>
      </c>
      <c r="D244" s="61">
        <v>5.129770992366412</v>
      </c>
      <c r="E244" s="14">
        <v>523</v>
      </c>
      <c r="F244" s="14">
        <v>149</v>
      </c>
      <c r="G244" s="18">
        <v>1.1374045801526718</v>
      </c>
    </row>
    <row r="245" spans="2:7" ht="12.75">
      <c r="B245" s="14"/>
      <c r="C245" s="14"/>
      <c r="D245" s="61"/>
      <c r="E245" s="14"/>
      <c r="F245" s="14"/>
      <c r="G245" s="18"/>
    </row>
    <row r="246" spans="1:7" ht="12.75">
      <c r="A246" s="70"/>
      <c r="B246" s="80" t="s">
        <v>240</v>
      </c>
      <c r="C246" s="79"/>
      <c r="D246" s="71"/>
      <c r="E246" s="72"/>
      <c r="F246" s="14"/>
      <c r="G246" s="18"/>
    </row>
    <row r="247" spans="2:6" ht="12.75">
      <c r="B247" s="73"/>
      <c r="C247" s="78" t="s">
        <v>7</v>
      </c>
      <c r="D247" s="77">
        <v>4512</v>
      </c>
      <c r="E247" s="74"/>
      <c r="F247" s="5"/>
    </row>
    <row r="248" spans="2:6" ht="12.75">
      <c r="B248" s="73"/>
      <c r="C248" s="78" t="s">
        <v>5</v>
      </c>
      <c r="D248" s="77">
        <v>4520</v>
      </c>
      <c r="E248" s="74"/>
      <c r="F248" s="5"/>
    </row>
    <row r="249" spans="2:6" ht="12.75">
      <c r="B249" s="73"/>
      <c r="C249" s="81" t="s">
        <v>189</v>
      </c>
      <c r="D249" s="82">
        <v>-8</v>
      </c>
      <c r="E249" s="74"/>
      <c r="F249" s="5"/>
    </row>
    <row r="250" spans="2:6" ht="12.75">
      <c r="B250" s="75"/>
      <c r="C250" s="83" t="s">
        <v>190</v>
      </c>
      <c r="D250" s="84">
        <v>-0.0017699115044247787</v>
      </c>
      <c r="E250" s="76"/>
      <c r="F250" s="5"/>
    </row>
    <row r="251" spans="3:6" ht="12.75">
      <c r="C251" s="5"/>
      <c r="D251" s="95"/>
      <c r="E251" s="5"/>
      <c r="F251" s="5"/>
    </row>
    <row r="253" spans="1:7" ht="15">
      <c r="A253" s="67" t="s">
        <v>213</v>
      </c>
      <c r="B253" s="5"/>
      <c r="C253" s="5"/>
      <c r="D253" s="5"/>
      <c r="E253" s="5"/>
      <c r="G253" s="5" t="s">
        <v>164</v>
      </c>
    </row>
    <row r="254" spans="2:7" ht="12.75">
      <c r="B254" s="36" t="s">
        <v>163</v>
      </c>
      <c r="C254" s="36" t="s">
        <v>161</v>
      </c>
      <c r="D254" s="36" t="s">
        <v>162</v>
      </c>
      <c r="E254" s="36" t="s">
        <v>87</v>
      </c>
      <c r="F254" s="36" t="s">
        <v>88</v>
      </c>
      <c r="G254" s="36" t="s">
        <v>165</v>
      </c>
    </row>
    <row r="255" spans="1:7" ht="12.75">
      <c r="A255" s="1" t="s">
        <v>6</v>
      </c>
      <c r="B255" s="14">
        <v>142</v>
      </c>
      <c r="C255" s="14">
        <v>685</v>
      </c>
      <c r="D255" s="61">
        <v>4.823943661971831</v>
      </c>
      <c r="E255" s="14">
        <v>566</v>
      </c>
      <c r="F255" s="14">
        <v>119</v>
      </c>
      <c r="G255" s="18">
        <v>0.8380281690140845</v>
      </c>
    </row>
    <row r="256" spans="1:7" ht="12.75">
      <c r="A256" s="1" t="s">
        <v>7</v>
      </c>
      <c r="B256" s="14">
        <v>142</v>
      </c>
      <c r="C256" s="14">
        <v>719</v>
      </c>
      <c r="D256" s="61">
        <v>5.063380281690141</v>
      </c>
      <c r="E256" s="14">
        <v>566</v>
      </c>
      <c r="F256" s="14">
        <v>153</v>
      </c>
      <c r="G256" s="18">
        <v>1.0774647887323943</v>
      </c>
    </row>
    <row r="257" spans="1:7" ht="12.75">
      <c r="A257" s="1" t="s">
        <v>5</v>
      </c>
      <c r="B257" s="14">
        <v>142</v>
      </c>
      <c r="C257" s="14">
        <v>723</v>
      </c>
      <c r="D257" s="61">
        <v>5.091549295774648</v>
      </c>
      <c r="E257" s="14">
        <v>566</v>
      </c>
      <c r="F257" s="14">
        <v>157</v>
      </c>
      <c r="G257" s="18">
        <v>1.1056338028169015</v>
      </c>
    </row>
    <row r="258" spans="1:7" ht="12.75">
      <c r="A258" s="1" t="s">
        <v>4</v>
      </c>
      <c r="B258" s="14">
        <v>142</v>
      </c>
      <c r="C258" s="14">
        <v>811</v>
      </c>
      <c r="D258" s="61">
        <v>5.711267605633803</v>
      </c>
      <c r="E258" s="14">
        <v>566</v>
      </c>
      <c r="F258" s="14">
        <v>245</v>
      </c>
      <c r="G258" s="18">
        <v>1.7253521126760563</v>
      </c>
    </row>
    <row r="259" spans="2:7" ht="12.75">
      <c r="B259" s="14"/>
      <c r="C259" s="14"/>
      <c r="D259" s="61"/>
      <c r="E259" s="14"/>
      <c r="F259" s="14"/>
      <c r="G259" s="18"/>
    </row>
    <row r="260" spans="1:7" ht="12.75">
      <c r="A260" s="70"/>
      <c r="B260" s="80" t="s">
        <v>225</v>
      </c>
      <c r="C260" s="79"/>
      <c r="D260" s="71"/>
      <c r="E260" s="72"/>
      <c r="F260" s="14"/>
      <c r="G260" s="18"/>
    </row>
    <row r="261" spans="2:6" ht="12.75">
      <c r="B261" s="73"/>
      <c r="C261" s="78" t="s">
        <v>7</v>
      </c>
      <c r="D261" s="77">
        <v>3850</v>
      </c>
      <c r="E261" s="74"/>
      <c r="F261" s="5"/>
    </row>
    <row r="262" spans="2:6" ht="12.75">
      <c r="B262" s="73"/>
      <c r="C262" s="78" t="s">
        <v>5</v>
      </c>
      <c r="D262" s="77">
        <v>3848</v>
      </c>
      <c r="E262" s="74"/>
      <c r="F262" s="5"/>
    </row>
    <row r="263" spans="2:6" ht="12.75">
      <c r="B263" s="73"/>
      <c r="C263" s="81" t="s">
        <v>189</v>
      </c>
      <c r="D263" s="82">
        <v>2</v>
      </c>
      <c r="E263" s="74"/>
      <c r="F263" s="5"/>
    </row>
    <row r="264" spans="2:6" ht="12.75">
      <c r="B264" s="75"/>
      <c r="C264" s="83" t="s">
        <v>190</v>
      </c>
      <c r="D264" s="84">
        <v>0.0005197505197505198</v>
      </c>
      <c r="E264" s="76"/>
      <c r="F264" s="5"/>
    </row>
    <row r="265" spans="3:6" ht="12.75">
      <c r="C265" s="5"/>
      <c r="D265" s="95"/>
      <c r="E265" s="5"/>
      <c r="F265" s="5"/>
    </row>
    <row r="266" spans="1:7" ht="15">
      <c r="A266" s="67" t="s">
        <v>179</v>
      </c>
      <c r="B266" s="5"/>
      <c r="C266" s="5"/>
      <c r="D266" s="5"/>
      <c r="E266" s="5"/>
      <c r="G266" s="5" t="s">
        <v>164</v>
      </c>
    </row>
    <row r="267" spans="2:7" ht="12.75">
      <c r="B267" s="36" t="s">
        <v>163</v>
      </c>
      <c r="C267" s="36" t="s">
        <v>161</v>
      </c>
      <c r="D267" s="36" t="s">
        <v>162</v>
      </c>
      <c r="E267" s="36" t="s">
        <v>87</v>
      </c>
      <c r="F267" s="36" t="s">
        <v>88</v>
      </c>
      <c r="G267" s="36" t="s">
        <v>165</v>
      </c>
    </row>
    <row r="268" spans="1:7" ht="12.75">
      <c r="A268" s="1" t="s">
        <v>6</v>
      </c>
      <c r="B268" s="14">
        <v>162</v>
      </c>
      <c r="C268" s="14">
        <v>796</v>
      </c>
      <c r="D268" s="61">
        <v>4.91358024691358</v>
      </c>
      <c r="E268" s="14">
        <v>647</v>
      </c>
      <c r="F268" s="14">
        <v>149</v>
      </c>
      <c r="G268" s="18">
        <v>0.9197530864197531</v>
      </c>
    </row>
    <row r="269" spans="1:7" ht="12.75">
      <c r="A269" s="1" t="s">
        <v>7</v>
      </c>
      <c r="B269" s="14">
        <v>162</v>
      </c>
      <c r="C269" s="14">
        <v>833</v>
      </c>
      <c r="D269" s="61">
        <v>5.1419753086419755</v>
      </c>
      <c r="E269" s="14">
        <v>647</v>
      </c>
      <c r="F269" s="14">
        <v>186</v>
      </c>
      <c r="G269" s="18">
        <v>1.1481481481481481</v>
      </c>
    </row>
    <row r="270" spans="1:7" ht="12.75">
      <c r="A270" s="1" t="s">
        <v>5</v>
      </c>
      <c r="B270" s="14">
        <v>162</v>
      </c>
      <c r="C270" s="14">
        <v>825</v>
      </c>
      <c r="D270" s="61">
        <v>5.092592592592593</v>
      </c>
      <c r="E270" s="14">
        <v>647</v>
      </c>
      <c r="F270" s="14">
        <v>178</v>
      </c>
      <c r="G270" s="18">
        <v>1.0987654320987654</v>
      </c>
    </row>
    <row r="271" spans="1:7" ht="12.75">
      <c r="A271" s="1" t="s">
        <v>4</v>
      </c>
      <c r="B271" s="14">
        <v>162</v>
      </c>
      <c r="C271" s="14">
        <v>907</v>
      </c>
      <c r="D271" s="61">
        <v>5.598765432098766</v>
      </c>
      <c r="E271" s="14">
        <v>647</v>
      </c>
      <c r="F271" s="14">
        <v>260</v>
      </c>
      <c r="G271" s="18">
        <v>1.6049382716049383</v>
      </c>
    </row>
    <row r="272" spans="3:6" ht="12.75">
      <c r="C272" s="5"/>
      <c r="D272" s="95"/>
      <c r="E272" s="5"/>
      <c r="F272" s="5"/>
    </row>
    <row r="273" spans="3:6" ht="12.75">
      <c r="C273" s="5"/>
      <c r="D273" s="95"/>
      <c r="E273" s="5"/>
      <c r="F273" s="5"/>
    </row>
    <row r="274" spans="1:7" ht="15">
      <c r="A274" s="67" t="s">
        <v>158</v>
      </c>
      <c r="B274" s="5"/>
      <c r="C274" s="5"/>
      <c r="D274" s="5"/>
      <c r="E274" s="5"/>
      <c r="G274" s="5" t="s">
        <v>164</v>
      </c>
    </row>
    <row r="275" spans="2:7" ht="12.75">
      <c r="B275" s="36" t="s">
        <v>163</v>
      </c>
      <c r="C275" s="36" t="s">
        <v>161</v>
      </c>
      <c r="D275" s="36" t="s">
        <v>162</v>
      </c>
      <c r="E275" s="36" t="s">
        <v>87</v>
      </c>
      <c r="F275" s="36" t="s">
        <v>88</v>
      </c>
      <c r="G275" s="36" t="s">
        <v>165</v>
      </c>
    </row>
    <row r="276" spans="1:7" ht="12.75">
      <c r="A276" s="1" t="s">
        <v>6</v>
      </c>
      <c r="B276" s="14">
        <v>162</v>
      </c>
      <c r="C276" s="14">
        <v>767</v>
      </c>
      <c r="D276" s="61">
        <v>4.734567901234568</v>
      </c>
      <c r="E276" s="14">
        <v>644</v>
      </c>
      <c r="F276" s="14">
        <v>123</v>
      </c>
      <c r="G276" s="18">
        <v>0.7592592592592593</v>
      </c>
    </row>
    <row r="277" spans="1:7" ht="12.75">
      <c r="A277" s="1" t="s">
        <v>7</v>
      </c>
      <c r="B277" s="14">
        <v>162</v>
      </c>
      <c r="C277" s="14">
        <v>808</v>
      </c>
      <c r="D277" s="61">
        <v>4.987654320987654</v>
      </c>
      <c r="E277" s="14">
        <v>644</v>
      </c>
      <c r="F277" s="14">
        <v>164</v>
      </c>
      <c r="G277" s="18">
        <v>1.0123456790123457</v>
      </c>
    </row>
    <row r="278" spans="1:7" ht="12.75">
      <c r="A278" s="1" t="s">
        <v>5</v>
      </c>
      <c r="B278" s="14">
        <v>162</v>
      </c>
      <c r="C278" s="14">
        <v>809</v>
      </c>
      <c r="D278" s="61">
        <v>4.993827160493828</v>
      </c>
      <c r="E278" s="14">
        <v>644</v>
      </c>
      <c r="F278" s="14">
        <v>165</v>
      </c>
      <c r="G278" s="18">
        <v>1.0185185185185186</v>
      </c>
    </row>
    <row r="279" spans="1:7" ht="12.75">
      <c r="A279" s="1" t="s">
        <v>4</v>
      </c>
      <c r="B279" s="14">
        <v>162</v>
      </c>
      <c r="C279" s="14">
        <v>911</v>
      </c>
      <c r="D279" s="61">
        <v>5.6234567901234565</v>
      </c>
      <c r="E279" s="14">
        <v>644</v>
      </c>
      <c r="F279" s="14">
        <v>267</v>
      </c>
      <c r="G279" s="18">
        <v>1.6481481481481481</v>
      </c>
    </row>
    <row r="280" spans="3:6" ht="12.75">
      <c r="C280" s="5"/>
      <c r="D280" s="5"/>
      <c r="E280" s="5"/>
      <c r="F280" s="5"/>
    </row>
    <row r="281" spans="3:6" ht="12.75">
      <c r="C281" s="5"/>
      <c r="D281" s="5"/>
      <c r="E281" s="5"/>
      <c r="F281" s="5"/>
    </row>
    <row r="282" spans="1:7" ht="15">
      <c r="A282" s="67" t="s">
        <v>131</v>
      </c>
      <c r="B282" s="5"/>
      <c r="C282" s="5"/>
      <c r="D282" s="5"/>
      <c r="E282" s="5"/>
      <c r="F282" s="5"/>
      <c r="G282" s="5" t="s">
        <v>164</v>
      </c>
    </row>
    <row r="283" spans="2:7" ht="12.75">
      <c r="B283" s="36" t="s">
        <v>163</v>
      </c>
      <c r="C283" s="36" t="s">
        <v>161</v>
      </c>
      <c r="D283" s="36" t="s">
        <v>162</v>
      </c>
      <c r="E283" s="36" t="s">
        <v>87</v>
      </c>
      <c r="F283" s="36" t="s">
        <v>88</v>
      </c>
      <c r="G283" s="36" t="s">
        <v>165</v>
      </c>
    </row>
    <row r="284" spans="1:7" ht="12.75">
      <c r="A284" s="1" t="s">
        <v>6</v>
      </c>
      <c r="B284" s="14">
        <v>162</v>
      </c>
      <c r="C284" s="14">
        <v>775</v>
      </c>
      <c r="D284" s="20">
        <v>4.783950617283951</v>
      </c>
      <c r="E284" s="14">
        <v>647</v>
      </c>
      <c r="F284" s="14">
        <v>128</v>
      </c>
      <c r="G284" s="18">
        <v>0.7901234567901234</v>
      </c>
    </row>
    <row r="285" spans="1:7" ht="12.75">
      <c r="A285" s="1" t="s">
        <v>7</v>
      </c>
      <c r="B285" s="14">
        <v>162</v>
      </c>
      <c r="C285" s="14">
        <v>836</v>
      </c>
      <c r="D285" s="20">
        <v>5.160493827160494</v>
      </c>
      <c r="E285" s="14">
        <v>647</v>
      </c>
      <c r="F285" s="14">
        <v>189</v>
      </c>
      <c r="G285" s="18">
        <v>1.1666666666666667</v>
      </c>
    </row>
    <row r="286" spans="1:7" ht="12.75">
      <c r="A286" s="1" t="s">
        <v>5</v>
      </c>
      <c r="B286" s="14">
        <v>162</v>
      </c>
      <c r="C286" s="14">
        <v>836</v>
      </c>
      <c r="D286" s="20">
        <v>5.160493827160494</v>
      </c>
      <c r="E286" s="14">
        <v>647</v>
      </c>
      <c r="F286" s="14">
        <v>189</v>
      </c>
      <c r="G286" s="18">
        <v>1.1666666666666667</v>
      </c>
    </row>
    <row r="287" spans="1:7" ht="12.75">
      <c r="A287" s="1" t="s">
        <v>4</v>
      </c>
      <c r="B287" s="14">
        <v>162</v>
      </c>
      <c r="C287" s="14">
        <v>947</v>
      </c>
      <c r="D287" s="20">
        <v>5.845679012345679</v>
      </c>
      <c r="E287" s="14">
        <v>647</v>
      </c>
      <c r="F287" s="14">
        <v>300</v>
      </c>
      <c r="G287" s="18">
        <v>1.8518518518518519</v>
      </c>
    </row>
    <row r="288" spans="3:6" ht="12.75">
      <c r="C288" s="5"/>
      <c r="D288" s="5"/>
      <c r="E288" s="5"/>
      <c r="F288" s="5"/>
    </row>
    <row r="289" spans="3:6" ht="12.75">
      <c r="C289" s="5"/>
      <c r="D289" s="5"/>
      <c r="E289" s="5"/>
      <c r="F289" s="5"/>
    </row>
    <row r="290" spans="1:7" ht="15">
      <c r="A290" s="67" t="s">
        <v>132</v>
      </c>
      <c r="B290" s="5"/>
      <c r="C290" s="5"/>
      <c r="D290" s="5"/>
      <c r="E290" s="5"/>
      <c r="F290" s="5"/>
      <c r="G290" s="5" t="s">
        <v>164</v>
      </c>
    </row>
    <row r="291" spans="2:7" ht="12.75">
      <c r="B291" s="36" t="s">
        <v>163</v>
      </c>
      <c r="C291" s="36" t="s">
        <v>161</v>
      </c>
      <c r="D291" s="36" t="s">
        <v>162</v>
      </c>
      <c r="E291" s="36" t="s">
        <v>87</v>
      </c>
      <c r="F291" s="36" t="s">
        <v>88</v>
      </c>
      <c r="G291" s="36" t="s">
        <v>165</v>
      </c>
    </row>
    <row r="292" spans="1:8" ht="12.75">
      <c r="A292" s="1" t="s">
        <v>6</v>
      </c>
      <c r="B292" s="14">
        <v>126</v>
      </c>
      <c r="C292" s="55">
        <v>630</v>
      </c>
      <c r="D292" s="62">
        <v>5</v>
      </c>
      <c r="E292" s="55">
        <v>503</v>
      </c>
      <c r="F292" s="55">
        <v>127</v>
      </c>
      <c r="G292" s="62">
        <v>1.007936507936508</v>
      </c>
      <c r="H292" s="22"/>
    </row>
    <row r="293" spans="1:7" ht="12.75">
      <c r="A293" s="1" t="s">
        <v>7</v>
      </c>
      <c r="B293" s="14">
        <v>126</v>
      </c>
      <c r="C293" s="5">
        <v>654</v>
      </c>
      <c r="D293" s="18">
        <v>5.190476190476191</v>
      </c>
      <c r="E293" s="5">
        <v>503</v>
      </c>
      <c r="F293" s="5">
        <v>151</v>
      </c>
      <c r="G293" s="18">
        <v>1.1984126984126984</v>
      </c>
    </row>
    <row r="294" spans="1:7" ht="12.75">
      <c r="A294" s="1" t="s">
        <v>5</v>
      </c>
      <c r="B294" s="14">
        <v>126</v>
      </c>
      <c r="C294" s="5">
        <v>655</v>
      </c>
      <c r="D294" s="18">
        <v>5.198412698412699</v>
      </c>
      <c r="E294" s="5">
        <v>503</v>
      </c>
      <c r="F294" s="5">
        <v>152</v>
      </c>
      <c r="G294" s="18">
        <v>1.2063492063492063</v>
      </c>
    </row>
    <row r="295" spans="1:7" ht="12.75">
      <c r="A295" s="1" t="s">
        <v>4</v>
      </c>
      <c r="B295" s="14">
        <v>126</v>
      </c>
      <c r="C295" s="5">
        <v>746</v>
      </c>
      <c r="D295" s="18">
        <v>5.920634920634921</v>
      </c>
      <c r="E295" s="5">
        <v>503</v>
      </c>
      <c r="F295" s="5">
        <v>243</v>
      </c>
      <c r="G295" s="18">
        <v>1.9285714285714286</v>
      </c>
    </row>
    <row r="298" ht="15">
      <c r="A298" s="67" t="s">
        <v>159</v>
      </c>
    </row>
    <row r="299" spans="1:11" ht="12.75">
      <c r="A299" s="6"/>
      <c r="B299" s="36" t="s">
        <v>410</v>
      </c>
      <c r="C299" s="36" t="s">
        <v>349</v>
      </c>
      <c r="D299" s="36" t="s">
        <v>329</v>
      </c>
      <c r="E299" s="36" t="s">
        <v>258</v>
      </c>
      <c r="F299" s="36" t="s">
        <v>238</v>
      </c>
      <c r="G299" s="36" t="s">
        <v>211</v>
      </c>
      <c r="H299" s="36" t="s">
        <v>178</v>
      </c>
      <c r="I299" s="36" t="s">
        <v>147</v>
      </c>
      <c r="J299" s="36" t="s">
        <v>105</v>
      </c>
      <c r="K299" s="36" t="s">
        <v>39</v>
      </c>
    </row>
    <row r="300" spans="1:11" ht="12.75">
      <c r="A300" s="1" t="s">
        <v>7</v>
      </c>
      <c r="B300" s="14">
        <f>STATS!BQ146</f>
        <v>29</v>
      </c>
      <c r="C300" s="14">
        <v>20</v>
      </c>
      <c r="D300" s="14">
        <v>32</v>
      </c>
      <c r="E300" s="14">
        <v>21</v>
      </c>
      <c r="F300" s="14">
        <v>10</v>
      </c>
      <c r="G300" s="14">
        <v>22</v>
      </c>
      <c r="H300" s="14">
        <v>25</v>
      </c>
      <c r="I300" s="14">
        <v>18</v>
      </c>
      <c r="J300" s="5">
        <v>23</v>
      </c>
      <c r="K300" s="5">
        <v>17</v>
      </c>
    </row>
    <row r="301" spans="1:11" ht="12.75">
      <c r="A301" s="1" t="s">
        <v>6</v>
      </c>
      <c r="B301" s="14">
        <f>STATS!BP146</f>
        <v>18</v>
      </c>
      <c r="C301" s="14">
        <v>20</v>
      </c>
      <c r="D301" s="14" t="s">
        <v>350</v>
      </c>
      <c r="E301" s="14">
        <v>25</v>
      </c>
      <c r="F301" s="14">
        <v>25</v>
      </c>
      <c r="G301" s="14">
        <v>34</v>
      </c>
      <c r="H301" s="14">
        <v>20</v>
      </c>
      <c r="I301" s="14">
        <v>26</v>
      </c>
      <c r="J301" s="5">
        <v>36</v>
      </c>
      <c r="K301" s="5">
        <v>25</v>
      </c>
    </row>
    <row r="302" spans="1:11" ht="12.75">
      <c r="A302" s="1" t="s">
        <v>5</v>
      </c>
      <c r="B302" s="14">
        <f>STATS!BO146</f>
        <v>15</v>
      </c>
      <c r="C302" s="14">
        <v>18</v>
      </c>
      <c r="D302" s="14">
        <v>19</v>
      </c>
      <c r="E302" s="14">
        <v>12</v>
      </c>
      <c r="F302" s="14">
        <v>15</v>
      </c>
      <c r="G302" s="14">
        <v>21</v>
      </c>
      <c r="H302" s="14">
        <v>22</v>
      </c>
      <c r="I302" s="14">
        <v>18</v>
      </c>
      <c r="J302" s="5">
        <v>22</v>
      </c>
      <c r="K302" s="5">
        <v>21</v>
      </c>
    </row>
    <row r="303" spans="1:11" ht="12.75">
      <c r="A303" s="1" t="s">
        <v>4</v>
      </c>
      <c r="B303" s="14">
        <f>STATS!BN146</f>
        <v>8</v>
      </c>
      <c r="C303" s="14">
        <v>12</v>
      </c>
      <c r="D303" s="14">
        <v>22</v>
      </c>
      <c r="E303" s="14">
        <v>13</v>
      </c>
      <c r="F303" s="14">
        <v>13</v>
      </c>
      <c r="G303" s="14">
        <v>8</v>
      </c>
      <c r="H303" s="14">
        <v>11</v>
      </c>
      <c r="I303" s="14">
        <v>11</v>
      </c>
      <c r="J303" s="5">
        <v>10</v>
      </c>
      <c r="K303" s="5">
        <v>3</v>
      </c>
    </row>
    <row r="306" ht="15">
      <c r="A306" s="67" t="s">
        <v>436</v>
      </c>
    </row>
    <row r="307" ht="12.75">
      <c r="A307" s="35" t="s">
        <v>410</v>
      </c>
    </row>
    <row r="308" spans="1:5" ht="12.75">
      <c r="A308" s="6"/>
      <c r="B308" s="36" t="s">
        <v>4</v>
      </c>
      <c r="C308" s="36" t="s">
        <v>5</v>
      </c>
      <c r="D308" s="36" t="s">
        <v>6</v>
      </c>
      <c r="E308" s="36" t="s">
        <v>7</v>
      </c>
    </row>
    <row r="309" spans="1:5" ht="12.75">
      <c r="A309" s="1" t="s">
        <v>4</v>
      </c>
      <c r="B309" s="5" t="s">
        <v>78</v>
      </c>
      <c r="C309" s="14">
        <f>STATS!AZ146</f>
        <v>47</v>
      </c>
      <c r="D309" s="14">
        <f>STATS!BA146</f>
        <v>36</v>
      </c>
      <c r="E309" s="14">
        <f>STATS!BB146</f>
        <v>34</v>
      </c>
    </row>
    <row r="310" spans="1:5" ht="12.75">
      <c r="A310" s="1" t="s">
        <v>5</v>
      </c>
      <c r="B310" s="14">
        <f>STATS!BC146</f>
        <v>58</v>
      </c>
      <c r="C310" s="5" t="s">
        <v>78</v>
      </c>
      <c r="D310" s="14">
        <f>STATS!BD146</f>
        <v>51</v>
      </c>
      <c r="E310" s="14">
        <f>STATS!BE146</f>
        <v>39</v>
      </c>
    </row>
    <row r="311" spans="1:5" ht="12.75">
      <c r="A311" s="1" t="s">
        <v>6</v>
      </c>
      <c r="B311" s="14">
        <f>STATS!BF146</f>
        <v>62</v>
      </c>
      <c r="C311" s="14">
        <f>STATS!BG146</f>
        <v>58</v>
      </c>
      <c r="D311" s="5" t="s">
        <v>78</v>
      </c>
      <c r="E311" s="14">
        <f>STATS!BH146</f>
        <v>44</v>
      </c>
    </row>
    <row r="312" spans="1:5" ht="12.75">
      <c r="A312" s="1" t="s">
        <v>7</v>
      </c>
      <c r="B312" s="14">
        <f>STATS!BI146</f>
        <v>75</v>
      </c>
      <c r="C312" s="14">
        <f>STATS!BJ146</f>
        <v>67</v>
      </c>
      <c r="D312" s="14">
        <f>STATS!BK146</f>
        <v>61</v>
      </c>
      <c r="E312" s="5" t="s">
        <v>78</v>
      </c>
    </row>
    <row r="313" spans="2:5" ht="12.75">
      <c r="B313" s="14"/>
      <c r="C313" s="14"/>
      <c r="D313" s="14"/>
      <c r="E313" s="5"/>
    </row>
    <row r="314" ht="12.75">
      <c r="A314" s="35" t="s">
        <v>349</v>
      </c>
    </row>
    <row r="315" spans="1:5" ht="12.75">
      <c r="A315" s="6"/>
      <c r="B315" s="36" t="s">
        <v>4</v>
      </c>
      <c r="C315" s="36" t="s">
        <v>5</v>
      </c>
      <c r="D315" s="36" t="s">
        <v>6</v>
      </c>
      <c r="E315" s="36" t="s">
        <v>7</v>
      </c>
    </row>
    <row r="316" spans="1:5" ht="12.75">
      <c r="A316" s="1" t="s">
        <v>4</v>
      </c>
      <c r="B316" s="5" t="s">
        <v>78</v>
      </c>
      <c r="C316" s="14">
        <v>49</v>
      </c>
      <c r="D316" s="14">
        <v>36</v>
      </c>
      <c r="E316" s="14">
        <v>46</v>
      </c>
    </row>
    <row r="317" spans="1:5" ht="12.75">
      <c r="A317" s="1" t="s">
        <v>5</v>
      </c>
      <c r="B317" s="14">
        <v>47</v>
      </c>
      <c r="C317" s="5" t="s">
        <v>78</v>
      </c>
      <c r="D317" s="14">
        <v>45</v>
      </c>
      <c r="E317" s="14">
        <v>55</v>
      </c>
    </row>
    <row r="318" spans="1:5" ht="12.75">
      <c r="A318" s="1" t="s">
        <v>6</v>
      </c>
      <c r="B318" s="14">
        <v>60</v>
      </c>
      <c r="C318" s="14">
        <v>54</v>
      </c>
      <c r="D318" s="5" t="s">
        <v>78</v>
      </c>
      <c r="E318" s="14">
        <v>53</v>
      </c>
    </row>
    <row r="319" spans="1:5" ht="12.75">
      <c r="A319" s="1" t="s">
        <v>7</v>
      </c>
      <c r="B319" s="14">
        <v>58</v>
      </c>
      <c r="C319" s="14">
        <v>52</v>
      </c>
      <c r="D319" s="14">
        <v>49</v>
      </c>
      <c r="E319" s="5" t="s">
        <v>78</v>
      </c>
    </row>
    <row r="320" spans="2:5" ht="12.75">
      <c r="B320" s="14"/>
      <c r="C320" s="14"/>
      <c r="D320" s="14"/>
      <c r="E320" s="5"/>
    </row>
    <row r="321" ht="12.75">
      <c r="A321" s="35" t="s">
        <v>329</v>
      </c>
    </row>
    <row r="322" spans="1:5" ht="12.75">
      <c r="A322" s="6"/>
      <c r="B322" s="36" t="s">
        <v>4</v>
      </c>
      <c r="C322" s="36" t="s">
        <v>5</v>
      </c>
      <c r="D322" s="36" t="s">
        <v>6</v>
      </c>
      <c r="E322" s="36" t="s">
        <v>7</v>
      </c>
    </row>
    <row r="323" spans="1:5" ht="12.75">
      <c r="A323" s="1" t="s">
        <v>4</v>
      </c>
      <c r="B323" s="5" t="s">
        <v>78</v>
      </c>
      <c r="C323" s="14">
        <v>48</v>
      </c>
      <c r="D323" s="14" t="s">
        <v>350</v>
      </c>
      <c r="E323" s="14">
        <v>35</v>
      </c>
    </row>
    <row r="324" spans="1:5" ht="12.75">
      <c r="A324" s="1" t="s">
        <v>5</v>
      </c>
      <c r="B324" s="14">
        <v>54</v>
      </c>
      <c r="C324" s="5" t="s">
        <v>78</v>
      </c>
      <c r="D324" s="14" t="s">
        <v>350</v>
      </c>
      <c r="E324" s="14">
        <v>32</v>
      </c>
    </row>
    <row r="325" spans="1:5" ht="12.75">
      <c r="A325" s="1" t="s">
        <v>6</v>
      </c>
      <c r="B325" s="14" t="s">
        <v>350</v>
      </c>
      <c r="C325" s="14" t="s">
        <v>350</v>
      </c>
      <c r="D325" s="5" t="s">
        <v>78</v>
      </c>
      <c r="E325" s="14" t="s">
        <v>350</v>
      </c>
    </row>
    <row r="326" spans="1:5" ht="12.75">
      <c r="A326" s="1" t="s">
        <v>7</v>
      </c>
      <c r="B326" s="14">
        <v>70</v>
      </c>
      <c r="C326" s="14">
        <v>55</v>
      </c>
      <c r="D326" s="14" t="s">
        <v>350</v>
      </c>
      <c r="E326" s="5" t="s">
        <v>78</v>
      </c>
    </row>
    <row r="327" spans="2:5" ht="12.75">
      <c r="B327" s="14"/>
      <c r="C327" s="14"/>
      <c r="D327" s="14"/>
      <c r="E327" s="5"/>
    </row>
    <row r="328" ht="12.75">
      <c r="A328" s="35" t="s">
        <v>258</v>
      </c>
    </row>
    <row r="329" spans="1:5" ht="12.75">
      <c r="A329" s="6"/>
      <c r="B329" s="36" t="s">
        <v>4</v>
      </c>
      <c r="C329" s="36" t="s">
        <v>5</v>
      </c>
      <c r="D329" s="36" t="s">
        <v>6</v>
      </c>
      <c r="E329" s="36" t="s">
        <v>7</v>
      </c>
    </row>
    <row r="330" spans="1:5" ht="12.75">
      <c r="A330" s="1" t="s">
        <v>4</v>
      </c>
      <c r="B330" s="5" t="s">
        <v>78</v>
      </c>
      <c r="C330" s="14">
        <v>55</v>
      </c>
      <c r="D330" s="14">
        <v>38</v>
      </c>
      <c r="E330" s="14">
        <v>44</v>
      </c>
    </row>
    <row r="331" spans="1:5" ht="12.75">
      <c r="A331" s="1" t="s">
        <v>5</v>
      </c>
      <c r="B331" s="14">
        <v>52</v>
      </c>
      <c r="C331" s="5" t="s">
        <v>78</v>
      </c>
      <c r="D331" s="14">
        <v>38</v>
      </c>
      <c r="E331" s="14">
        <v>42</v>
      </c>
    </row>
    <row r="332" spans="1:5" ht="12.75">
      <c r="A332" s="1" t="s">
        <v>6</v>
      </c>
      <c r="B332" s="14">
        <v>59</v>
      </c>
      <c r="C332" s="14">
        <v>61</v>
      </c>
      <c r="D332" s="5" t="s">
        <v>78</v>
      </c>
      <c r="E332" s="14">
        <v>54</v>
      </c>
    </row>
    <row r="333" spans="1:5" ht="12.75">
      <c r="A333" s="1" t="s">
        <v>7</v>
      </c>
      <c r="B333" s="14">
        <v>63</v>
      </c>
      <c r="C333" s="14">
        <v>60</v>
      </c>
      <c r="D333" s="14">
        <v>47</v>
      </c>
      <c r="E333" s="5" t="s">
        <v>78</v>
      </c>
    </row>
    <row r="334" spans="2:5" ht="12.75">
      <c r="B334" s="14"/>
      <c r="C334" s="14"/>
      <c r="D334" s="14"/>
      <c r="E334" s="5"/>
    </row>
    <row r="335" ht="12.75">
      <c r="A335" s="35" t="s">
        <v>238</v>
      </c>
    </row>
    <row r="336" spans="1:5" ht="12.75">
      <c r="A336" s="6"/>
      <c r="B336" s="36" t="s">
        <v>4</v>
      </c>
      <c r="C336" s="36" t="s">
        <v>5</v>
      </c>
      <c r="D336" s="36" t="s">
        <v>6</v>
      </c>
      <c r="E336" s="36" t="s">
        <v>7</v>
      </c>
    </row>
    <row r="337" spans="1:5" ht="12.75">
      <c r="A337" s="1" t="s">
        <v>4</v>
      </c>
      <c r="B337" s="5" t="s">
        <v>78</v>
      </c>
      <c r="C337" s="14">
        <v>46</v>
      </c>
      <c r="D337" s="14">
        <v>32</v>
      </c>
      <c r="E337" s="14">
        <v>43</v>
      </c>
    </row>
    <row r="338" spans="1:5" ht="12.75">
      <c r="A338" s="1" t="s">
        <v>5</v>
      </c>
      <c r="B338" s="14">
        <v>49</v>
      </c>
      <c r="C338" s="5" t="s">
        <v>78</v>
      </c>
      <c r="D338" s="14">
        <v>31</v>
      </c>
      <c r="E338" s="14">
        <v>38</v>
      </c>
    </row>
    <row r="339" spans="1:5" ht="12.75">
      <c r="A339" s="1" t="s">
        <v>6</v>
      </c>
      <c r="B339" s="14">
        <v>62</v>
      </c>
      <c r="C339" s="14">
        <v>61</v>
      </c>
      <c r="D339" s="5" t="s">
        <v>78</v>
      </c>
      <c r="E339" s="14">
        <v>51</v>
      </c>
    </row>
    <row r="340" spans="1:5" ht="12.75">
      <c r="A340" s="1" t="s">
        <v>7</v>
      </c>
      <c r="B340" s="14">
        <v>51</v>
      </c>
      <c r="C340" s="14">
        <v>45</v>
      </c>
      <c r="D340" s="14">
        <v>30</v>
      </c>
      <c r="E340" s="5" t="s">
        <v>78</v>
      </c>
    </row>
    <row r="341" spans="2:5" ht="12.75">
      <c r="B341" s="14"/>
      <c r="C341" s="14"/>
      <c r="D341" s="14"/>
      <c r="E341" s="5"/>
    </row>
    <row r="342" ht="12.75">
      <c r="A342" s="35" t="s">
        <v>211</v>
      </c>
    </row>
    <row r="343" spans="1:5" ht="12.75">
      <c r="A343" s="6"/>
      <c r="B343" s="36" t="s">
        <v>4</v>
      </c>
      <c r="C343" s="36" t="s">
        <v>5</v>
      </c>
      <c r="D343" s="36" t="s">
        <v>6</v>
      </c>
      <c r="E343" s="36" t="s">
        <v>7</v>
      </c>
    </row>
    <row r="344" spans="1:5" ht="12.75">
      <c r="A344" s="1" t="s">
        <v>4</v>
      </c>
      <c r="B344" s="5" t="s">
        <v>78</v>
      </c>
      <c r="C344" s="14">
        <v>25</v>
      </c>
      <c r="D344" s="14">
        <v>23</v>
      </c>
      <c r="E344" s="14">
        <v>29</v>
      </c>
    </row>
    <row r="345" spans="1:5" ht="12.75">
      <c r="A345" s="1" t="s">
        <v>5</v>
      </c>
      <c r="B345" s="14">
        <v>81</v>
      </c>
      <c r="C345" s="5" t="s">
        <v>78</v>
      </c>
      <c r="D345" s="14">
        <v>36</v>
      </c>
      <c r="E345" s="14">
        <v>43</v>
      </c>
    </row>
    <row r="346" spans="1:5" ht="12.75">
      <c r="A346" s="1" t="s">
        <v>6</v>
      </c>
      <c r="B346" s="14">
        <v>87</v>
      </c>
      <c r="C346" s="14">
        <v>58</v>
      </c>
      <c r="D346" s="5" t="s">
        <v>78</v>
      </c>
      <c r="E346" s="14">
        <v>60</v>
      </c>
    </row>
    <row r="347" spans="1:5" ht="12.75">
      <c r="A347" s="1" t="s">
        <v>7</v>
      </c>
      <c r="B347" s="14">
        <v>80</v>
      </c>
      <c r="C347" s="14">
        <v>47</v>
      </c>
      <c r="D347" s="14">
        <v>43</v>
      </c>
      <c r="E347" s="5" t="s">
        <v>78</v>
      </c>
    </row>
    <row r="348" spans="2:5" ht="12.75">
      <c r="B348" s="14"/>
      <c r="C348" s="14"/>
      <c r="D348" s="14"/>
      <c r="E348" s="5"/>
    </row>
    <row r="349" ht="12.75">
      <c r="A349" s="35" t="s">
        <v>178</v>
      </c>
    </row>
    <row r="350" spans="1:5" ht="12.75">
      <c r="A350" s="6"/>
      <c r="B350" s="36" t="s">
        <v>4</v>
      </c>
      <c r="C350" s="36" t="s">
        <v>5</v>
      </c>
      <c r="D350" s="36" t="s">
        <v>6</v>
      </c>
      <c r="E350" s="36" t="s">
        <v>7</v>
      </c>
    </row>
    <row r="351" spans="1:5" ht="12.75">
      <c r="A351" s="1" t="s">
        <v>4</v>
      </c>
      <c r="B351" s="5" t="s">
        <v>78</v>
      </c>
      <c r="C351" s="14">
        <v>46</v>
      </c>
      <c r="D351" s="14">
        <v>28</v>
      </c>
      <c r="E351" s="14">
        <v>41</v>
      </c>
    </row>
    <row r="352" spans="1:5" ht="12.75">
      <c r="A352" s="1" t="s">
        <v>5</v>
      </c>
      <c r="B352" s="14">
        <v>83</v>
      </c>
      <c r="C352" s="5" t="s">
        <v>78</v>
      </c>
      <c r="D352" s="14">
        <v>48</v>
      </c>
      <c r="E352" s="14">
        <v>58</v>
      </c>
    </row>
    <row r="353" spans="1:5" ht="12.75">
      <c r="A353" s="1" t="s">
        <v>6</v>
      </c>
      <c r="B353" s="14">
        <v>83</v>
      </c>
      <c r="C353" s="14">
        <v>63</v>
      </c>
      <c r="D353" s="5" t="s">
        <v>78</v>
      </c>
      <c r="E353" s="14">
        <v>64</v>
      </c>
    </row>
    <row r="354" spans="1:5" ht="12.75">
      <c r="A354" s="1" t="s">
        <v>7</v>
      </c>
      <c r="B354" s="14">
        <v>86</v>
      </c>
      <c r="C354" s="14">
        <v>64</v>
      </c>
      <c r="D354" s="14">
        <v>46</v>
      </c>
      <c r="E354" s="5" t="s">
        <v>78</v>
      </c>
    </row>
    <row r="355" spans="2:5" ht="12.75">
      <c r="B355" s="14"/>
      <c r="C355" s="14"/>
      <c r="D355" s="14"/>
      <c r="E355" s="5"/>
    </row>
    <row r="356" ht="12.75">
      <c r="A356" s="35" t="s">
        <v>147</v>
      </c>
    </row>
    <row r="357" spans="1:5" ht="12.75">
      <c r="A357" s="6"/>
      <c r="B357" s="36" t="s">
        <v>4</v>
      </c>
      <c r="C357" s="36" t="s">
        <v>5</v>
      </c>
      <c r="D357" s="36" t="s">
        <v>6</v>
      </c>
      <c r="E357" s="36" t="s">
        <v>7</v>
      </c>
    </row>
    <row r="358" spans="1:5" ht="12.75">
      <c r="A358" s="1" t="s">
        <v>4</v>
      </c>
      <c r="B358" s="5" t="s">
        <v>78</v>
      </c>
      <c r="C358" s="14">
        <v>33</v>
      </c>
      <c r="D358" s="14">
        <v>27</v>
      </c>
      <c r="E358" s="14">
        <v>34</v>
      </c>
    </row>
    <row r="359" spans="1:5" ht="12.75">
      <c r="A359" s="1" t="s">
        <v>5</v>
      </c>
      <c r="B359" s="14">
        <v>86</v>
      </c>
      <c r="C359" s="5" t="s">
        <v>78</v>
      </c>
      <c r="D359" s="14">
        <v>39</v>
      </c>
      <c r="E359" s="14">
        <v>60</v>
      </c>
    </row>
    <row r="360" spans="1:5" ht="12.75">
      <c r="A360" s="1" t="s">
        <v>6</v>
      </c>
      <c r="B360" s="14">
        <v>99</v>
      </c>
      <c r="C360" s="14">
        <v>62</v>
      </c>
      <c r="D360" s="5" t="s">
        <v>78</v>
      </c>
      <c r="E360" s="14">
        <v>60</v>
      </c>
    </row>
    <row r="361" spans="1:5" ht="12.75">
      <c r="A361" s="1" t="s">
        <v>7</v>
      </c>
      <c r="B361" s="14">
        <v>86</v>
      </c>
      <c r="C361" s="14">
        <v>49</v>
      </c>
      <c r="D361" s="14">
        <v>38</v>
      </c>
      <c r="E361" s="5" t="s">
        <v>78</v>
      </c>
    </row>
    <row r="362" spans="2:5" ht="12.75">
      <c r="B362" s="14"/>
      <c r="C362" s="14"/>
      <c r="D362" s="14"/>
      <c r="E362" s="5"/>
    </row>
    <row r="363" spans="1:5" ht="12.75">
      <c r="A363" s="35" t="s">
        <v>105</v>
      </c>
      <c r="B363" s="14"/>
      <c r="C363" s="14"/>
      <c r="D363" s="14"/>
      <c r="E363" s="5"/>
    </row>
    <row r="364" spans="2:5" ht="12.75">
      <c r="B364" s="14" t="s">
        <v>4</v>
      </c>
      <c r="C364" s="14" t="s">
        <v>5</v>
      </c>
      <c r="D364" s="14" t="s">
        <v>6</v>
      </c>
      <c r="E364" s="5" t="s">
        <v>7</v>
      </c>
    </row>
    <row r="365" spans="1:5" ht="12.75">
      <c r="A365" s="1" t="s">
        <v>4</v>
      </c>
      <c r="B365" s="14" t="s">
        <v>78</v>
      </c>
      <c r="C365" s="14">
        <v>41</v>
      </c>
      <c r="D365" s="14">
        <v>24</v>
      </c>
      <c r="E365" s="5">
        <v>37</v>
      </c>
    </row>
    <row r="366" spans="1:5" ht="12.75">
      <c r="A366" s="1" t="s">
        <v>5</v>
      </c>
      <c r="B366" s="14">
        <v>85</v>
      </c>
      <c r="C366" s="14" t="s">
        <v>78</v>
      </c>
      <c r="D366" s="14">
        <v>38</v>
      </c>
      <c r="E366" s="5">
        <v>52</v>
      </c>
    </row>
    <row r="367" spans="1:5" ht="12.75">
      <c r="A367" s="1" t="s">
        <v>6</v>
      </c>
      <c r="B367" s="14">
        <v>103</v>
      </c>
      <c r="C367" s="14">
        <v>70</v>
      </c>
      <c r="D367" s="14" t="s">
        <v>78</v>
      </c>
      <c r="E367" s="5">
        <v>75</v>
      </c>
    </row>
    <row r="368" spans="1:5" ht="12.75">
      <c r="A368" s="1" t="s">
        <v>7</v>
      </c>
      <c r="B368" s="14">
        <v>90</v>
      </c>
      <c r="C368" s="14">
        <v>53</v>
      </c>
      <c r="D368" s="14">
        <v>38</v>
      </c>
      <c r="E368" s="5" t="s">
        <v>78</v>
      </c>
    </row>
    <row r="369" spans="2:5" ht="12.75">
      <c r="B369" s="14"/>
      <c r="C369" s="14"/>
      <c r="D369" s="14"/>
      <c r="E369" s="5"/>
    </row>
    <row r="370" spans="1:5" ht="12.75">
      <c r="A370" s="35" t="s">
        <v>39</v>
      </c>
      <c r="B370" s="14"/>
      <c r="C370" s="14"/>
      <c r="D370" s="14"/>
      <c r="E370" s="5"/>
    </row>
    <row r="371" spans="2:5" ht="12.75">
      <c r="B371" s="36" t="s">
        <v>4</v>
      </c>
      <c r="C371" s="36" t="s">
        <v>5</v>
      </c>
      <c r="D371" s="36" t="s">
        <v>6</v>
      </c>
      <c r="E371" s="36" t="s">
        <v>7</v>
      </c>
    </row>
    <row r="372" spans="1:5" ht="12.75">
      <c r="A372" s="1" t="s">
        <v>4</v>
      </c>
      <c r="B372" s="5" t="s">
        <v>78</v>
      </c>
      <c r="C372" s="5">
        <v>28</v>
      </c>
      <c r="D372" s="5">
        <v>15</v>
      </c>
      <c r="E372" s="5">
        <v>25</v>
      </c>
    </row>
    <row r="373" spans="1:5" ht="12.75">
      <c r="A373" s="1" t="s">
        <v>5</v>
      </c>
      <c r="B373" s="14">
        <v>67</v>
      </c>
      <c r="C373" s="14" t="s">
        <v>78</v>
      </c>
      <c r="D373" s="14">
        <v>37</v>
      </c>
      <c r="E373" s="5">
        <v>47</v>
      </c>
    </row>
    <row r="374" spans="1:5" ht="12.75">
      <c r="A374" s="1" t="s">
        <v>6</v>
      </c>
      <c r="B374" s="14">
        <v>77</v>
      </c>
      <c r="C374" s="14">
        <v>52</v>
      </c>
      <c r="D374" s="14" t="s">
        <v>78</v>
      </c>
      <c r="E374" s="5">
        <v>43</v>
      </c>
    </row>
    <row r="375" spans="1:5" ht="12.75">
      <c r="A375" s="1" t="s">
        <v>7</v>
      </c>
      <c r="B375" s="14">
        <v>68</v>
      </c>
      <c r="C375" s="14">
        <v>44</v>
      </c>
      <c r="D375" s="14">
        <v>36</v>
      </c>
      <c r="E375" s="5" t="s">
        <v>78</v>
      </c>
    </row>
    <row r="376" spans="2:5" ht="12.75">
      <c r="B376" s="5"/>
      <c r="C376" s="5"/>
      <c r="D376" s="5"/>
      <c r="E376" s="5"/>
    </row>
    <row r="377" spans="2:5" ht="12.75">
      <c r="B377" s="5"/>
      <c r="C377" s="5"/>
      <c r="D377" s="5"/>
      <c r="E377" s="5"/>
    </row>
    <row r="378" spans="1:11" ht="15">
      <c r="A378" s="67" t="s">
        <v>254</v>
      </c>
      <c r="H378" s="126" t="s">
        <v>160</v>
      </c>
      <c r="I378" s="127"/>
      <c r="J378" s="127"/>
      <c r="K378" s="128"/>
    </row>
    <row r="379" ht="12.75">
      <c r="A379" s="35" t="s">
        <v>410</v>
      </c>
    </row>
    <row r="380" spans="2:11" ht="12.75">
      <c r="B380" s="36" t="s">
        <v>90</v>
      </c>
      <c r="C380" s="36" t="s">
        <v>4</v>
      </c>
      <c r="D380" s="36" t="s">
        <v>5</v>
      </c>
      <c r="E380" s="36" t="s">
        <v>6</v>
      </c>
      <c r="F380" s="36" t="s">
        <v>7</v>
      </c>
      <c r="H380" s="36" t="s">
        <v>4</v>
      </c>
      <c r="I380" s="36" t="s">
        <v>5</v>
      </c>
      <c r="J380" s="36" t="s">
        <v>6</v>
      </c>
      <c r="K380" s="36" t="s">
        <v>7</v>
      </c>
    </row>
    <row r="381" spans="1:11" ht="12.75">
      <c r="A381" s="5">
        <v>1</v>
      </c>
      <c r="B381" s="20">
        <f>STATS!D190</f>
        <v>4.25</v>
      </c>
      <c r="C381" s="43">
        <f>STATS!F190</f>
        <v>6.25</v>
      </c>
      <c r="D381" s="21">
        <f>STATS!G190</f>
        <v>5.125</v>
      </c>
      <c r="E381" s="43">
        <f>STATS!H190</f>
        <v>5.625</v>
      </c>
      <c r="F381" s="43">
        <f>STATS!I190</f>
        <v>5.375</v>
      </c>
      <c r="G381" s="5">
        <v>1</v>
      </c>
      <c r="H381" s="20">
        <f aca="true" t="shared" si="0" ref="H381:H398">C381-$B381</f>
        <v>2</v>
      </c>
      <c r="I381" s="20">
        <f aca="true" t="shared" si="1" ref="I381:I398">D381-$B381</f>
        <v>0.875</v>
      </c>
      <c r="J381" s="20">
        <f aca="true" t="shared" si="2" ref="J381:J398">E381-$B381</f>
        <v>1.375</v>
      </c>
      <c r="K381" s="20">
        <f aca="true" t="shared" si="3" ref="K381:K398">F381-$B381</f>
        <v>1.125</v>
      </c>
    </row>
    <row r="382" spans="1:11" ht="12.75">
      <c r="A382" s="5">
        <v>2</v>
      </c>
      <c r="B382" s="20">
        <f>STATS!D191</f>
        <v>3.75</v>
      </c>
      <c r="C382" s="21">
        <f>STATS!F191</f>
        <v>5</v>
      </c>
      <c r="D382" s="43">
        <f>STATS!G191</f>
        <v>5.125</v>
      </c>
      <c r="E382" s="43">
        <f>STATS!H191</f>
        <v>4.5</v>
      </c>
      <c r="F382" s="21">
        <f>STATS!I191</f>
        <v>5</v>
      </c>
      <c r="G382" s="5">
        <v>2</v>
      </c>
      <c r="H382" s="20">
        <f t="shared" si="0"/>
        <v>1.25</v>
      </c>
      <c r="I382" s="20">
        <f t="shared" si="1"/>
        <v>1.375</v>
      </c>
      <c r="J382" s="20">
        <f t="shared" si="2"/>
        <v>0.75</v>
      </c>
      <c r="K382" s="20">
        <f t="shared" si="3"/>
        <v>1.25</v>
      </c>
    </row>
    <row r="383" spans="1:11" ht="12.75">
      <c r="A383" s="5">
        <v>3</v>
      </c>
      <c r="B383" s="20">
        <f>STATS!D192</f>
        <v>3.75</v>
      </c>
      <c r="C383" s="43">
        <f>STATS!F192</f>
        <v>4.75</v>
      </c>
      <c r="D383" s="43">
        <f>STATS!G192</f>
        <v>5.125</v>
      </c>
      <c r="E383" s="43">
        <f>STATS!H192</f>
        <v>4.5</v>
      </c>
      <c r="F383" s="21">
        <f>STATS!I192</f>
        <v>3.875</v>
      </c>
      <c r="G383" s="5">
        <v>3</v>
      </c>
      <c r="H383" s="20">
        <f t="shared" si="0"/>
        <v>1</v>
      </c>
      <c r="I383" s="20">
        <f t="shared" si="1"/>
        <v>1.375</v>
      </c>
      <c r="J383" s="20">
        <f t="shared" si="2"/>
        <v>0.75</v>
      </c>
      <c r="K383" s="20">
        <f t="shared" si="3"/>
        <v>0.125</v>
      </c>
    </row>
    <row r="384" spans="1:11" ht="12.75">
      <c r="A384" s="5">
        <v>4</v>
      </c>
      <c r="B384" s="20">
        <f>STATS!D193</f>
        <v>4.5</v>
      </c>
      <c r="C384" s="43">
        <f>STATS!F193</f>
        <v>5.375</v>
      </c>
      <c r="D384" s="43">
        <f>STATS!G193</f>
        <v>5.75</v>
      </c>
      <c r="E384" s="43">
        <f>STATS!H193</f>
        <v>5.625</v>
      </c>
      <c r="F384" s="21">
        <f>STATS!I193</f>
        <v>5.25</v>
      </c>
      <c r="G384" s="5">
        <v>4</v>
      </c>
      <c r="H384" s="20">
        <f t="shared" si="0"/>
        <v>0.875</v>
      </c>
      <c r="I384" s="20">
        <f t="shared" si="1"/>
        <v>1.25</v>
      </c>
      <c r="J384" s="20">
        <f t="shared" si="2"/>
        <v>1.125</v>
      </c>
      <c r="K384" s="20">
        <f t="shared" si="3"/>
        <v>0.75</v>
      </c>
    </row>
    <row r="385" spans="1:11" ht="12.75">
      <c r="A385" s="5">
        <v>5</v>
      </c>
      <c r="B385" s="20">
        <f>STATS!D194</f>
        <v>3.875</v>
      </c>
      <c r="C385" s="43">
        <f>STATS!F194</f>
        <v>5.375</v>
      </c>
      <c r="D385" s="43">
        <f>STATS!G194</f>
        <v>6</v>
      </c>
      <c r="E385" s="21">
        <f>STATS!H194</f>
        <v>4.75</v>
      </c>
      <c r="F385" s="21">
        <f>STATS!I194</f>
        <v>4.75</v>
      </c>
      <c r="G385" s="5">
        <v>5</v>
      </c>
      <c r="H385" s="20">
        <f t="shared" si="0"/>
        <v>1.5</v>
      </c>
      <c r="I385" s="20">
        <f t="shared" si="1"/>
        <v>2.125</v>
      </c>
      <c r="J385" s="20">
        <f t="shared" si="2"/>
        <v>0.875</v>
      </c>
      <c r="K385" s="20">
        <f t="shared" si="3"/>
        <v>0.875</v>
      </c>
    </row>
    <row r="386" spans="1:11" ht="12.75">
      <c r="A386" s="5">
        <v>6</v>
      </c>
      <c r="B386" s="20">
        <f>STATS!D195</f>
        <v>3.875</v>
      </c>
      <c r="C386" s="43">
        <f>STATS!F195</f>
        <v>5</v>
      </c>
      <c r="D386" s="21">
        <f>STATS!G195</f>
        <v>4.75</v>
      </c>
      <c r="E386" s="43">
        <f>STATS!H195</f>
        <v>4.875</v>
      </c>
      <c r="F386" s="43">
        <f>STATS!I195</f>
        <v>5</v>
      </c>
      <c r="G386" s="5">
        <v>6</v>
      </c>
      <c r="H386" s="20">
        <f t="shared" si="0"/>
        <v>1.125</v>
      </c>
      <c r="I386" s="20">
        <f t="shared" si="1"/>
        <v>0.875</v>
      </c>
      <c r="J386" s="20">
        <f t="shared" si="2"/>
        <v>1</v>
      </c>
      <c r="K386" s="20">
        <f t="shared" si="3"/>
        <v>1.125</v>
      </c>
    </row>
    <row r="387" spans="1:11" ht="12.75">
      <c r="A387" s="5">
        <v>7</v>
      </c>
      <c r="B387" s="20">
        <f>STATS!D196</f>
        <v>4</v>
      </c>
      <c r="C387" s="43">
        <f>STATS!F196</f>
        <v>5.375</v>
      </c>
      <c r="D387" s="43">
        <f>STATS!G196</f>
        <v>5.25</v>
      </c>
      <c r="E387" s="43">
        <f>STATS!H196</f>
        <v>4.625</v>
      </c>
      <c r="F387" s="21">
        <f>STATS!I196</f>
        <v>4.5</v>
      </c>
      <c r="G387" s="5">
        <v>7</v>
      </c>
      <c r="H387" s="20">
        <f t="shared" si="0"/>
        <v>1.375</v>
      </c>
      <c r="I387" s="20">
        <f t="shared" si="1"/>
        <v>1.25</v>
      </c>
      <c r="J387" s="20">
        <f t="shared" si="2"/>
        <v>0.625</v>
      </c>
      <c r="K387" s="20">
        <f t="shared" si="3"/>
        <v>0.5</v>
      </c>
    </row>
    <row r="388" spans="1:11" ht="12.75">
      <c r="A388" s="5">
        <v>8</v>
      </c>
      <c r="B388" s="20">
        <f>STATS!D197</f>
        <v>3.875</v>
      </c>
      <c r="C388" s="43">
        <f>STATS!F197</f>
        <v>4.75</v>
      </c>
      <c r="D388" s="43">
        <f>STATS!G197</f>
        <v>5</v>
      </c>
      <c r="E388" s="21">
        <f>STATS!H197</f>
        <v>4.5</v>
      </c>
      <c r="F388" s="21">
        <f>STATS!I197</f>
        <v>4.5</v>
      </c>
      <c r="G388" s="5">
        <v>8</v>
      </c>
      <c r="H388" s="20">
        <f t="shared" si="0"/>
        <v>0.875</v>
      </c>
      <c r="I388" s="20">
        <f t="shared" si="1"/>
        <v>1.125</v>
      </c>
      <c r="J388" s="20">
        <f t="shared" si="2"/>
        <v>0.625</v>
      </c>
      <c r="K388" s="20">
        <f t="shared" si="3"/>
        <v>0.625</v>
      </c>
    </row>
    <row r="389" spans="1:11" ht="12.75">
      <c r="A389" s="5">
        <v>9</v>
      </c>
      <c r="B389" s="20">
        <f>STATS!D198</f>
        <v>3.875</v>
      </c>
      <c r="C389" s="43">
        <f>STATS!F198</f>
        <v>5.25</v>
      </c>
      <c r="D389" s="21">
        <f>STATS!G198</f>
        <v>4.375</v>
      </c>
      <c r="E389" s="43">
        <f>STATS!H198</f>
        <v>4.625</v>
      </c>
      <c r="F389" s="21">
        <f>STATS!I198</f>
        <v>4.375</v>
      </c>
      <c r="G389" s="5">
        <v>9</v>
      </c>
      <c r="H389" s="20">
        <f t="shared" si="0"/>
        <v>1.375</v>
      </c>
      <c r="I389" s="20">
        <f t="shared" si="1"/>
        <v>0.5</v>
      </c>
      <c r="J389" s="20">
        <f t="shared" si="2"/>
        <v>0.75</v>
      </c>
      <c r="K389" s="20">
        <f t="shared" si="3"/>
        <v>0.5</v>
      </c>
    </row>
    <row r="390" spans="1:11" ht="12.75">
      <c r="A390" s="5">
        <v>10</v>
      </c>
      <c r="B390" s="20">
        <f>STATS!D199</f>
        <v>4.375</v>
      </c>
      <c r="C390" s="43">
        <f>STATS!F199</f>
        <v>6.375</v>
      </c>
      <c r="D390" s="43">
        <f>STATS!G199</f>
        <v>5.75</v>
      </c>
      <c r="E390" s="21">
        <f>STATS!H199</f>
        <v>5.375</v>
      </c>
      <c r="F390" s="21">
        <f>STATS!I199</f>
        <v>5.375</v>
      </c>
      <c r="G390" s="5">
        <v>10</v>
      </c>
      <c r="H390" s="20">
        <f t="shared" si="0"/>
        <v>2</v>
      </c>
      <c r="I390" s="20">
        <f t="shared" si="1"/>
        <v>1.375</v>
      </c>
      <c r="J390" s="20">
        <f t="shared" si="2"/>
        <v>1</v>
      </c>
      <c r="K390" s="20">
        <f t="shared" si="3"/>
        <v>1</v>
      </c>
    </row>
    <row r="391" spans="1:11" ht="12.75">
      <c r="A391" s="5">
        <v>11</v>
      </c>
      <c r="B391" s="20">
        <f>STATS!D200</f>
        <v>3.625</v>
      </c>
      <c r="C391" s="43">
        <f>STATS!F200</f>
        <v>4.5</v>
      </c>
      <c r="D391" s="21">
        <f>STATS!G200</f>
        <v>4.375</v>
      </c>
      <c r="E391" s="43">
        <f>STATS!H200</f>
        <v>4.5</v>
      </c>
      <c r="F391" s="43">
        <f>STATS!I200</f>
        <v>4.75</v>
      </c>
      <c r="G391" s="5">
        <v>11</v>
      </c>
      <c r="H391" s="20">
        <f t="shared" si="0"/>
        <v>0.875</v>
      </c>
      <c r="I391" s="20">
        <f t="shared" si="1"/>
        <v>0.75</v>
      </c>
      <c r="J391" s="20">
        <f t="shared" si="2"/>
        <v>0.875</v>
      </c>
      <c r="K391" s="20">
        <f t="shared" si="3"/>
        <v>1.125</v>
      </c>
    </row>
    <row r="392" spans="1:11" ht="12.75">
      <c r="A392" s="5">
        <v>12</v>
      </c>
      <c r="B392" s="20">
        <f>STATS!D201</f>
        <v>3.875</v>
      </c>
      <c r="C392" s="43">
        <f>STATS!F201</f>
        <v>4.875</v>
      </c>
      <c r="D392" s="43">
        <f>STATS!G201</f>
        <v>4.875</v>
      </c>
      <c r="E392" s="43">
        <f>STATS!H201</f>
        <v>5</v>
      </c>
      <c r="F392" s="21">
        <f>STATS!I201</f>
        <v>4.75</v>
      </c>
      <c r="G392" s="5">
        <v>12</v>
      </c>
      <c r="H392" s="20">
        <f t="shared" si="0"/>
        <v>1</v>
      </c>
      <c r="I392" s="20">
        <f t="shared" si="1"/>
        <v>1</v>
      </c>
      <c r="J392" s="20">
        <f t="shared" si="2"/>
        <v>1.125</v>
      </c>
      <c r="K392" s="20">
        <f t="shared" si="3"/>
        <v>0.875</v>
      </c>
    </row>
    <row r="393" spans="1:11" ht="12.75">
      <c r="A393" s="5">
        <v>13</v>
      </c>
      <c r="B393" s="20">
        <f>STATS!D202</f>
        <v>4.25</v>
      </c>
      <c r="C393" s="43">
        <f>STATS!F202</f>
        <v>5.375</v>
      </c>
      <c r="D393" s="43">
        <f>STATS!G202</f>
        <v>5.875</v>
      </c>
      <c r="E393" s="43">
        <f>STATS!H202</f>
        <v>4.875</v>
      </c>
      <c r="F393" s="21">
        <f>STATS!I202</f>
        <v>5</v>
      </c>
      <c r="G393" s="5">
        <v>13</v>
      </c>
      <c r="H393" s="20">
        <f t="shared" si="0"/>
        <v>1.125</v>
      </c>
      <c r="I393" s="20">
        <f t="shared" si="1"/>
        <v>1.625</v>
      </c>
      <c r="J393" s="20">
        <f t="shared" si="2"/>
        <v>0.625</v>
      </c>
      <c r="K393" s="20">
        <f t="shared" si="3"/>
        <v>0.75</v>
      </c>
    </row>
    <row r="394" spans="1:11" ht="12.75">
      <c r="A394" s="5">
        <v>14</v>
      </c>
      <c r="B394" s="20">
        <f>STATS!D203</f>
        <v>3.75</v>
      </c>
      <c r="C394" s="43">
        <f>STATS!F203</f>
        <v>5.125</v>
      </c>
      <c r="D394" s="43">
        <f>STATS!G203</f>
        <v>5.125</v>
      </c>
      <c r="E394" s="43">
        <f>STATS!H203</f>
        <v>4.875</v>
      </c>
      <c r="F394" s="21">
        <f>STATS!I203</f>
        <v>4.625</v>
      </c>
      <c r="G394" s="5">
        <v>14</v>
      </c>
      <c r="H394" s="20">
        <f t="shared" si="0"/>
        <v>1.375</v>
      </c>
      <c r="I394" s="20">
        <f t="shared" si="1"/>
        <v>1.375</v>
      </c>
      <c r="J394" s="20">
        <f t="shared" si="2"/>
        <v>1.125</v>
      </c>
      <c r="K394" s="20">
        <f t="shared" si="3"/>
        <v>0.875</v>
      </c>
    </row>
    <row r="395" spans="1:11" ht="12.75">
      <c r="A395" s="5">
        <v>15</v>
      </c>
      <c r="B395" s="20">
        <f>STATS!D204</f>
        <v>4</v>
      </c>
      <c r="C395" s="43">
        <f>STATS!F204</f>
        <v>5.125</v>
      </c>
      <c r="D395" s="43">
        <f>STATS!G204</f>
        <v>5.125</v>
      </c>
      <c r="E395" s="43">
        <f>STATS!H204</f>
        <v>4.875</v>
      </c>
      <c r="F395" s="21">
        <f>STATS!I204</f>
        <v>4.75</v>
      </c>
      <c r="G395" s="5">
        <v>15</v>
      </c>
      <c r="H395" s="20">
        <f t="shared" si="0"/>
        <v>1.125</v>
      </c>
      <c r="I395" s="20">
        <f t="shared" si="1"/>
        <v>1.125</v>
      </c>
      <c r="J395" s="20">
        <f t="shared" si="2"/>
        <v>0.875</v>
      </c>
      <c r="K395" s="20">
        <f t="shared" si="3"/>
        <v>0.75</v>
      </c>
    </row>
    <row r="396" spans="1:11" ht="12.75">
      <c r="A396" s="5">
        <v>16</v>
      </c>
      <c r="B396" s="20">
        <f>STATS!D205</f>
        <v>3.5</v>
      </c>
      <c r="C396" s="43">
        <f>STATS!F205</f>
        <v>4.5</v>
      </c>
      <c r="D396" s="43">
        <f>STATS!G205</f>
        <v>4.75</v>
      </c>
      <c r="E396" s="43">
        <f>STATS!H205</f>
        <v>4.875</v>
      </c>
      <c r="F396" s="21">
        <f>STATS!I205</f>
        <v>4</v>
      </c>
      <c r="G396" s="5">
        <v>16</v>
      </c>
      <c r="H396" s="20">
        <f t="shared" si="0"/>
        <v>1</v>
      </c>
      <c r="I396" s="20">
        <f t="shared" si="1"/>
        <v>1.25</v>
      </c>
      <c r="J396" s="20">
        <f t="shared" si="2"/>
        <v>1.375</v>
      </c>
      <c r="K396" s="20">
        <f t="shared" si="3"/>
        <v>0.5</v>
      </c>
    </row>
    <row r="397" spans="1:11" ht="12.75">
      <c r="A397" s="5">
        <v>17</v>
      </c>
      <c r="B397" s="20">
        <f>STATS!D206</f>
        <v>4.125</v>
      </c>
      <c r="C397" s="43">
        <f>STATS!F206</f>
        <v>5.875</v>
      </c>
      <c r="D397" s="43">
        <f>STATS!G206</f>
        <v>5.5</v>
      </c>
      <c r="E397" s="21">
        <f>STATS!H206</f>
        <v>4.875</v>
      </c>
      <c r="F397" s="43">
        <f>STATS!I206</f>
        <v>5.375</v>
      </c>
      <c r="G397" s="5">
        <v>17</v>
      </c>
      <c r="H397" s="20">
        <f t="shared" si="0"/>
        <v>1.75</v>
      </c>
      <c r="I397" s="20">
        <f t="shared" si="1"/>
        <v>1.375</v>
      </c>
      <c r="J397" s="20">
        <f t="shared" si="2"/>
        <v>0.75</v>
      </c>
      <c r="K397" s="20">
        <f t="shared" si="3"/>
        <v>1.25</v>
      </c>
    </row>
    <row r="398" spans="1:11" ht="12.75">
      <c r="A398" s="5">
        <v>18</v>
      </c>
      <c r="B398" s="20">
        <f>STATS!D207</f>
        <v>4.125</v>
      </c>
      <c r="C398" s="43">
        <f>STATS!F207</f>
        <v>5.25</v>
      </c>
      <c r="D398" s="43">
        <f>STATS!G207</f>
        <v>5.875</v>
      </c>
      <c r="E398" s="43">
        <f>STATS!H207</f>
        <v>5.625</v>
      </c>
      <c r="F398" s="21">
        <f>STATS!I207</f>
        <v>4.75</v>
      </c>
      <c r="G398" s="5">
        <v>18</v>
      </c>
      <c r="H398" s="20">
        <f t="shared" si="0"/>
        <v>1.125</v>
      </c>
      <c r="I398" s="20">
        <f t="shared" si="1"/>
        <v>1.75</v>
      </c>
      <c r="J398" s="20">
        <f t="shared" si="2"/>
        <v>1.5</v>
      </c>
      <c r="K398" s="20">
        <f t="shared" si="3"/>
        <v>0.625</v>
      </c>
    </row>
    <row r="399" spans="1:6" ht="15">
      <c r="A399" s="67"/>
      <c r="C399" s="22"/>
      <c r="D399" s="22"/>
      <c r="E399" s="22"/>
      <c r="F399" s="22"/>
    </row>
    <row r="400" spans="1:11" ht="15">
      <c r="A400" s="67" t="s">
        <v>254</v>
      </c>
      <c r="H400" s="126" t="s">
        <v>160</v>
      </c>
      <c r="I400" s="127"/>
      <c r="J400" s="127"/>
      <c r="K400" s="128"/>
    </row>
    <row r="401" ht="12.75">
      <c r="A401" s="35" t="s">
        <v>349</v>
      </c>
    </row>
    <row r="402" spans="2:11" ht="12.75">
      <c r="B402" s="36" t="s">
        <v>90</v>
      </c>
      <c r="C402" s="36" t="s">
        <v>4</v>
      </c>
      <c r="D402" s="36" t="s">
        <v>5</v>
      </c>
      <c r="E402" s="36" t="s">
        <v>6</v>
      </c>
      <c r="F402" s="36" t="s">
        <v>7</v>
      </c>
      <c r="H402" s="36" t="s">
        <v>4</v>
      </c>
      <c r="I402" s="36" t="s">
        <v>5</v>
      </c>
      <c r="J402" s="36" t="s">
        <v>6</v>
      </c>
      <c r="K402" s="36" t="s">
        <v>7</v>
      </c>
    </row>
    <row r="403" spans="1:11" ht="12.75">
      <c r="A403" s="5">
        <v>1</v>
      </c>
      <c r="B403" s="20">
        <v>4.25</v>
      </c>
      <c r="C403" s="43">
        <v>5.75</v>
      </c>
      <c r="D403" s="43">
        <v>6.125</v>
      </c>
      <c r="E403" s="21">
        <v>5.125</v>
      </c>
      <c r="F403" s="43">
        <v>5.625</v>
      </c>
      <c r="G403" s="5">
        <v>1</v>
      </c>
      <c r="H403" s="20">
        <v>1.5</v>
      </c>
      <c r="I403" s="20">
        <v>1.875</v>
      </c>
      <c r="J403" s="20">
        <v>0.875</v>
      </c>
      <c r="K403" s="20">
        <v>1.375</v>
      </c>
    </row>
    <row r="404" spans="1:11" ht="12.75">
      <c r="A404" s="5">
        <v>2</v>
      </c>
      <c r="B404" s="20">
        <v>3.625</v>
      </c>
      <c r="C404" s="43">
        <v>5.25</v>
      </c>
      <c r="D404" s="21">
        <v>4.25</v>
      </c>
      <c r="E404" s="43">
        <v>5.375</v>
      </c>
      <c r="F404" s="43">
        <v>5</v>
      </c>
      <c r="G404" s="5">
        <v>2</v>
      </c>
      <c r="H404" s="20">
        <v>1.625</v>
      </c>
      <c r="I404" s="20">
        <v>0.625</v>
      </c>
      <c r="J404" s="20">
        <v>1.75</v>
      </c>
      <c r="K404" s="20">
        <v>1.375</v>
      </c>
    </row>
    <row r="405" spans="1:11" ht="12.75">
      <c r="A405" s="5">
        <v>3</v>
      </c>
      <c r="B405" s="20">
        <v>3.625</v>
      </c>
      <c r="C405" s="43">
        <v>4.625</v>
      </c>
      <c r="D405" s="21">
        <v>4.25</v>
      </c>
      <c r="E405" s="43">
        <v>4.5</v>
      </c>
      <c r="F405" s="43">
        <v>4.625</v>
      </c>
      <c r="G405" s="5">
        <v>3</v>
      </c>
      <c r="H405" s="20">
        <v>1</v>
      </c>
      <c r="I405" s="20">
        <v>0.625</v>
      </c>
      <c r="J405" s="20">
        <v>0.875</v>
      </c>
      <c r="K405" s="20">
        <v>1</v>
      </c>
    </row>
    <row r="406" spans="1:11" ht="12.75">
      <c r="A406" s="5">
        <v>4</v>
      </c>
      <c r="B406" s="20">
        <v>4.5</v>
      </c>
      <c r="C406" s="21">
        <v>5.375</v>
      </c>
      <c r="D406" s="21">
        <v>5.375</v>
      </c>
      <c r="E406" s="43">
        <v>5.5</v>
      </c>
      <c r="F406" s="43">
        <v>6</v>
      </c>
      <c r="G406" s="5">
        <v>4</v>
      </c>
      <c r="H406" s="20">
        <v>0.875</v>
      </c>
      <c r="I406" s="20">
        <v>0.875</v>
      </c>
      <c r="J406" s="20">
        <v>1</v>
      </c>
      <c r="K406" s="20">
        <v>1.5</v>
      </c>
    </row>
    <row r="407" spans="1:11" ht="12.75">
      <c r="A407" s="5">
        <v>5</v>
      </c>
      <c r="B407" s="20">
        <v>4</v>
      </c>
      <c r="C407" s="43">
        <v>5.375</v>
      </c>
      <c r="D407" s="43">
        <v>5.875</v>
      </c>
      <c r="E407" s="43">
        <v>5.375</v>
      </c>
      <c r="F407" s="21">
        <v>5.125</v>
      </c>
      <c r="G407" s="5">
        <v>5</v>
      </c>
      <c r="H407" s="20">
        <v>1.375</v>
      </c>
      <c r="I407" s="20">
        <v>1.875</v>
      </c>
      <c r="J407" s="20">
        <v>1.375</v>
      </c>
      <c r="K407" s="20">
        <v>1.125</v>
      </c>
    </row>
    <row r="408" spans="1:11" ht="12.75">
      <c r="A408" s="5">
        <v>6</v>
      </c>
      <c r="B408" s="20">
        <v>3.375</v>
      </c>
      <c r="C408" s="21">
        <v>4</v>
      </c>
      <c r="D408" s="43">
        <v>4.375</v>
      </c>
      <c r="E408" s="43">
        <v>4.25</v>
      </c>
      <c r="F408" s="43">
        <v>4.375</v>
      </c>
      <c r="G408" s="5">
        <v>6</v>
      </c>
      <c r="H408" s="20">
        <v>0.625</v>
      </c>
      <c r="I408" s="20">
        <v>1</v>
      </c>
      <c r="J408" s="20">
        <v>0.875</v>
      </c>
      <c r="K408" s="20">
        <v>1</v>
      </c>
    </row>
    <row r="409" spans="1:11" ht="12.75">
      <c r="A409" s="5">
        <v>7</v>
      </c>
      <c r="B409" s="20">
        <v>4.625</v>
      </c>
      <c r="C409" s="43">
        <v>6</v>
      </c>
      <c r="D409" s="43">
        <v>6</v>
      </c>
      <c r="E409" s="43">
        <v>5.75</v>
      </c>
      <c r="F409" s="21">
        <v>5.625</v>
      </c>
      <c r="G409" s="5">
        <v>7</v>
      </c>
      <c r="H409" s="20">
        <v>1.375</v>
      </c>
      <c r="I409" s="20">
        <v>1.375</v>
      </c>
      <c r="J409" s="20">
        <v>1.125</v>
      </c>
      <c r="K409" s="20">
        <v>1</v>
      </c>
    </row>
    <row r="410" spans="1:11" ht="12.75">
      <c r="A410" s="5">
        <v>8</v>
      </c>
      <c r="B410" s="20">
        <v>3.625</v>
      </c>
      <c r="C410" s="43">
        <v>4.625</v>
      </c>
      <c r="D410" s="43">
        <v>4.125</v>
      </c>
      <c r="E410" s="21">
        <v>3.75</v>
      </c>
      <c r="F410" s="43">
        <v>4.5</v>
      </c>
      <c r="G410" s="5">
        <v>8</v>
      </c>
      <c r="H410" s="20">
        <v>1</v>
      </c>
      <c r="I410" s="20">
        <v>0.5</v>
      </c>
      <c r="J410" s="20">
        <v>0.125</v>
      </c>
      <c r="K410" s="20">
        <v>0.875</v>
      </c>
    </row>
    <row r="411" spans="1:11" ht="12.75">
      <c r="A411" s="5">
        <v>9</v>
      </c>
      <c r="B411" s="20">
        <v>4</v>
      </c>
      <c r="C411" s="43">
        <v>5.375</v>
      </c>
      <c r="D411" s="43">
        <v>5.125</v>
      </c>
      <c r="E411" s="21">
        <v>4.625</v>
      </c>
      <c r="F411" s="21">
        <v>4.625</v>
      </c>
      <c r="G411" s="5">
        <v>9</v>
      </c>
      <c r="H411" s="20">
        <v>1.375</v>
      </c>
      <c r="I411" s="20">
        <v>1.125</v>
      </c>
      <c r="J411" s="20">
        <v>0.625</v>
      </c>
      <c r="K411" s="20">
        <v>0.625</v>
      </c>
    </row>
    <row r="412" spans="1:11" ht="12.75">
      <c r="A412" s="5">
        <v>10</v>
      </c>
      <c r="B412" s="20">
        <v>4.375</v>
      </c>
      <c r="C412" s="43">
        <v>5.625</v>
      </c>
      <c r="D412" s="43">
        <v>5.75</v>
      </c>
      <c r="E412" s="43">
        <v>5.375</v>
      </c>
      <c r="F412" s="21">
        <v>5.25</v>
      </c>
      <c r="G412" s="5">
        <v>10</v>
      </c>
      <c r="H412" s="20">
        <v>1.25</v>
      </c>
      <c r="I412" s="20">
        <v>1.375</v>
      </c>
      <c r="J412" s="20">
        <v>1</v>
      </c>
      <c r="K412" s="20">
        <v>0.875</v>
      </c>
    </row>
    <row r="413" spans="1:11" ht="12.75">
      <c r="A413" s="5">
        <v>11</v>
      </c>
      <c r="B413" s="20">
        <v>3.875</v>
      </c>
      <c r="C413" s="43">
        <v>4.75</v>
      </c>
      <c r="D413" s="43">
        <v>5.125</v>
      </c>
      <c r="E413" s="21">
        <v>4.125</v>
      </c>
      <c r="F413" s="43">
        <v>5</v>
      </c>
      <c r="G413" s="5">
        <v>11</v>
      </c>
      <c r="H413" s="20">
        <v>0.875</v>
      </c>
      <c r="I413" s="20">
        <v>1.25</v>
      </c>
      <c r="J413" s="20">
        <v>0.25</v>
      </c>
      <c r="K413" s="20">
        <v>1.125</v>
      </c>
    </row>
    <row r="414" spans="1:11" ht="12.75">
      <c r="A414" s="5">
        <v>12</v>
      </c>
      <c r="B414" s="20">
        <v>4</v>
      </c>
      <c r="C414" s="43">
        <v>5.125</v>
      </c>
      <c r="D414" s="43">
        <v>5.125</v>
      </c>
      <c r="E414" s="21">
        <v>4.875</v>
      </c>
      <c r="F414" s="43">
        <v>5.625</v>
      </c>
      <c r="G414" s="5">
        <v>12</v>
      </c>
      <c r="H414" s="20">
        <v>1.125</v>
      </c>
      <c r="I414" s="20">
        <v>1.125</v>
      </c>
      <c r="J414" s="20">
        <v>0.875</v>
      </c>
      <c r="K414" s="20">
        <v>1.625</v>
      </c>
    </row>
    <row r="415" spans="1:11" ht="12.75">
      <c r="A415" s="5">
        <v>13</v>
      </c>
      <c r="B415" s="20">
        <v>4.125</v>
      </c>
      <c r="C415" s="21">
        <v>5</v>
      </c>
      <c r="D415" s="43">
        <v>5.75</v>
      </c>
      <c r="E415" s="21">
        <v>5</v>
      </c>
      <c r="F415" s="21">
        <v>5</v>
      </c>
      <c r="G415" s="5">
        <v>13</v>
      </c>
      <c r="H415" s="20">
        <v>0.875</v>
      </c>
      <c r="I415" s="20">
        <v>1.625</v>
      </c>
      <c r="J415" s="20">
        <v>0.875</v>
      </c>
      <c r="K415" s="20">
        <v>0.875</v>
      </c>
    </row>
    <row r="416" spans="1:11" ht="12.75">
      <c r="A416" s="5">
        <v>14</v>
      </c>
      <c r="B416" s="20">
        <v>4</v>
      </c>
      <c r="C416" s="43">
        <v>5.625</v>
      </c>
      <c r="D416" s="21">
        <v>4.875</v>
      </c>
      <c r="E416" s="43">
        <v>5.375</v>
      </c>
      <c r="F416" s="43">
        <v>4.625</v>
      </c>
      <c r="G416" s="5">
        <v>14</v>
      </c>
      <c r="H416" s="20">
        <v>1.625</v>
      </c>
      <c r="I416" s="20">
        <v>0.875</v>
      </c>
      <c r="J416" s="20">
        <v>1.375</v>
      </c>
      <c r="K416" s="20">
        <v>0.625</v>
      </c>
    </row>
    <row r="417" spans="1:11" ht="12.75">
      <c r="A417" s="5">
        <v>15</v>
      </c>
      <c r="B417" s="20">
        <v>3.875</v>
      </c>
      <c r="C417" s="43">
        <v>5.25</v>
      </c>
      <c r="D417" s="43">
        <v>5.125</v>
      </c>
      <c r="E417" s="43">
        <v>5</v>
      </c>
      <c r="F417" s="21">
        <v>4.875</v>
      </c>
      <c r="G417" s="5">
        <v>15</v>
      </c>
      <c r="H417" s="20">
        <v>1.375</v>
      </c>
      <c r="I417" s="20">
        <v>1.25</v>
      </c>
      <c r="J417" s="20">
        <v>1.125</v>
      </c>
      <c r="K417" s="20">
        <v>1</v>
      </c>
    </row>
    <row r="418" spans="1:11" ht="12.75">
      <c r="A418" s="5">
        <v>16</v>
      </c>
      <c r="B418" s="20">
        <v>3.75</v>
      </c>
      <c r="C418" s="43">
        <v>4.5</v>
      </c>
      <c r="D418" s="21">
        <v>4.25</v>
      </c>
      <c r="E418" s="21">
        <v>4.25</v>
      </c>
      <c r="F418" s="43">
        <v>5</v>
      </c>
      <c r="G418" s="5">
        <v>16</v>
      </c>
      <c r="H418" s="20">
        <v>0.75</v>
      </c>
      <c r="I418" s="20">
        <v>0.5</v>
      </c>
      <c r="J418" s="20">
        <v>0.5</v>
      </c>
      <c r="K418" s="20">
        <v>1.25</v>
      </c>
    </row>
    <row r="419" spans="1:11" ht="12.75">
      <c r="A419" s="5">
        <v>17</v>
      </c>
      <c r="B419" s="20">
        <v>3.875</v>
      </c>
      <c r="C419" s="21">
        <v>5</v>
      </c>
      <c r="D419" s="43">
        <v>5.125</v>
      </c>
      <c r="E419" s="43">
        <v>6</v>
      </c>
      <c r="F419" s="43">
        <v>5.5</v>
      </c>
      <c r="G419" s="5">
        <v>17</v>
      </c>
      <c r="H419" s="20">
        <v>1.125</v>
      </c>
      <c r="I419" s="20">
        <v>1.25</v>
      </c>
      <c r="J419" s="20">
        <v>2.125</v>
      </c>
      <c r="K419" s="20">
        <v>1.625</v>
      </c>
    </row>
    <row r="420" spans="1:11" ht="12.75">
      <c r="A420" s="5">
        <v>18</v>
      </c>
      <c r="B420" s="20">
        <v>4.25</v>
      </c>
      <c r="C420" s="43">
        <v>6</v>
      </c>
      <c r="D420" s="43">
        <v>6.125</v>
      </c>
      <c r="E420" s="21">
        <v>4.875</v>
      </c>
      <c r="F420" s="21">
        <v>4.875</v>
      </c>
      <c r="G420" s="5">
        <v>18</v>
      </c>
      <c r="H420" s="20">
        <v>1.75</v>
      </c>
      <c r="I420" s="20">
        <v>1.875</v>
      </c>
      <c r="J420" s="20">
        <v>0.625</v>
      </c>
      <c r="K420" s="20">
        <v>0.625</v>
      </c>
    </row>
    <row r="421" spans="1:6" ht="15">
      <c r="A421" s="67"/>
      <c r="C421" s="22"/>
      <c r="D421" s="22"/>
      <c r="E421" s="22"/>
      <c r="F421" s="22"/>
    </row>
    <row r="422" spans="1:11" ht="15">
      <c r="A422" s="67" t="s">
        <v>254</v>
      </c>
      <c r="H422" s="126" t="s">
        <v>160</v>
      </c>
      <c r="I422" s="127"/>
      <c r="J422" s="127"/>
      <c r="K422" s="128"/>
    </row>
    <row r="423" ht="12.75">
      <c r="A423" s="35" t="s">
        <v>329</v>
      </c>
    </row>
    <row r="424" spans="2:11" ht="12.75">
      <c r="B424" s="36" t="s">
        <v>90</v>
      </c>
      <c r="C424" s="36" t="s">
        <v>4</v>
      </c>
      <c r="D424" s="36" t="s">
        <v>5</v>
      </c>
      <c r="E424" s="36" t="s">
        <v>6</v>
      </c>
      <c r="F424" s="36" t="s">
        <v>7</v>
      </c>
      <c r="H424" s="36" t="s">
        <v>4</v>
      </c>
      <c r="I424" s="36" t="s">
        <v>5</v>
      </c>
      <c r="J424" s="36" t="s">
        <v>6</v>
      </c>
      <c r="K424" s="36" t="s">
        <v>7</v>
      </c>
    </row>
    <row r="425" spans="1:11" ht="12.75">
      <c r="A425" s="5">
        <v>1</v>
      </c>
      <c r="B425" s="20">
        <v>4</v>
      </c>
      <c r="C425" s="21">
        <v>5.25</v>
      </c>
      <c r="D425" s="43">
        <v>6.125</v>
      </c>
      <c r="E425" s="43">
        <v>0</v>
      </c>
      <c r="F425" s="43">
        <v>5.75</v>
      </c>
      <c r="G425" s="5">
        <v>1</v>
      </c>
      <c r="H425" s="20">
        <v>1.25</v>
      </c>
      <c r="I425" s="20">
        <v>2.125</v>
      </c>
      <c r="J425" s="20" t="s">
        <v>350</v>
      </c>
      <c r="K425" s="20">
        <v>1.75</v>
      </c>
    </row>
    <row r="426" spans="1:11" ht="12.75">
      <c r="A426" s="5">
        <v>2</v>
      </c>
      <c r="B426" s="20">
        <v>4</v>
      </c>
      <c r="C426" s="43">
        <v>6.5</v>
      </c>
      <c r="D426" s="43">
        <v>5.625</v>
      </c>
      <c r="E426" s="43">
        <v>0</v>
      </c>
      <c r="F426" s="21">
        <v>5.375</v>
      </c>
      <c r="G426" s="5">
        <v>2</v>
      </c>
      <c r="H426" s="20">
        <v>2.5</v>
      </c>
      <c r="I426" s="20">
        <v>1.625</v>
      </c>
      <c r="J426" s="20" t="s">
        <v>350</v>
      </c>
      <c r="K426" s="20">
        <v>1.375</v>
      </c>
    </row>
    <row r="427" spans="1:11" ht="12.75">
      <c r="A427" s="5">
        <v>3</v>
      </c>
      <c r="B427" s="20">
        <v>3.75</v>
      </c>
      <c r="C427" s="43">
        <v>5.25</v>
      </c>
      <c r="D427" s="43">
        <v>5.25</v>
      </c>
      <c r="E427" s="43">
        <v>0</v>
      </c>
      <c r="F427" s="21">
        <v>5.125</v>
      </c>
      <c r="G427" s="5">
        <v>3</v>
      </c>
      <c r="H427" s="20">
        <v>1.5</v>
      </c>
      <c r="I427" s="20">
        <v>1.5</v>
      </c>
      <c r="J427" s="20" t="s">
        <v>350</v>
      </c>
      <c r="K427" s="20">
        <v>1.375</v>
      </c>
    </row>
    <row r="428" spans="1:11" ht="12.75">
      <c r="A428" s="5">
        <v>4</v>
      </c>
      <c r="B428" s="20">
        <v>4.125</v>
      </c>
      <c r="C428" s="43">
        <v>5.875</v>
      </c>
      <c r="D428" s="43">
        <v>5.75</v>
      </c>
      <c r="E428" s="43">
        <v>0</v>
      </c>
      <c r="F428" s="21">
        <v>5.125</v>
      </c>
      <c r="G428" s="5">
        <v>4</v>
      </c>
      <c r="H428" s="20">
        <v>1.75</v>
      </c>
      <c r="I428" s="20">
        <v>1.625</v>
      </c>
      <c r="J428" s="20" t="s">
        <v>350</v>
      </c>
      <c r="K428" s="20">
        <v>1</v>
      </c>
    </row>
    <row r="429" spans="1:11" ht="12.75">
      <c r="A429" s="5">
        <v>5</v>
      </c>
      <c r="B429" s="20">
        <v>4.25</v>
      </c>
      <c r="C429" s="43">
        <v>6.125</v>
      </c>
      <c r="D429" s="43">
        <v>6.375</v>
      </c>
      <c r="E429" s="43">
        <v>0</v>
      </c>
      <c r="F429" s="21">
        <v>5.125</v>
      </c>
      <c r="G429" s="5">
        <v>5</v>
      </c>
      <c r="H429" s="20">
        <v>1.875</v>
      </c>
      <c r="I429" s="20">
        <v>2.125</v>
      </c>
      <c r="J429" s="20" t="s">
        <v>350</v>
      </c>
      <c r="K429" s="20">
        <v>0.875</v>
      </c>
    </row>
    <row r="430" spans="1:11" ht="12.75">
      <c r="A430" s="5">
        <v>6</v>
      </c>
      <c r="B430" s="20">
        <v>3.875</v>
      </c>
      <c r="C430" s="21">
        <v>5</v>
      </c>
      <c r="D430" s="21">
        <v>5</v>
      </c>
      <c r="E430" s="43">
        <v>0</v>
      </c>
      <c r="F430" s="43">
        <v>5.125</v>
      </c>
      <c r="G430" s="5">
        <v>6</v>
      </c>
      <c r="H430" s="20">
        <v>1.125</v>
      </c>
      <c r="I430" s="20">
        <v>1.125</v>
      </c>
      <c r="J430" s="20" t="s">
        <v>350</v>
      </c>
      <c r="K430" s="20">
        <v>1.25</v>
      </c>
    </row>
    <row r="431" spans="1:11" ht="12.75">
      <c r="A431" s="5">
        <v>7</v>
      </c>
      <c r="B431" s="20">
        <v>4.375</v>
      </c>
      <c r="C431" s="21">
        <v>5.5</v>
      </c>
      <c r="D431" s="43">
        <v>5.875</v>
      </c>
      <c r="E431" s="43">
        <v>0</v>
      </c>
      <c r="F431" s="43">
        <v>5.75</v>
      </c>
      <c r="G431" s="5">
        <v>7</v>
      </c>
      <c r="H431" s="20">
        <v>1.125</v>
      </c>
      <c r="I431" s="20">
        <v>1.5</v>
      </c>
      <c r="J431" s="20" t="s">
        <v>350</v>
      </c>
      <c r="K431" s="20">
        <v>1.375</v>
      </c>
    </row>
    <row r="432" spans="1:11" ht="12.75">
      <c r="A432" s="5">
        <v>8</v>
      </c>
      <c r="B432" s="20">
        <v>3.625</v>
      </c>
      <c r="C432" s="43">
        <v>5</v>
      </c>
      <c r="D432" s="21">
        <v>4.125</v>
      </c>
      <c r="E432" s="43">
        <v>0</v>
      </c>
      <c r="F432" s="43">
        <v>4.25</v>
      </c>
      <c r="G432" s="5">
        <v>8</v>
      </c>
      <c r="H432" s="20">
        <v>1.375</v>
      </c>
      <c r="I432" s="20">
        <v>0.5</v>
      </c>
      <c r="J432" s="20" t="s">
        <v>350</v>
      </c>
      <c r="K432" s="20">
        <v>0.625</v>
      </c>
    </row>
    <row r="433" spans="1:11" ht="12.75">
      <c r="A433" s="5">
        <v>9</v>
      </c>
      <c r="B433" s="20">
        <v>4</v>
      </c>
      <c r="C433" s="43">
        <v>5.5</v>
      </c>
      <c r="D433" s="21">
        <v>5.25</v>
      </c>
      <c r="E433" s="43">
        <v>0</v>
      </c>
      <c r="F433" s="43">
        <v>5.375</v>
      </c>
      <c r="G433" s="5">
        <v>9</v>
      </c>
      <c r="H433" s="20">
        <v>1.5</v>
      </c>
      <c r="I433" s="20">
        <v>1.25</v>
      </c>
      <c r="J433" s="20" t="s">
        <v>350</v>
      </c>
      <c r="K433" s="20">
        <v>1.375</v>
      </c>
    </row>
    <row r="434" spans="1:11" ht="12.75">
      <c r="A434" s="5">
        <v>10</v>
      </c>
      <c r="B434" s="20">
        <v>4.25</v>
      </c>
      <c r="C434" s="43">
        <v>5.625</v>
      </c>
      <c r="D434" s="43">
        <v>6</v>
      </c>
      <c r="E434" s="43">
        <v>0</v>
      </c>
      <c r="F434" s="21">
        <v>5.125</v>
      </c>
      <c r="G434" s="5">
        <v>10</v>
      </c>
      <c r="H434" s="20">
        <v>1.375</v>
      </c>
      <c r="I434" s="20">
        <v>1.75</v>
      </c>
      <c r="J434" s="20" t="s">
        <v>350</v>
      </c>
      <c r="K434" s="20">
        <v>0.875</v>
      </c>
    </row>
    <row r="435" spans="1:11" ht="12.75">
      <c r="A435" s="5">
        <v>11</v>
      </c>
      <c r="B435" s="20">
        <v>3.875</v>
      </c>
      <c r="C435" s="43">
        <v>5.875</v>
      </c>
      <c r="D435" s="43">
        <v>5.5</v>
      </c>
      <c r="E435" s="43">
        <v>0</v>
      </c>
      <c r="F435" s="21">
        <v>5</v>
      </c>
      <c r="G435" s="5">
        <v>11</v>
      </c>
      <c r="H435" s="20">
        <v>2</v>
      </c>
      <c r="I435" s="20">
        <v>1.625</v>
      </c>
      <c r="J435" s="20" t="s">
        <v>350</v>
      </c>
      <c r="K435" s="20">
        <v>1.125</v>
      </c>
    </row>
    <row r="436" spans="1:11" ht="12.75">
      <c r="A436" s="5">
        <v>12</v>
      </c>
      <c r="B436" s="20">
        <v>3.875</v>
      </c>
      <c r="C436" s="43">
        <v>5.75</v>
      </c>
      <c r="D436" s="21">
        <v>5.375</v>
      </c>
      <c r="E436" s="43">
        <v>0</v>
      </c>
      <c r="F436" s="43">
        <v>5.625</v>
      </c>
      <c r="G436" s="5">
        <v>12</v>
      </c>
      <c r="H436" s="20">
        <v>1.875</v>
      </c>
      <c r="I436" s="20">
        <v>1.5</v>
      </c>
      <c r="J436" s="20" t="s">
        <v>350</v>
      </c>
      <c r="K436" s="20">
        <v>1.75</v>
      </c>
    </row>
    <row r="437" spans="1:11" ht="12.75">
      <c r="A437" s="5">
        <v>13</v>
      </c>
      <c r="B437" s="20">
        <v>4.125</v>
      </c>
      <c r="C437" s="43">
        <v>6</v>
      </c>
      <c r="D437" s="43">
        <v>5.25</v>
      </c>
      <c r="E437" s="43">
        <v>0</v>
      </c>
      <c r="F437" s="21">
        <v>4.875</v>
      </c>
      <c r="G437" s="5">
        <v>13</v>
      </c>
      <c r="H437" s="20">
        <v>1.875</v>
      </c>
      <c r="I437" s="20">
        <v>1.125</v>
      </c>
      <c r="J437" s="20" t="s">
        <v>350</v>
      </c>
      <c r="K437" s="20">
        <v>0.75</v>
      </c>
    </row>
    <row r="438" spans="1:11" ht="12.75">
      <c r="A438" s="5">
        <v>14</v>
      </c>
      <c r="B438" s="20">
        <v>3.875</v>
      </c>
      <c r="C438" s="43">
        <v>5.5</v>
      </c>
      <c r="D438" s="21">
        <v>4.625</v>
      </c>
      <c r="E438" s="43">
        <v>0</v>
      </c>
      <c r="F438" s="43">
        <v>4.75</v>
      </c>
      <c r="G438" s="5">
        <v>14</v>
      </c>
      <c r="H438" s="20">
        <v>1.625</v>
      </c>
      <c r="I438" s="20">
        <v>0.75</v>
      </c>
      <c r="J438" s="20" t="s">
        <v>350</v>
      </c>
      <c r="K438" s="20">
        <v>0.875</v>
      </c>
    </row>
    <row r="439" spans="1:11" ht="12.75">
      <c r="A439" s="5">
        <v>15</v>
      </c>
      <c r="B439" s="20">
        <v>3.875</v>
      </c>
      <c r="C439" s="43">
        <v>5</v>
      </c>
      <c r="D439" s="43">
        <v>5.25</v>
      </c>
      <c r="E439" s="43">
        <v>0</v>
      </c>
      <c r="F439" s="21">
        <v>4.75</v>
      </c>
      <c r="G439" s="5">
        <v>15</v>
      </c>
      <c r="H439" s="20">
        <v>1.125</v>
      </c>
      <c r="I439" s="20">
        <v>1.375</v>
      </c>
      <c r="J439" s="20" t="s">
        <v>350</v>
      </c>
      <c r="K439" s="20">
        <v>0.875</v>
      </c>
    </row>
    <row r="440" spans="1:11" ht="12.75">
      <c r="A440" s="5">
        <v>16</v>
      </c>
      <c r="B440" s="20">
        <v>3.625</v>
      </c>
      <c r="C440" s="43">
        <v>4.75</v>
      </c>
      <c r="D440" s="43">
        <v>4.75</v>
      </c>
      <c r="E440" s="43">
        <v>0</v>
      </c>
      <c r="F440" s="21">
        <v>4</v>
      </c>
      <c r="G440" s="5">
        <v>16</v>
      </c>
      <c r="H440" s="20">
        <v>1.125</v>
      </c>
      <c r="I440" s="20">
        <v>1.125</v>
      </c>
      <c r="J440" s="20" t="s">
        <v>350</v>
      </c>
      <c r="K440" s="20">
        <v>0.375</v>
      </c>
    </row>
    <row r="441" spans="1:11" ht="12.75">
      <c r="A441" s="5">
        <v>17</v>
      </c>
      <c r="B441" s="20">
        <v>4.25</v>
      </c>
      <c r="C441" s="43">
        <v>5.375</v>
      </c>
      <c r="D441" s="43">
        <v>6.25</v>
      </c>
      <c r="E441" s="43">
        <v>0</v>
      </c>
      <c r="F441" s="21">
        <v>5.25</v>
      </c>
      <c r="G441" s="5">
        <v>17</v>
      </c>
      <c r="H441" s="20">
        <v>1.125</v>
      </c>
      <c r="I441" s="20">
        <v>2</v>
      </c>
      <c r="J441" s="20" t="s">
        <v>350</v>
      </c>
      <c r="K441" s="20">
        <v>1</v>
      </c>
    </row>
    <row r="442" spans="1:11" ht="12.75">
      <c r="A442" s="5">
        <v>18</v>
      </c>
      <c r="B442" s="20">
        <v>4.25</v>
      </c>
      <c r="C442" s="43">
        <v>6.5</v>
      </c>
      <c r="D442" s="43">
        <v>6.25</v>
      </c>
      <c r="E442" s="43">
        <v>0</v>
      </c>
      <c r="F442" s="21">
        <v>4.875</v>
      </c>
      <c r="G442" s="5">
        <v>18</v>
      </c>
      <c r="H442" s="20">
        <v>2.25</v>
      </c>
      <c r="I442" s="20">
        <v>2</v>
      </c>
      <c r="J442" s="20" t="s">
        <v>350</v>
      </c>
      <c r="K442" s="20">
        <v>0.625</v>
      </c>
    </row>
    <row r="443" spans="1:6" ht="15">
      <c r="A443" s="67"/>
      <c r="C443" s="22"/>
      <c r="D443" s="22"/>
      <c r="E443" s="22"/>
      <c r="F443" s="22"/>
    </row>
    <row r="444" spans="1:11" ht="15">
      <c r="A444" s="67" t="s">
        <v>254</v>
      </c>
      <c r="H444" s="126" t="s">
        <v>160</v>
      </c>
      <c r="I444" s="127"/>
      <c r="J444" s="127"/>
      <c r="K444" s="128"/>
    </row>
    <row r="445" ht="12.75">
      <c r="A445" s="35" t="s">
        <v>258</v>
      </c>
    </row>
    <row r="446" spans="2:11" ht="12.75">
      <c r="B446" s="36" t="s">
        <v>90</v>
      </c>
      <c r="C446" s="36" t="s">
        <v>4</v>
      </c>
      <c r="D446" s="36" t="s">
        <v>5</v>
      </c>
      <c r="E446" s="36" t="s">
        <v>6</v>
      </c>
      <c r="F446" s="36" t="s">
        <v>7</v>
      </c>
      <c r="H446" s="36" t="s">
        <v>4</v>
      </c>
      <c r="I446" s="36" t="s">
        <v>5</v>
      </c>
      <c r="J446" s="36" t="s">
        <v>6</v>
      </c>
      <c r="K446" s="36" t="s">
        <v>7</v>
      </c>
    </row>
    <row r="447" spans="1:11" ht="12.75">
      <c r="A447" s="5">
        <v>1</v>
      </c>
      <c r="B447" s="20">
        <v>4.125</v>
      </c>
      <c r="C447" s="43">
        <v>6.25</v>
      </c>
      <c r="D447" s="43">
        <v>6</v>
      </c>
      <c r="E447" s="21">
        <v>5.125</v>
      </c>
      <c r="F447" s="43">
        <v>5.75</v>
      </c>
      <c r="G447" s="5">
        <v>1</v>
      </c>
      <c r="H447" s="20">
        <v>2.125</v>
      </c>
      <c r="I447" s="20">
        <v>1.875</v>
      </c>
      <c r="J447" s="20">
        <v>1</v>
      </c>
      <c r="K447" s="20">
        <v>1.625</v>
      </c>
    </row>
    <row r="448" spans="1:11" ht="12.75">
      <c r="A448" s="5">
        <v>2</v>
      </c>
      <c r="B448" s="20">
        <v>4.125</v>
      </c>
      <c r="C448" s="43">
        <v>5.5</v>
      </c>
      <c r="D448" s="43">
        <v>5.75</v>
      </c>
      <c r="E448" s="21">
        <v>4.875</v>
      </c>
      <c r="F448" s="43">
        <v>5.25</v>
      </c>
      <c r="G448" s="5">
        <v>2</v>
      </c>
      <c r="H448" s="20">
        <v>1.375</v>
      </c>
      <c r="I448" s="20">
        <v>1.625</v>
      </c>
      <c r="J448" s="20">
        <v>0.75</v>
      </c>
      <c r="K448" s="20">
        <v>1.125</v>
      </c>
    </row>
    <row r="449" spans="1:11" ht="12.75">
      <c r="A449" s="5">
        <v>3</v>
      </c>
      <c r="B449" s="20">
        <v>3.375</v>
      </c>
      <c r="C449" s="43">
        <v>4.625</v>
      </c>
      <c r="D449" s="43">
        <v>4.375</v>
      </c>
      <c r="E449" s="21">
        <v>4.25</v>
      </c>
      <c r="F449" s="43">
        <v>4.5</v>
      </c>
      <c r="G449" s="5">
        <v>3</v>
      </c>
      <c r="H449" s="20">
        <v>1.25</v>
      </c>
      <c r="I449" s="20">
        <v>1</v>
      </c>
      <c r="J449" s="20">
        <v>0.875</v>
      </c>
      <c r="K449" s="20">
        <v>1.125</v>
      </c>
    </row>
    <row r="450" spans="1:11" ht="12.75">
      <c r="A450" s="5">
        <v>4</v>
      </c>
      <c r="B450" s="20">
        <v>4.5</v>
      </c>
      <c r="C450" s="43">
        <v>5.875</v>
      </c>
      <c r="D450" s="43">
        <v>5.125</v>
      </c>
      <c r="E450" s="43">
        <v>5.625</v>
      </c>
      <c r="F450" s="21">
        <v>4.875</v>
      </c>
      <c r="G450" s="5">
        <v>4</v>
      </c>
      <c r="H450" s="20">
        <v>1.375</v>
      </c>
      <c r="I450" s="20">
        <v>0.625</v>
      </c>
      <c r="J450" s="20">
        <v>1.125</v>
      </c>
      <c r="K450" s="20">
        <v>0.375</v>
      </c>
    </row>
    <row r="451" spans="1:11" ht="12.75">
      <c r="A451" s="5">
        <v>5</v>
      </c>
      <c r="B451" s="20">
        <v>4</v>
      </c>
      <c r="C451" s="21">
        <v>4.625</v>
      </c>
      <c r="D451" s="43">
        <v>5.5</v>
      </c>
      <c r="E451" s="43">
        <v>4.75</v>
      </c>
      <c r="F451" s="43">
        <v>5</v>
      </c>
      <c r="G451" s="5">
        <v>5</v>
      </c>
      <c r="H451" s="20">
        <v>0.625</v>
      </c>
      <c r="I451" s="20">
        <v>1.5</v>
      </c>
      <c r="J451" s="20">
        <v>0.75</v>
      </c>
      <c r="K451" s="20">
        <v>1</v>
      </c>
    </row>
    <row r="452" spans="1:11" ht="12.75">
      <c r="A452" s="5">
        <v>6</v>
      </c>
      <c r="B452" s="20">
        <v>3.75</v>
      </c>
      <c r="C452" s="43">
        <v>4.375</v>
      </c>
      <c r="D452" s="43">
        <v>5.375</v>
      </c>
      <c r="E452" s="21">
        <v>4.25</v>
      </c>
      <c r="F452" s="43">
        <v>4.5</v>
      </c>
      <c r="G452" s="5">
        <v>6</v>
      </c>
      <c r="H452" s="20">
        <v>0.625</v>
      </c>
      <c r="I452" s="20">
        <v>1.625</v>
      </c>
      <c r="J452" s="20">
        <v>0.5</v>
      </c>
      <c r="K452" s="20">
        <v>0.75</v>
      </c>
    </row>
    <row r="453" spans="1:11" ht="12.75">
      <c r="A453" s="5">
        <v>7</v>
      </c>
      <c r="B453" s="20">
        <v>4.25</v>
      </c>
      <c r="C453" s="43">
        <v>5.75</v>
      </c>
      <c r="D453" s="21">
        <v>5.25</v>
      </c>
      <c r="E453" s="21">
        <v>5.25</v>
      </c>
      <c r="F453" s="43">
        <v>5.375</v>
      </c>
      <c r="G453" s="5">
        <v>7</v>
      </c>
      <c r="H453" s="20">
        <v>1.5</v>
      </c>
      <c r="I453" s="20">
        <v>1</v>
      </c>
      <c r="J453" s="20">
        <v>1</v>
      </c>
      <c r="K453" s="20">
        <v>1.125</v>
      </c>
    </row>
    <row r="454" spans="1:11" ht="12.75">
      <c r="A454" s="5">
        <v>8</v>
      </c>
      <c r="B454" s="20">
        <v>3.75</v>
      </c>
      <c r="C454" s="43">
        <v>4.125</v>
      </c>
      <c r="D454" s="43">
        <v>4.625</v>
      </c>
      <c r="E454" s="43">
        <v>4.625</v>
      </c>
      <c r="F454" s="21">
        <v>4</v>
      </c>
      <c r="G454" s="5">
        <v>8</v>
      </c>
      <c r="H454" s="20">
        <v>0.375</v>
      </c>
      <c r="I454" s="20">
        <v>0.875</v>
      </c>
      <c r="J454" s="20">
        <v>0.875</v>
      </c>
      <c r="K454" s="20">
        <v>0.25</v>
      </c>
    </row>
    <row r="455" spans="1:11" ht="12.75">
      <c r="A455" s="5">
        <v>9</v>
      </c>
      <c r="B455" s="20">
        <v>4</v>
      </c>
      <c r="C455" s="43">
        <v>5.125</v>
      </c>
      <c r="D455" s="43">
        <v>5.125</v>
      </c>
      <c r="E455" s="21">
        <v>4.875</v>
      </c>
      <c r="F455" s="43">
        <v>5.875</v>
      </c>
      <c r="G455" s="5">
        <v>9</v>
      </c>
      <c r="H455" s="20">
        <v>1.125</v>
      </c>
      <c r="I455" s="20">
        <v>1.125</v>
      </c>
      <c r="J455" s="20">
        <v>0.875</v>
      </c>
      <c r="K455" s="20">
        <v>1.875</v>
      </c>
    </row>
    <row r="456" spans="1:11" ht="12.75">
      <c r="A456" s="5">
        <v>10</v>
      </c>
      <c r="B456" s="20">
        <v>4.25</v>
      </c>
      <c r="C456" s="43">
        <v>5.625</v>
      </c>
      <c r="D456" s="43">
        <v>5.25</v>
      </c>
      <c r="E456" s="43">
        <v>5.25</v>
      </c>
      <c r="F456" s="21">
        <v>5</v>
      </c>
      <c r="G456" s="5">
        <v>10</v>
      </c>
      <c r="H456" s="20">
        <v>1.375</v>
      </c>
      <c r="I456" s="20">
        <v>1</v>
      </c>
      <c r="J456" s="20">
        <v>1</v>
      </c>
      <c r="K456" s="20">
        <v>0.75</v>
      </c>
    </row>
    <row r="457" spans="1:11" ht="12.75">
      <c r="A457" s="5">
        <v>11</v>
      </c>
      <c r="B457" s="20">
        <v>3.375</v>
      </c>
      <c r="C457" s="43">
        <v>4</v>
      </c>
      <c r="D457" s="43">
        <v>4</v>
      </c>
      <c r="E457" s="21">
        <v>3.75</v>
      </c>
      <c r="F457" s="43">
        <v>4.75</v>
      </c>
      <c r="G457" s="5">
        <v>11</v>
      </c>
      <c r="H457" s="20">
        <v>0.625</v>
      </c>
      <c r="I457" s="20">
        <v>0.625</v>
      </c>
      <c r="J457" s="20">
        <v>0.375</v>
      </c>
      <c r="K457" s="20">
        <v>1.375</v>
      </c>
    </row>
    <row r="458" spans="1:11" ht="12.75">
      <c r="A458" s="5">
        <v>12</v>
      </c>
      <c r="B458" s="20">
        <v>4.125</v>
      </c>
      <c r="C458" s="43">
        <v>5.125</v>
      </c>
      <c r="D458" s="43">
        <v>5.5</v>
      </c>
      <c r="E458" s="43">
        <v>5.25</v>
      </c>
      <c r="F458" s="21">
        <v>5</v>
      </c>
      <c r="G458" s="5">
        <v>12</v>
      </c>
      <c r="H458" s="20">
        <v>1</v>
      </c>
      <c r="I458" s="20">
        <v>1.375</v>
      </c>
      <c r="J458" s="20">
        <v>1.125</v>
      </c>
      <c r="K458" s="20">
        <v>0.875</v>
      </c>
    </row>
    <row r="459" spans="1:11" ht="12.75">
      <c r="A459" s="5">
        <v>13</v>
      </c>
      <c r="B459" s="20">
        <v>4.25</v>
      </c>
      <c r="C459" s="21">
        <v>5</v>
      </c>
      <c r="D459" s="43">
        <v>6.375</v>
      </c>
      <c r="E459" s="43">
        <v>5.5</v>
      </c>
      <c r="F459" s="43">
        <v>5.125</v>
      </c>
      <c r="G459" s="5">
        <v>13</v>
      </c>
      <c r="H459" s="20">
        <v>0.75</v>
      </c>
      <c r="I459" s="20">
        <v>2.125</v>
      </c>
      <c r="J459" s="20">
        <v>1.25</v>
      </c>
      <c r="K459" s="20">
        <v>0.875</v>
      </c>
    </row>
    <row r="460" spans="1:11" ht="12.75">
      <c r="A460" s="5">
        <v>14</v>
      </c>
      <c r="B460" s="20">
        <v>3.625</v>
      </c>
      <c r="C460" s="43">
        <v>4.5</v>
      </c>
      <c r="D460" s="43">
        <v>4.375</v>
      </c>
      <c r="E460" s="21">
        <v>4.25</v>
      </c>
      <c r="F460" s="43">
        <v>4.5</v>
      </c>
      <c r="G460" s="5">
        <v>14</v>
      </c>
      <c r="H460" s="20">
        <v>0.875</v>
      </c>
      <c r="I460" s="20">
        <v>0.75</v>
      </c>
      <c r="J460" s="20">
        <v>0.625</v>
      </c>
      <c r="K460" s="20">
        <v>0.875</v>
      </c>
    </row>
    <row r="461" spans="1:11" ht="12.75">
      <c r="A461" s="5">
        <v>15</v>
      </c>
      <c r="B461" s="20">
        <v>4.25</v>
      </c>
      <c r="C461" s="43">
        <v>6</v>
      </c>
      <c r="D461" s="43">
        <v>5.5</v>
      </c>
      <c r="E461" s="21">
        <v>5.125</v>
      </c>
      <c r="F461" s="21">
        <v>5.125</v>
      </c>
      <c r="G461" s="5">
        <v>15</v>
      </c>
      <c r="H461" s="20">
        <v>1.75</v>
      </c>
      <c r="I461" s="20">
        <v>1.25</v>
      </c>
      <c r="J461" s="20">
        <v>0.875</v>
      </c>
      <c r="K461" s="20">
        <v>0.875</v>
      </c>
    </row>
    <row r="462" spans="1:11" ht="12.75">
      <c r="A462" s="5">
        <v>16</v>
      </c>
      <c r="B462" s="20">
        <v>3.5714285714285716</v>
      </c>
      <c r="C462" s="43">
        <v>4.875</v>
      </c>
      <c r="D462" s="43">
        <v>5.25</v>
      </c>
      <c r="E462" s="43">
        <v>4.75</v>
      </c>
      <c r="F462" s="21">
        <v>4.5</v>
      </c>
      <c r="G462" s="5">
        <v>16</v>
      </c>
      <c r="H462" s="20">
        <v>1.3035714285714284</v>
      </c>
      <c r="I462" s="20">
        <v>1.6785714285714284</v>
      </c>
      <c r="J462" s="20">
        <v>1.1785714285714284</v>
      </c>
      <c r="K462" s="20">
        <v>0.9285714285714284</v>
      </c>
    </row>
    <row r="463" spans="1:11" ht="12.75">
      <c r="A463" s="5">
        <v>17</v>
      </c>
      <c r="B463" s="20">
        <v>4.142857142857143</v>
      </c>
      <c r="C463" s="43">
        <v>5</v>
      </c>
      <c r="D463" s="21">
        <v>4.625</v>
      </c>
      <c r="E463" s="43">
        <v>4.875</v>
      </c>
      <c r="F463" s="21">
        <v>4.625</v>
      </c>
      <c r="G463" s="5">
        <v>17</v>
      </c>
      <c r="H463" s="20">
        <v>0.8571428571428568</v>
      </c>
      <c r="I463" s="20">
        <v>0.48214285714285676</v>
      </c>
      <c r="J463" s="20">
        <v>0.7321428571428568</v>
      </c>
      <c r="K463" s="20">
        <v>0.48214285714285676</v>
      </c>
    </row>
    <row r="464" spans="1:11" ht="12.75">
      <c r="A464" s="5">
        <v>18</v>
      </c>
      <c r="B464" s="20">
        <v>4.25</v>
      </c>
      <c r="C464" s="43">
        <v>5.75</v>
      </c>
      <c r="D464" s="43">
        <v>6</v>
      </c>
      <c r="E464" s="21">
        <v>5</v>
      </c>
      <c r="F464" s="43">
        <v>5.375</v>
      </c>
      <c r="G464" s="5">
        <v>18</v>
      </c>
      <c r="H464" s="20">
        <v>1.5</v>
      </c>
      <c r="I464" s="20">
        <v>1.75</v>
      </c>
      <c r="J464" s="20">
        <v>0.75</v>
      </c>
      <c r="K464" s="20">
        <v>1.125</v>
      </c>
    </row>
    <row r="465" spans="1:6" ht="15">
      <c r="A465" s="67"/>
      <c r="C465" s="22"/>
      <c r="D465" s="22"/>
      <c r="E465" s="22"/>
      <c r="F465" s="22"/>
    </row>
    <row r="466" spans="1:11" ht="15">
      <c r="A466" s="67"/>
      <c r="H466" s="126" t="s">
        <v>160</v>
      </c>
      <c r="I466" s="127"/>
      <c r="J466" s="127"/>
      <c r="K466" s="128"/>
    </row>
    <row r="467" ht="12.75">
      <c r="A467" s="35" t="s">
        <v>238</v>
      </c>
    </row>
    <row r="468" spans="2:11" ht="12.75">
      <c r="B468" s="36" t="s">
        <v>90</v>
      </c>
      <c r="C468" s="36" t="s">
        <v>4</v>
      </c>
      <c r="D468" s="36" t="s">
        <v>5</v>
      </c>
      <c r="E468" s="36" t="s">
        <v>6</v>
      </c>
      <c r="F468" s="36" t="s">
        <v>7</v>
      </c>
      <c r="H468" s="36" t="s">
        <v>4</v>
      </c>
      <c r="I468" s="36" t="s">
        <v>5</v>
      </c>
      <c r="J468" s="36" t="s">
        <v>6</v>
      </c>
      <c r="K468" s="36" t="s">
        <v>7</v>
      </c>
    </row>
    <row r="469" spans="1:11" ht="12.75">
      <c r="A469" s="5">
        <v>1</v>
      </c>
      <c r="B469" s="20">
        <v>4.125</v>
      </c>
      <c r="C469" s="43">
        <v>5.375</v>
      </c>
      <c r="D469" s="43">
        <v>6</v>
      </c>
      <c r="E469" s="21">
        <v>4.625</v>
      </c>
      <c r="F469" s="43">
        <v>5.25</v>
      </c>
      <c r="G469" s="5">
        <v>1</v>
      </c>
      <c r="H469" s="20">
        <v>1.25</v>
      </c>
      <c r="I469" s="20">
        <v>1.875</v>
      </c>
      <c r="J469" s="20">
        <v>0.5</v>
      </c>
      <c r="K469" s="20">
        <v>1.125</v>
      </c>
    </row>
    <row r="470" spans="1:11" ht="12.75">
      <c r="A470" s="5">
        <v>2</v>
      </c>
      <c r="B470" s="20">
        <v>4.125</v>
      </c>
      <c r="C470" s="43">
        <v>6</v>
      </c>
      <c r="D470" s="21">
        <v>5.25</v>
      </c>
      <c r="E470" s="43">
        <v>5.625</v>
      </c>
      <c r="F470" s="43">
        <v>5.375</v>
      </c>
      <c r="G470" s="5">
        <v>2</v>
      </c>
      <c r="H470" s="20">
        <v>1.875</v>
      </c>
      <c r="I470" s="20">
        <v>1.125</v>
      </c>
      <c r="J470" s="20">
        <v>1.5</v>
      </c>
      <c r="K470" s="20">
        <v>1.25</v>
      </c>
    </row>
    <row r="471" spans="1:11" ht="12.75">
      <c r="A471" s="5">
        <v>3</v>
      </c>
      <c r="B471" s="20">
        <v>4</v>
      </c>
      <c r="C471" s="43">
        <v>5.25</v>
      </c>
      <c r="D471" s="43">
        <v>5.125</v>
      </c>
      <c r="E471" s="21">
        <v>4.875</v>
      </c>
      <c r="F471" s="43">
        <v>5.125</v>
      </c>
      <c r="G471" s="5">
        <v>3</v>
      </c>
      <c r="H471" s="20">
        <v>1.25</v>
      </c>
      <c r="I471" s="20">
        <v>1.125</v>
      </c>
      <c r="J471" s="20">
        <v>0.875</v>
      </c>
      <c r="K471" s="20">
        <v>1.125</v>
      </c>
    </row>
    <row r="472" spans="1:11" ht="12.75">
      <c r="A472" s="5">
        <v>4</v>
      </c>
      <c r="B472" s="20">
        <v>3.875</v>
      </c>
      <c r="C472" s="43">
        <v>4.5</v>
      </c>
      <c r="D472" s="21">
        <v>4.375</v>
      </c>
      <c r="E472" s="21">
        <v>4.375</v>
      </c>
      <c r="F472" s="43">
        <v>4.75</v>
      </c>
      <c r="G472" s="5">
        <v>4</v>
      </c>
      <c r="H472" s="20">
        <v>0.625</v>
      </c>
      <c r="I472" s="20">
        <v>0.5</v>
      </c>
      <c r="J472" s="20">
        <v>0.5</v>
      </c>
      <c r="K472" s="20">
        <v>0.875</v>
      </c>
    </row>
    <row r="473" spans="1:11" ht="12.75">
      <c r="A473" s="5">
        <v>5</v>
      </c>
      <c r="B473" s="20">
        <v>3.75</v>
      </c>
      <c r="C473" s="43">
        <v>5.5</v>
      </c>
      <c r="D473" s="43">
        <v>5</v>
      </c>
      <c r="E473" s="21">
        <v>4.625</v>
      </c>
      <c r="F473" s="43">
        <v>4.75</v>
      </c>
      <c r="G473" s="5">
        <v>5</v>
      </c>
      <c r="H473" s="20">
        <v>1.75</v>
      </c>
      <c r="I473" s="20">
        <v>1.25</v>
      </c>
      <c r="J473" s="20">
        <v>0.875</v>
      </c>
      <c r="K473" s="20">
        <v>1</v>
      </c>
    </row>
    <row r="474" spans="1:11" ht="12.75">
      <c r="A474" s="5">
        <v>6</v>
      </c>
      <c r="B474" s="20">
        <v>4.125</v>
      </c>
      <c r="C474" s="43">
        <v>5.625</v>
      </c>
      <c r="D474" s="43">
        <v>4.875</v>
      </c>
      <c r="E474" s="21">
        <v>4.75</v>
      </c>
      <c r="F474" s="21">
        <v>4.75</v>
      </c>
      <c r="G474" s="5">
        <v>6</v>
      </c>
      <c r="H474" s="20">
        <v>1.5</v>
      </c>
      <c r="I474" s="20">
        <v>0.75</v>
      </c>
      <c r="J474" s="20">
        <v>0.625</v>
      </c>
      <c r="K474" s="20">
        <v>0.625</v>
      </c>
    </row>
    <row r="475" spans="1:11" ht="12.75">
      <c r="A475" s="5">
        <v>7</v>
      </c>
      <c r="B475" s="20">
        <v>4.25</v>
      </c>
      <c r="C475" s="43">
        <v>5.375</v>
      </c>
      <c r="D475" s="43">
        <v>5.125</v>
      </c>
      <c r="E475" s="21">
        <v>5</v>
      </c>
      <c r="F475" s="43">
        <v>5.375</v>
      </c>
      <c r="G475" s="5">
        <v>7</v>
      </c>
      <c r="H475" s="20">
        <v>1.125</v>
      </c>
      <c r="I475" s="20">
        <v>0.875</v>
      </c>
      <c r="J475" s="20">
        <v>0.75</v>
      </c>
      <c r="K475" s="20">
        <v>1.125</v>
      </c>
    </row>
    <row r="476" spans="1:11" ht="12.75">
      <c r="A476" s="5">
        <v>8</v>
      </c>
      <c r="B476" s="20">
        <v>3.75</v>
      </c>
      <c r="C476" s="21">
        <v>4.125</v>
      </c>
      <c r="D476" s="43">
        <v>4.25</v>
      </c>
      <c r="E476" s="21">
        <v>4.125</v>
      </c>
      <c r="F476" s="43">
        <v>4.75</v>
      </c>
      <c r="G476" s="5">
        <v>8</v>
      </c>
      <c r="H476" s="20">
        <v>0.375</v>
      </c>
      <c r="I476" s="20">
        <v>0.5</v>
      </c>
      <c r="J476" s="20">
        <v>0.375</v>
      </c>
      <c r="K476" s="20">
        <v>1</v>
      </c>
    </row>
    <row r="477" spans="1:11" ht="12.75">
      <c r="A477" s="5">
        <v>9</v>
      </c>
      <c r="B477" s="20">
        <v>3.875</v>
      </c>
      <c r="C477" s="43">
        <v>4.75</v>
      </c>
      <c r="D477" s="43">
        <v>5.5</v>
      </c>
      <c r="E477" s="21">
        <v>4.375</v>
      </c>
      <c r="F477" s="43">
        <v>4.75</v>
      </c>
      <c r="G477" s="5">
        <v>9</v>
      </c>
      <c r="H477" s="20">
        <v>0.875</v>
      </c>
      <c r="I477" s="20">
        <v>1.625</v>
      </c>
      <c r="J477" s="20">
        <v>0.5</v>
      </c>
      <c r="K477" s="20">
        <v>0.875</v>
      </c>
    </row>
    <row r="478" spans="1:11" ht="12.75">
      <c r="A478" s="5">
        <v>10</v>
      </c>
      <c r="B478" s="20">
        <v>4.25</v>
      </c>
      <c r="C478" s="21">
        <v>5</v>
      </c>
      <c r="D478" s="21">
        <v>5</v>
      </c>
      <c r="E478" s="43">
        <v>5.25</v>
      </c>
      <c r="F478" s="43">
        <v>6</v>
      </c>
      <c r="G478" s="5">
        <v>10</v>
      </c>
      <c r="H478" s="20">
        <v>0.75</v>
      </c>
      <c r="I478" s="20">
        <v>0.75</v>
      </c>
      <c r="J478" s="20">
        <v>1</v>
      </c>
      <c r="K478" s="20">
        <v>1.75</v>
      </c>
    </row>
    <row r="479" spans="1:11" ht="12.75">
      <c r="A479" s="5">
        <v>11</v>
      </c>
      <c r="B479" s="20">
        <v>3.625</v>
      </c>
      <c r="C479" s="43">
        <v>5</v>
      </c>
      <c r="D479" s="43">
        <v>4.857142857142857</v>
      </c>
      <c r="E479" s="21">
        <v>4.142857142857143</v>
      </c>
      <c r="F479" s="43">
        <v>4.714285714285714</v>
      </c>
      <c r="G479" s="5">
        <v>11</v>
      </c>
      <c r="H479" s="20">
        <v>1.375</v>
      </c>
      <c r="I479" s="20">
        <v>1.2321428571428568</v>
      </c>
      <c r="J479" s="20">
        <v>0.5178571428571432</v>
      </c>
      <c r="K479" s="20">
        <v>1.0892857142857144</v>
      </c>
    </row>
    <row r="480" spans="1:11" ht="12.75">
      <c r="A480" s="5">
        <v>12</v>
      </c>
      <c r="B480" s="20">
        <v>4</v>
      </c>
      <c r="C480" s="21">
        <v>4.714285714285714</v>
      </c>
      <c r="D480" s="43">
        <v>5.714285714285714</v>
      </c>
      <c r="E480" s="43">
        <v>5</v>
      </c>
      <c r="F480" s="43">
        <v>5.285714285714286</v>
      </c>
      <c r="G480" s="5">
        <v>12</v>
      </c>
      <c r="H480" s="20">
        <v>0.7142857142857144</v>
      </c>
      <c r="I480" s="20">
        <v>1.7142857142857144</v>
      </c>
      <c r="J480" s="20">
        <v>1</v>
      </c>
      <c r="K480" s="20">
        <v>1.2857142857142856</v>
      </c>
    </row>
    <row r="481" spans="1:11" ht="12.75">
      <c r="A481" s="5">
        <v>13</v>
      </c>
      <c r="B481" s="20">
        <v>4.125</v>
      </c>
      <c r="C481" s="21">
        <v>4.285714285714286</v>
      </c>
      <c r="D481" s="43">
        <v>5.428571428571429</v>
      </c>
      <c r="E481" s="43">
        <v>5</v>
      </c>
      <c r="F481" s="43">
        <v>5.285714285714286</v>
      </c>
      <c r="G481" s="5">
        <v>13</v>
      </c>
      <c r="H481" s="20">
        <v>0.1607142857142856</v>
      </c>
      <c r="I481" s="20">
        <v>1.3035714285714288</v>
      </c>
      <c r="J481" s="20">
        <v>0.875</v>
      </c>
      <c r="K481" s="20">
        <v>1.1607142857142856</v>
      </c>
    </row>
    <row r="482" spans="1:11" ht="12.75">
      <c r="A482" s="5">
        <v>14</v>
      </c>
      <c r="B482" s="20">
        <v>4.125</v>
      </c>
      <c r="C482" s="43">
        <v>5.333333333333333</v>
      </c>
      <c r="D482" s="43">
        <v>5</v>
      </c>
      <c r="E482" s="21">
        <v>4.166666666666667</v>
      </c>
      <c r="F482" s="43">
        <v>5.5</v>
      </c>
      <c r="G482" s="5">
        <v>14</v>
      </c>
      <c r="H482" s="20">
        <v>1.208333333333333</v>
      </c>
      <c r="I482" s="20">
        <v>0.875</v>
      </c>
      <c r="J482" s="20">
        <v>0.04166666666666696</v>
      </c>
      <c r="K482" s="20">
        <v>1.375</v>
      </c>
    </row>
    <row r="483" spans="1:11" ht="12.75">
      <c r="A483" s="5">
        <v>15</v>
      </c>
      <c r="B483" s="20">
        <v>3.875</v>
      </c>
      <c r="C483" s="43">
        <v>5</v>
      </c>
      <c r="D483" s="43">
        <v>5.166666666666667</v>
      </c>
      <c r="E483" s="21">
        <v>4.5</v>
      </c>
      <c r="F483" s="43">
        <v>5.5</v>
      </c>
      <c r="G483" s="5">
        <v>15</v>
      </c>
      <c r="H483" s="20">
        <v>1.125</v>
      </c>
      <c r="I483" s="20">
        <v>1.291666666666667</v>
      </c>
      <c r="J483" s="20">
        <v>0.625</v>
      </c>
      <c r="K483" s="20">
        <v>1.625</v>
      </c>
    </row>
    <row r="484" spans="1:11" ht="12.75">
      <c r="A484" s="5">
        <v>16</v>
      </c>
      <c r="B484" s="20">
        <v>3.857142857142857</v>
      </c>
      <c r="C484" s="43">
        <v>5</v>
      </c>
      <c r="D484" s="43">
        <v>5.333333333333333</v>
      </c>
      <c r="E484" s="43">
        <v>4.666666666666667</v>
      </c>
      <c r="F484" s="21">
        <v>4.5</v>
      </c>
      <c r="G484" s="5">
        <v>16</v>
      </c>
      <c r="H484" s="20">
        <v>1.1428571428571428</v>
      </c>
      <c r="I484" s="20">
        <v>1.4761904761904758</v>
      </c>
      <c r="J484" s="20">
        <v>0.8095238095238098</v>
      </c>
      <c r="K484" s="20">
        <v>0.6428571428571428</v>
      </c>
    </row>
    <row r="485" spans="1:11" ht="12.75">
      <c r="A485" s="5">
        <v>17</v>
      </c>
      <c r="B485" s="20">
        <v>3.7142857142857144</v>
      </c>
      <c r="C485" s="43">
        <v>4.833333333333333</v>
      </c>
      <c r="D485" s="43">
        <v>4.666666666666667</v>
      </c>
      <c r="E485" s="21">
        <v>4.166666666666667</v>
      </c>
      <c r="F485" s="21">
        <v>4.166666666666667</v>
      </c>
      <c r="G485" s="5">
        <v>17</v>
      </c>
      <c r="H485" s="20">
        <v>1.1190476190476186</v>
      </c>
      <c r="I485" s="20">
        <v>0.9523809523809526</v>
      </c>
      <c r="J485" s="20">
        <v>0.45238095238095255</v>
      </c>
      <c r="K485" s="20">
        <v>0.45238095238095255</v>
      </c>
    </row>
    <row r="486" spans="1:11" ht="12.75">
      <c r="A486" s="5">
        <v>18</v>
      </c>
      <c r="B486" s="20">
        <v>4.5</v>
      </c>
      <c r="C486" s="43">
        <v>6.666666666666667</v>
      </c>
      <c r="D486" s="43">
        <v>5.833333333333333</v>
      </c>
      <c r="E486" s="43">
        <v>6</v>
      </c>
      <c r="F486" s="21">
        <v>5</v>
      </c>
      <c r="G486" s="5">
        <v>18</v>
      </c>
      <c r="H486" s="20">
        <v>2.166666666666667</v>
      </c>
      <c r="I486" s="20">
        <v>1.333333333333333</v>
      </c>
      <c r="J486" s="20">
        <v>1.5</v>
      </c>
      <c r="K486" s="20">
        <v>0.5</v>
      </c>
    </row>
    <row r="487" ht="15">
      <c r="A487" s="67"/>
    </row>
    <row r="488" spans="1:11" ht="15">
      <c r="A488" s="67"/>
      <c r="H488" s="126" t="s">
        <v>160</v>
      </c>
      <c r="I488" s="127"/>
      <c r="J488" s="127"/>
      <c r="K488" s="128"/>
    </row>
    <row r="489" ht="12.75">
      <c r="A489" s="35" t="s">
        <v>211</v>
      </c>
    </row>
    <row r="490" spans="2:11" ht="12.75">
      <c r="B490" s="36" t="s">
        <v>90</v>
      </c>
      <c r="C490" s="36" t="s">
        <v>4</v>
      </c>
      <c r="D490" s="36" t="s">
        <v>5</v>
      </c>
      <c r="E490" s="36" t="s">
        <v>6</v>
      </c>
      <c r="F490" s="36" t="s">
        <v>7</v>
      </c>
      <c r="H490" s="36" t="s">
        <v>4</v>
      </c>
      <c r="I490" s="36" t="s">
        <v>5</v>
      </c>
      <c r="J490" s="36" t="s">
        <v>6</v>
      </c>
      <c r="K490" s="36" t="s">
        <v>7</v>
      </c>
    </row>
    <row r="491" spans="1:11" ht="12.75">
      <c r="A491" s="5">
        <v>1</v>
      </c>
      <c r="B491" s="20">
        <v>4</v>
      </c>
      <c r="C491" s="43">
        <v>6.375</v>
      </c>
      <c r="D491" s="43">
        <v>5</v>
      </c>
      <c r="E491" s="21">
        <v>4.25</v>
      </c>
      <c r="F491" s="43">
        <v>4.75</v>
      </c>
      <c r="G491" s="5">
        <v>1</v>
      </c>
      <c r="H491" s="20">
        <v>2.375</v>
      </c>
      <c r="I491" s="20">
        <v>1</v>
      </c>
      <c r="J491" s="20">
        <v>0.25</v>
      </c>
      <c r="K491" s="20">
        <v>0.75</v>
      </c>
    </row>
    <row r="492" spans="1:11" ht="12.75">
      <c r="A492" s="5">
        <v>2</v>
      </c>
      <c r="B492" s="20">
        <v>4.625</v>
      </c>
      <c r="C492" s="43">
        <v>6.625</v>
      </c>
      <c r="D492" s="43">
        <v>5.625</v>
      </c>
      <c r="E492" s="21">
        <v>4.875</v>
      </c>
      <c r="F492" s="43">
        <v>6</v>
      </c>
      <c r="G492" s="5">
        <v>2</v>
      </c>
      <c r="H492" s="20">
        <v>2</v>
      </c>
      <c r="I492" s="20">
        <v>1</v>
      </c>
      <c r="J492" s="20">
        <v>0.25</v>
      </c>
      <c r="K492" s="20">
        <v>1.375</v>
      </c>
    </row>
    <row r="493" spans="1:11" ht="12.75">
      <c r="A493" s="5">
        <v>3</v>
      </c>
      <c r="B493" s="20">
        <v>3.25</v>
      </c>
      <c r="C493" s="43">
        <v>4.125</v>
      </c>
      <c r="D493" s="43">
        <v>4.5</v>
      </c>
      <c r="E493" s="21">
        <v>3.375</v>
      </c>
      <c r="F493" s="43">
        <v>3.875</v>
      </c>
      <c r="G493" s="5">
        <v>3</v>
      </c>
      <c r="H493" s="20">
        <v>0.875</v>
      </c>
      <c r="I493" s="20">
        <v>1.25</v>
      </c>
      <c r="J493" s="20">
        <v>0.125</v>
      </c>
      <c r="K493" s="20">
        <v>0.625</v>
      </c>
    </row>
    <row r="494" spans="1:11" ht="12.75">
      <c r="A494" s="5">
        <v>4</v>
      </c>
      <c r="B494" s="20">
        <v>4</v>
      </c>
      <c r="C494" s="43">
        <v>5.75</v>
      </c>
      <c r="D494" s="43">
        <v>5.125</v>
      </c>
      <c r="E494" s="21">
        <v>4.875</v>
      </c>
      <c r="F494" s="43">
        <v>5</v>
      </c>
      <c r="G494" s="5">
        <v>4</v>
      </c>
      <c r="H494" s="20">
        <v>1.75</v>
      </c>
      <c r="I494" s="20">
        <v>1.125</v>
      </c>
      <c r="J494" s="20">
        <v>0.875</v>
      </c>
      <c r="K494" s="20">
        <v>1</v>
      </c>
    </row>
    <row r="495" spans="1:11" ht="12.75">
      <c r="A495" s="5">
        <v>5</v>
      </c>
      <c r="B495" s="20">
        <v>4.375</v>
      </c>
      <c r="C495" s="43">
        <v>6.625</v>
      </c>
      <c r="D495" s="43">
        <v>6.375</v>
      </c>
      <c r="E495" s="43">
        <v>5.125</v>
      </c>
      <c r="F495" s="21">
        <v>5</v>
      </c>
      <c r="G495" s="5">
        <v>5</v>
      </c>
      <c r="H495" s="20">
        <v>2.25</v>
      </c>
      <c r="I495" s="20">
        <v>2</v>
      </c>
      <c r="J495" s="20">
        <v>0.75</v>
      </c>
      <c r="K495" s="20">
        <v>0.625</v>
      </c>
    </row>
    <row r="496" spans="1:11" ht="12.75">
      <c r="A496" s="5">
        <v>6</v>
      </c>
      <c r="B496" s="20">
        <v>3.375</v>
      </c>
      <c r="C496" s="43">
        <v>4.875</v>
      </c>
      <c r="D496" s="43">
        <v>4.375</v>
      </c>
      <c r="E496" s="43">
        <v>4.25</v>
      </c>
      <c r="F496" s="21">
        <v>4.125</v>
      </c>
      <c r="G496" s="5">
        <v>6</v>
      </c>
      <c r="H496" s="20">
        <v>1.5</v>
      </c>
      <c r="I496" s="20">
        <v>1</v>
      </c>
      <c r="J496" s="20">
        <v>0.875</v>
      </c>
      <c r="K496" s="20">
        <v>0.75</v>
      </c>
    </row>
    <row r="497" spans="1:11" ht="12.75">
      <c r="A497" s="5">
        <v>7</v>
      </c>
      <c r="B497" s="20">
        <v>3.875</v>
      </c>
      <c r="C497" s="43">
        <v>5.375</v>
      </c>
      <c r="D497" s="43">
        <v>5.625</v>
      </c>
      <c r="E497" s="21">
        <v>4.625</v>
      </c>
      <c r="F497" s="43">
        <v>5</v>
      </c>
      <c r="G497" s="5">
        <v>7</v>
      </c>
      <c r="H497" s="20">
        <v>1.5</v>
      </c>
      <c r="I497" s="20">
        <v>1.75</v>
      </c>
      <c r="J497" s="20">
        <v>0.75</v>
      </c>
      <c r="K497" s="20">
        <v>1.125</v>
      </c>
    </row>
    <row r="498" spans="1:11" ht="12.75">
      <c r="A498" s="5">
        <v>8</v>
      </c>
      <c r="B498" s="20">
        <v>3.875</v>
      </c>
      <c r="C498" s="43">
        <v>5.75</v>
      </c>
      <c r="D498" s="43">
        <v>4.375</v>
      </c>
      <c r="E498" s="21">
        <v>4.5</v>
      </c>
      <c r="F498" s="43">
        <v>4.75</v>
      </c>
      <c r="G498" s="5">
        <v>8</v>
      </c>
      <c r="H498" s="20">
        <v>1.875</v>
      </c>
      <c r="I498" s="20">
        <v>0.5</v>
      </c>
      <c r="J498" s="20">
        <v>0.625</v>
      </c>
      <c r="K498" s="20">
        <v>0.875</v>
      </c>
    </row>
    <row r="499" spans="1:11" ht="12.75">
      <c r="A499" s="5">
        <v>9</v>
      </c>
      <c r="B499" s="20">
        <v>4.375</v>
      </c>
      <c r="C499" s="43">
        <v>6.125</v>
      </c>
      <c r="D499" s="43">
        <v>5.5</v>
      </c>
      <c r="E499" s="21">
        <v>5.125</v>
      </c>
      <c r="F499" s="43">
        <v>5.25</v>
      </c>
      <c r="G499" s="5">
        <v>9</v>
      </c>
      <c r="H499" s="20">
        <v>1.75</v>
      </c>
      <c r="I499" s="20">
        <v>1.125</v>
      </c>
      <c r="J499" s="20">
        <v>0.75</v>
      </c>
      <c r="K499" s="20">
        <v>0.875</v>
      </c>
    </row>
    <row r="500" spans="1:11" ht="12.75">
      <c r="A500" s="5">
        <v>10</v>
      </c>
      <c r="B500" s="20">
        <v>4.25</v>
      </c>
      <c r="C500" s="43">
        <v>6</v>
      </c>
      <c r="D500" s="43">
        <v>6.125</v>
      </c>
      <c r="E500" s="21">
        <v>5.375</v>
      </c>
      <c r="F500" s="43">
        <v>5.875</v>
      </c>
      <c r="G500" s="5">
        <v>10</v>
      </c>
      <c r="H500" s="20">
        <v>1.75</v>
      </c>
      <c r="I500" s="20">
        <v>1.875</v>
      </c>
      <c r="J500" s="20">
        <v>1.125</v>
      </c>
      <c r="K500" s="20">
        <v>1.625</v>
      </c>
    </row>
    <row r="501" spans="1:11" ht="12.75">
      <c r="A501" s="5">
        <v>11</v>
      </c>
      <c r="B501" s="20">
        <v>3.5</v>
      </c>
      <c r="C501" s="43">
        <v>4.25</v>
      </c>
      <c r="D501" s="21">
        <v>3.75</v>
      </c>
      <c r="E501" s="43">
        <v>4.375</v>
      </c>
      <c r="F501" s="43">
        <v>4.875</v>
      </c>
      <c r="G501" s="5">
        <v>11</v>
      </c>
      <c r="H501" s="20">
        <v>0.75</v>
      </c>
      <c r="I501" s="20">
        <v>0.25</v>
      </c>
      <c r="J501" s="20">
        <v>0.875</v>
      </c>
      <c r="K501" s="20">
        <v>1.375</v>
      </c>
    </row>
    <row r="502" spans="1:11" ht="12.75">
      <c r="A502" s="5">
        <v>12</v>
      </c>
      <c r="B502" s="20">
        <v>4</v>
      </c>
      <c r="C502" s="43">
        <v>5.375</v>
      </c>
      <c r="D502" s="21">
        <v>4.75</v>
      </c>
      <c r="E502" s="43">
        <v>5.375</v>
      </c>
      <c r="F502" s="43">
        <v>5.25</v>
      </c>
      <c r="G502" s="5">
        <v>12</v>
      </c>
      <c r="H502" s="20">
        <v>1.375</v>
      </c>
      <c r="I502" s="20">
        <v>0.75</v>
      </c>
      <c r="J502" s="20">
        <v>1.375</v>
      </c>
      <c r="K502" s="20">
        <v>1.25</v>
      </c>
    </row>
    <row r="503" spans="1:11" ht="12.75">
      <c r="A503" s="5">
        <v>13</v>
      </c>
      <c r="B503" s="20">
        <v>4.25</v>
      </c>
      <c r="C503" s="43">
        <v>5.875</v>
      </c>
      <c r="D503" s="21">
        <v>5.375</v>
      </c>
      <c r="E503" s="43">
        <v>6.125</v>
      </c>
      <c r="F503" s="43">
        <v>5.5</v>
      </c>
      <c r="G503" s="5">
        <v>13</v>
      </c>
      <c r="H503" s="20">
        <v>1.625</v>
      </c>
      <c r="I503" s="20">
        <v>1.125</v>
      </c>
      <c r="J503" s="20">
        <v>1.875</v>
      </c>
      <c r="K503" s="20">
        <v>1.25</v>
      </c>
    </row>
    <row r="504" spans="1:11" ht="12.75">
      <c r="A504" s="5">
        <v>14</v>
      </c>
      <c r="B504" s="20">
        <v>3.625</v>
      </c>
      <c r="C504" s="43">
        <v>5.75</v>
      </c>
      <c r="D504" s="43">
        <v>4.75</v>
      </c>
      <c r="E504" s="21">
        <v>4</v>
      </c>
      <c r="F504" s="43">
        <v>4.5</v>
      </c>
      <c r="G504" s="5">
        <v>14</v>
      </c>
      <c r="H504" s="20">
        <v>2.125</v>
      </c>
      <c r="I504" s="20">
        <v>1.125</v>
      </c>
      <c r="J504" s="20">
        <v>0.375</v>
      </c>
      <c r="K504" s="20">
        <v>0.875</v>
      </c>
    </row>
    <row r="505" spans="1:11" ht="12.75">
      <c r="A505" s="5">
        <v>15</v>
      </c>
      <c r="B505" s="20">
        <v>3.75</v>
      </c>
      <c r="C505" s="43">
        <v>5.25</v>
      </c>
      <c r="D505" s="43">
        <v>4.75</v>
      </c>
      <c r="E505" s="21">
        <v>4.5</v>
      </c>
      <c r="F505" s="43">
        <v>5.25</v>
      </c>
      <c r="G505" s="5">
        <v>15</v>
      </c>
      <c r="H505" s="20">
        <v>1.5</v>
      </c>
      <c r="I505" s="20">
        <v>1</v>
      </c>
      <c r="J505" s="20">
        <v>0.75</v>
      </c>
      <c r="K505" s="20">
        <v>1.5</v>
      </c>
    </row>
    <row r="506" spans="1:11" ht="12.75">
      <c r="A506" s="5">
        <v>16</v>
      </c>
      <c r="B506" s="20">
        <v>3.857142857142857</v>
      </c>
      <c r="C506" s="43">
        <v>6</v>
      </c>
      <c r="D506" s="21">
        <v>4.714285714285714</v>
      </c>
      <c r="E506" s="21">
        <v>4.714285714285714</v>
      </c>
      <c r="F506" s="43">
        <v>5.142857142857143</v>
      </c>
      <c r="G506" s="5">
        <v>16</v>
      </c>
      <c r="H506" s="20">
        <v>2.142857142857143</v>
      </c>
      <c r="I506" s="20">
        <v>0.8571428571428572</v>
      </c>
      <c r="J506" s="20">
        <v>0.8571428571428572</v>
      </c>
      <c r="K506" s="20">
        <v>1.285714285714286</v>
      </c>
    </row>
    <row r="507" spans="1:11" ht="12.75">
      <c r="A507" s="5">
        <v>17</v>
      </c>
      <c r="B507" s="20">
        <v>4</v>
      </c>
      <c r="C507" s="43">
        <v>6.428571428571429</v>
      </c>
      <c r="D507" s="21">
        <v>5.142857142857143</v>
      </c>
      <c r="E507" s="43">
        <v>5.428571428571429</v>
      </c>
      <c r="F507" s="21">
        <v>5.142857142857143</v>
      </c>
      <c r="G507" s="5">
        <v>17</v>
      </c>
      <c r="H507" s="20">
        <v>2.428571428571429</v>
      </c>
      <c r="I507" s="20">
        <v>1.1428571428571432</v>
      </c>
      <c r="J507" s="20">
        <v>1.4285714285714288</v>
      </c>
      <c r="K507" s="20">
        <v>1.1428571428571432</v>
      </c>
    </row>
    <row r="508" spans="1:11" ht="12.75">
      <c r="A508" s="5">
        <v>18</v>
      </c>
      <c r="B508" s="20">
        <v>4.75</v>
      </c>
      <c r="C508" s="43">
        <v>6.375</v>
      </c>
      <c r="D508" s="21">
        <v>5.75</v>
      </c>
      <c r="E508" s="43">
        <v>6</v>
      </c>
      <c r="F508" s="43">
        <v>5.875</v>
      </c>
      <c r="G508" s="5">
        <v>18</v>
      </c>
      <c r="H508" s="20">
        <v>1.625</v>
      </c>
      <c r="I508" s="20">
        <v>1</v>
      </c>
      <c r="J508" s="20">
        <v>1.25</v>
      </c>
      <c r="K508" s="20">
        <v>1.125</v>
      </c>
    </row>
    <row r="509" ht="15">
      <c r="A509" s="67"/>
    </row>
    <row r="510" spans="1:11" ht="15">
      <c r="A510" s="67"/>
      <c r="H510" s="126" t="s">
        <v>160</v>
      </c>
      <c r="I510" s="127"/>
      <c r="J510" s="127"/>
      <c r="K510" s="128"/>
    </row>
    <row r="511" ht="12.75">
      <c r="A511" s="35" t="s">
        <v>178</v>
      </c>
    </row>
    <row r="512" spans="2:11" ht="12.75">
      <c r="B512" s="36" t="s">
        <v>90</v>
      </c>
      <c r="C512" s="36" t="s">
        <v>4</v>
      </c>
      <c r="D512" s="36" t="s">
        <v>5</v>
      </c>
      <c r="E512" s="36" t="s">
        <v>6</v>
      </c>
      <c r="F512" s="36" t="s">
        <v>7</v>
      </c>
      <c r="H512" s="36" t="s">
        <v>4</v>
      </c>
      <c r="I512" s="36" t="s">
        <v>5</v>
      </c>
      <c r="J512" s="36" t="s">
        <v>6</v>
      </c>
      <c r="K512" s="36" t="s">
        <v>7</v>
      </c>
    </row>
    <row r="513" spans="1:11" ht="12.75">
      <c r="A513" s="5">
        <v>1</v>
      </c>
      <c r="B513" s="20">
        <v>4.111111111111111</v>
      </c>
      <c r="C513" s="43">
        <v>6</v>
      </c>
      <c r="D513" s="43">
        <v>5.666666666666667</v>
      </c>
      <c r="E513" s="21">
        <v>5.111111111111111</v>
      </c>
      <c r="F513" s="43">
        <v>5.333333333333333</v>
      </c>
      <c r="G513" s="5">
        <v>1</v>
      </c>
      <c r="H513" s="20">
        <v>1.8888888888888893</v>
      </c>
      <c r="I513" s="20">
        <v>1.5555555555555562</v>
      </c>
      <c r="J513" s="20">
        <v>1</v>
      </c>
      <c r="K513" s="20">
        <v>1.2222222222222223</v>
      </c>
    </row>
    <row r="514" spans="1:11" ht="12.75">
      <c r="A514" s="5">
        <v>2</v>
      </c>
      <c r="B514" s="20">
        <v>3.888888888888889</v>
      </c>
      <c r="C514" s="43">
        <v>5.555555555555555</v>
      </c>
      <c r="D514" s="43">
        <v>5.444444444444445</v>
      </c>
      <c r="E514" s="21">
        <v>4.777777777777778</v>
      </c>
      <c r="F514" s="43">
        <v>4.888888888888889</v>
      </c>
      <c r="G514" s="5">
        <v>2</v>
      </c>
      <c r="H514" s="20">
        <v>1.6666666666666665</v>
      </c>
      <c r="I514" s="20">
        <v>1.5555555555555558</v>
      </c>
      <c r="J514" s="20">
        <v>0.8888888888888888</v>
      </c>
      <c r="K514" s="20">
        <v>1</v>
      </c>
    </row>
    <row r="515" spans="1:11" ht="12.75">
      <c r="A515" s="5">
        <v>3</v>
      </c>
      <c r="B515" s="20">
        <v>3.888888888888889</v>
      </c>
      <c r="C515" s="43">
        <v>6.222222222222222</v>
      </c>
      <c r="D515" s="43">
        <v>4.888888888888889</v>
      </c>
      <c r="E515" s="21">
        <v>4.666666666666667</v>
      </c>
      <c r="F515" s="43">
        <v>5.444444444444445</v>
      </c>
      <c r="G515" s="5">
        <v>3</v>
      </c>
      <c r="H515" s="20">
        <v>2.3333333333333335</v>
      </c>
      <c r="I515" s="20">
        <v>1</v>
      </c>
      <c r="J515" s="20">
        <v>0.7777777777777781</v>
      </c>
      <c r="K515" s="20">
        <v>1.5555555555555558</v>
      </c>
    </row>
    <row r="516" spans="1:11" ht="12.75">
      <c r="A516" s="5">
        <v>4</v>
      </c>
      <c r="B516" s="20">
        <v>4</v>
      </c>
      <c r="C516" s="43">
        <v>4.777777777777778</v>
      </c>
      <c r="D516" s="43">
        <v>5.111111111111111</v>
      </c>
      <c r="E516" s="21">
        <v>4.555555555555555</v>
      </c>
      <c r="F516" s="43">
        <v>4.888888888888889</v>
      </c>
      <c r="G516" s="5">
        <v>4</v>
      </c>
      <c r="H516" s="20">
        <v>0.7777777777777777</v>
      </c>
      <c r="I516" s="20">
        <v>1.1111111111111107</v>
      </c>
      <c r="J516" s="20">
        <v>0.5555555555555554</v>
      </c>
      <c r="K516" s="20">
        <v>0.8888888888888893</v>
      </c>
    </row>
    <row r="517" spans="1:11" ht="12.75">
      <c r="A517" s="5">
        <v>5</v>
      </c>
      <c r="B517" s="20">
        <v>3.7777777777777777</v>
      </c>
      <c r="C517" s="43">
        <v>5.666666666666667</v>
      </c>
      <c r="D517" s="43">
        <v>4.666666666666667</v>
      </c>
      <c r="E517" s="21">
        <v>4.555555555555555</v>
      </c>
      <c r="F517" s="43">
        <v>5.444444444444445</v>
      </c>
      <c r="G517" s="5">
        <v>5</v>
      </c>
      <c r="H517" s="20">
        <v>1.8888888888888893</v>
      </c>
      <c r="I517" s="20">
        <v>0.8888888888888893</v>
      </c>
      <c r="J517" s="20">
        <v>0.7777777777777777</v>
      </c>
      <c r="K517" s="20">
        <v>1.666666666666667</v>
      </c>
    </row>
    <row r="518" spans="1:11" ht="12.75">
      <c r="A518" s="5">
        <v>6</v>
      </c>
      <c r="B518" s="20">
        <v>4</v>
      </c>
      <c r="C518" s="43">
        <v>5.666666666666667</v>
      </c>
      <c r="D518" s="43">
        <v>5.888888888888889</v>
      </c>
      <c r="E518" s="21">
        <v>4.888888888888889</v>
      </c>
      <c r="F518" s="43">
        <v>5.222222222222222</v>
      </c>
      <c r="G518" s="5">
        <v>6</v>
      </c>
      <c r="H518" s="20">
        <v>1.666666666666667</v>
      </c>
      <c r="I518" s="20">
        <v>1.8888888888888893</v>
      </c>
      <c r="J518" s="20">
        <v>0.8888888888888893</v>
      </c>
      <c r="K518" s="20">
        <v>1.2222222222222223</v>
      </c>
    </row>
    <row r="519" spans="1:11" ht="12.75">
      <c r="A519" s="5">
        <v>7</v>
      </c>
      <c r="B519" s="20">
        <v>4.444444444444445</v>
      </c>
      <c r="C519" s="43">
        <v>6.444444444444445</v>
      </c>
      <c r="D519" s="43">
        <v>5.444444444444445</v>
      </c>
      <c r="E519" s="21">
        <v>5</v>
      </c>
      <c r="F519" s="43">
        <v>5.333333333333333</v>
      </c>
      <c r="G519" s="5">
        <v>7</v>
      </c>
      <c r="H519" s="20">
        <v>2</v>
      </c>
      <c r="I519" s="20">
        <v>1</v>
      </c>
      <c r="J519" s="20">
        <v>0.5555555555555554</v>
      </c>
      <c r="K519" s="20">
        <v>0.8888888888888884</v>
      </c>
    </row>
    <row r="520" spans="1:11" ht="12.75">
      <c r="A520" s="5">
        <v>8</v>
      </c>
      <c r="B520" s="20">
        <v>3.7777777777777777</v>
      </c>
      <c r="C520" s="43">
        <v>5</v>
      </c>
      <c r="D520" s="43">
        <v>5.444444444444445</v>
      </c>
      <c r="E520" s="43">
        <v>4.777777777777778</v>
      </c>
      <c r="F520" s="21">
        <v>4.555555555555555</v>
      </c>
      <c r="G520" s="5">
        <v>8</v>
      </c>
      <c r="H520" s="20">
        <v>1.2222222222222223</v>
      </c>
      <c r="I520" s="20">
        <v>1.666666666666667</v>
      </c>
      <c r="J520" s="20">
        <v>1</v>
      </c>
      <c r="K520" s="20">
        <v>0.7777777777777777</v>
      </c>
    </row>
    <row r="521" spans="1:11" ht="12.75">
      <c r="A521" s="5">
        <v>9</v>
      </c>
      <c r="B521" s="20">
        <v>4</v>
      </c>
      <c r="C521" s="43">
        <v>5.111111111111111</v>
      </c>
      <c r="D521" s="43">
        <v>5.444444444444445</v>
      </c>
      <c r="E521" s="21">
        <v>4.888888888888889</v>
      </c>
      <c r="F521" s="43">
        <v>5</v>
      </c>
      <c r="G521" s="5">
        <v>9</v>
      </c>
      <c r="H521" s="20">
        <v>1.1111111111111107</v>
      </c>
      <c r="I521" s="20">
        <v>1.4444444444444446</v>
      </c>
      <c r="J521" s="20">
        <v>0.8888888888888893</v>
      </c>
      <c r="K521" s="20">
        <v>1</v>
      </c>
    </row>
    <row r="522" spans="1:11" ht="12.75">
      <c r="A522" s="5">
        <v>10</v>
      </c>
      <c r="B522" s="20">
        <v>4.222222222222222</v>
      </c>
      <c r="C522" s="43">
        <v>5.555555555555555</v>
      </c>
      <c r="D522" s="21">
        <v>4.888888888888889</v>
      </c>
      <c r="E522" s="43">
        <v>5.555555555555555</v>
      </c>
      <c r="F522" s="43">
        <v>6.333333333333333</v>
      </c>
      <c r="G522" s="5">
        <v>10</v>
      </c>
      <c r="H522" s="20">
        <v>1.333333333333333</v>
      </c>
      <c r="I522" s="20">
        <v>0.666666666666667</v>
      </c>
      <c r="J522" s="20">
        <v>1.333333333333333</v>
      </c>
      <c r="K522" s="20">
        <v>2.1111111111111107</v>
      </c>
    </row>
    <row r="523" spans="1:11" ht="12.75">
      <c r="A523" s="5">
        <v>11</v>
      </c>
      <c r="B523" s="20">
        <v>3.4444444444444446</v>
      </c>
      <c r="C523" s="43">
        <v>4.555555555555555</v>
      </c>
      <c r="D523" s="21">
        <v>4.444444444444445</v>
      </c>
      <c r="E523" s="43">
        <v>4.555555555555555</v>
      </c>
      <c r="F523" s="43">
        <v>4.555555555555555</v>
      </c>
      <c r="G523" s="5">
        <v>11</v>
      </c>
      <c r="H523" s="20">
        <v>1.1111111111111107</v>
      </c>
      <c r="I523" s="20">
        <v>1</v>
      </c>
      <c r="J523" s="20">
        <v>1.1111111111111107</v>
      </c>
      <c r="K523" s="20">
        <v>1.1111111111111107</v>
      </c>
    </row>
    <row r="524" spans="1:11" ht="12.75">
      <c r="A524" s="5">
        <v>12</v>
      </c>
      <c r="B524" s="20">
        <v>4</v>
      </c>
      <c r="C524" s="43">
        <v>5.111111111111111</v>
      </c>
      <c r="D524" s="43">
        <v>5</v>
      </c>
      <c r="E524" s="43">
        <v>5</v>
      </c>
      <c r="F524" s="21">
        <v>4.555555555555555</v>
      </c>
      <c r="G524" s="5">
        <v>12</v>
      </c>
      <c r="H524" s="20">
        <v>1.1111111111111107</v>
      </c>
      <c r="I524" s="20">
        <v>1</v>
      </c>
      <c r="J524" s="20">
        <v>1</v>
      </c>
      <c r="K524" s="20">
        <v>0.5555555555555554</v>
      </c>
    </row>
    <row r="525" spans="1:11" ht="12.75">
      <c r="A525" s="5">
        <v>13</v>
      </c>
      <c r="B525" s="20">
        <v>4</v>
      </c>
      <c r="C525" s="43">
        <v>5.777777777777778</v>
      </c>
      <c r="D525" s="21">
        <v>5.111111111111111</v>
      </c>
      <c r="E525" s="43">
        <v>5.333333333333333</v>
      </c>
      <c r="F525" s="43">
        <v>5.222222222222222</v>
      </c>
      <c r="G525" s="5">
        <v>13</v>
      </c>
      <c r="H525" s="20">
        <v>1.7777777777777777</v>
      </c>
      <c r="I525" s="20">
        <v>1.1111111111111107</v>
      </c>
      <c r="J525" s="20">
        <v>1.333333333333333</v>
      </c>
      <c r="K525" s="20">
        <v>1.2222222222222223</v>
      </c>
    </row>
    <row r="526" spans="1:11" ht="12.75">
      <c r="A526" s="5">
        <v>14</v>
      </c>
      <c r="B526" s="20">
        <v>3.888888888888889</v>
      </c>
      <c r="C526" s="43">
        <v>5.111111111111111</v>
      </c>
      <c r="D526" s="21">
        <v>4.111111111111111</v>
      </c>
      <c r="E526" s="43">
        <v>4.333333333333333</v>
      </c>
      <c r="F526" s="43">
        <v>5.111111111111111</v>
      </c>
      <c r="G526" s="5">
        <v>14</v>
      </c>
      <c r="H526" s="20">
        <v>1.2222222222222219</v>
      </c>
      <c r="I526" s="20">
        <v>0.22222222222222188</v>
      </c>
      <c r="J526" s="20">
        <v>0.4444444444444442</v>
      </c>
      <c r="K526" s="20">
        <v>1.2222222222222219</v>
      </c>
    </row>
    <row r="527" spans="1:11" ht="12.75">
      <c r="A527" s="5">
        <v>15</v>
      </c>
      <c r="B527" s="20">
        <v>4.333333333333333</v>
      </c>
      <c r="C527" s="43">
        <v>6.222222222222222</v>
      </c>
      <c r="D527" s="43">
        <v>5.222222222222222</v>
      </c>
      <c r="E527" s="21">
        <v>5.111111111111111</v>
      </c>
      <c r="F527" s="43">
        <v>5.222222222222222</v>
      </c>
      <c r="G527" s="5">
        <v>15</v>
      </c>
      <c r="H527" s="20">
        <v>1.8888888888888893</v>
      </c>
      <c r="I527" s="20">
        <v>0.8888888888888893</v>
      </c>
      <c r="J527" s="20">
        <v>0.7777777777777777</v>
      </c>
      <c r="K527" s="20">
        <v>0.8888888888888893</v>
      </c>
    </row>
    <row r="528" spans="1:11" ht="12.75">
      <c r="A528" s="5">
        <v>16</v>
      </c>
      <c r="B528" s="20">
        <v>3.7777777777777777</v>
      </c>
      <c r="C528" s="43">
        <v>5.888888888888889</v>
      </c>
      <c r="D528" s="43">
        <v>5</v>
      </c>
      <c r="E528" s="21">
        <v>4.333333333333333</v>
      </c>
      <c r="F528" s="43">
        <v>4.777777777777778</v>
      </c>
      <c r="G528" s="5">
        <v>16</v>
      </c>
      <c r="H528" s="20">
        <v>2.1111111111111116</v>
      </c>
      <c r="I528" s="20">
        <v>1.2222222222222223</v>
      </c>
      <c r="J528" s="20">
        <v>0.5555555555555554</v>
      </c>
      <c r="K528" s="20">
        <v>1</v>
      </c>
    </row>
    <row r="529" spans="1:11" ht="12.75">
      <c r="A529" s="5">
        <v>17</v>
      </c>
      <c r="B529" s="20">
        <v>3.888888888888889</v>
      </c>
      <c r="C529" s="43">
        <v>5.777777777777778</v>
      </c>
      <c r="D529" s="21">
        <v>4.444444444444445</v>
      </c>
      <c r="E529" s="43">
        <v>5.222222222222222</v>
      </c>
      <c r="F529" s="43">
        <v>5.444444444444445</v>
      </c>
      <c r="G529" s="5">
        <v>17</v>
      </c>
      <c r="H529" s="20">
        <v>1.8888888888888888</v>
      </c>
      <c r="I529" s="20">
        <v>0.5555555555555558</v>
      </c>
      <c r="J529" s="20">
        <v>1.3333333333333335</v>
      </c>
      <c r="K529" s="20">
        <v>1.5555555555555558</v>
      </c>
    </row>
    <row r="530" spans="1:11" ht="12.75">
      <c r="A530" s="5">
        <v>18</v>
      </c>
      <c r="B530" s="20">
        <v>4.444444444444445</v>
      </c>
      <c r="C530" s="43">
        <v>6.333333333333333</v>
      </c>
      <c r="D530" s="43">
        <v>5.444444444444445</v>
      </c>
      <c r="E530" s="43">
        <v>5.777777777777778</v>
      </c>
      <c r="F530" s="21">
        <v>5.222222222222222</v>
      </c>
      <c r="G530" s="5">
        <v>18</v>
      </c>
      <c r="H530" s="20">
        <v>1.8888888888888884</v>
      </c>
      <c r="I530" s="20">
        <v>1</v>
      </c>
      <c r="J530" s="20">
        <v>1.333333333333333</v>
      </c>
      <c r="K530" s="20">
        <v>0.7777777777777777</v>
      </c>
    </row>
    <row r="531" spans="1:11" ht="12.75">
      <c r="A531" s="5"/>
      <c r="B531" s="20"/>
      <c r="C531" s="43"/>
      <c r="D531" s="43"/>
      <c r="E531" s="43"/>
      <c r="F531" s="21"/>
      <c r="G531" s="5"/>
      <c r="H531" s="20"/>
      <c r="I531" s="20"/>
      <c r="J531" s="20"/>
      <c r="K531" s="20"/>
    </row>
    <row r="532" spans="1:11" ht="12.75">
      <c r="A532" s="35" t="s">
        <v>147</v>
      </c>
      <c r="H532" s="126" t="s">
        <v>160</v>
      </c>
      <c r="I532" s="127"/>
      <c r="J532" s="127"/>
      <c r="K532" s="128"/>
    </row>
    <row r="533" spans="2:11" ht="12.75">
      <c r="B533" s="36" t="s">
        <v>90</v>
      </c>
      <c r="C533" s="36" t="s">
        <v>4</v>
      </c>
      <c r="D533" s="36" t="s">
        <v>5</v>
      </c>
      <c r="E533" s="36" t="s">
        <v>6</v>
      </c>
      <c r="F533" s="36" t="s">
        <v>7</v>
      </c>
      <c r="H533" s="36" t="s">
        <v>4</v>
      </c>
      <c r="I533" s="36" t="s">
        <v>5</v>
      </c>
      <c r="J533" s="36" t="s">
        <v>6</v>
      </c>
      <c r="K533" s="36" t="s">
        <v>7</v>
      </c>
    </row>
    <row r="534" spans="1:11" ht="12.75">
      <c r="A534" s="5">
        <v>1</v>
      </c>
      <c r="B534" s="20">
        <v>4.222222222222222</v>
      </c>
      <c r="C534" s="20">
        <v>5.888888888888889</v>
      </c>
      <c r="D534" s="43">
        <v>5.444444444444445</v>
      </c>
      <c r="E534" s="21">
        <v>5</v>
      </c>
      <c r="F534" s="43">
        <v>5.666666666666667</v>
      </c>
      <c r="G534" s="5">
        <v>1</v>
      </c>
      <c r="H534" s="20">
        <v>1.666666666666667</v>
      </c>
      <c r="I534" s="20">
        <v>1.2222222222222223</v>
      </c>
      <c r="J534" s="20">
        <v>0.7777777777777777</v>
      </c>
      <c r="K534" s="20">
        <v>1.4444444444444446</v>
      </c>
    </row>
    <row r="535" spans="1:11" ht="12.75">
      <c r="A535" s="5">
        <v>2</v>
      </c>
      <c r="B535" s="20">
        <v>4.222222222222222</v>
      </c>
      <c r="C535" s="20">
        <v>5.777777777777778</v>
      </c>
      <c r="D535" s="21">
        <v>4.666666666666667</v>
      </c>
      <c r="E535" s="43">
        <v>4.888888888888889</v>
      </c>
      <c r="F535" s="43">
        <v>5.111111111111111</v>
      </c>
      <c r="G535" s="5">
        <v>2</v>
      </c>
      <c r="H535" s="20">
        <v>1.5555555555555554</v>
      </c>
      <c r="I535" s="20">
        <v>0.44444444444444464</v>
      </c>
      <c r="J535" s="20">
        <v>0.666666666666667</v>
      </c>
      <c r="K535" s="20">
        <v>0.8888888888888884</v>
      </c>
    </row>
    <row r="536" spans="1:11" ht="12.75">
      <c r="A536" s="5">
        <v>3</v>
      </c>
      <c r="B536" s="20">
        <v>3.7777777777777777</v>
      </c>
      <c r="C536" s="20">
        <v>5.555555555555555</v>
      </c>
      <c r="D536" s="43">
        <v>5</v>
      </c>
      <c r="E536" s="21">
        <v>4.444444444444445</v>
      </c>
      <c r="F536" s="43">
        <v>4.555555555555555</v>
      </c>
      <c r="G536" s="5">
        <v>3</v>
      </c>
      <c r="H536" s="20">
        <v>1.7777777777777777</v>
      </c>
      <c r="I536" s="20">
        <v>1.2222222222222223</v>
      </c>
      <c r="J536" s="20">
        <v>0.666666666666667</v>
      </c>
      <c r="K536" s="20">
        <v>0.7777777777777777</v>
      </c>
    </row>
    <row r="537" spans="1:11" ht="12.75">
      <c r="A537" s="5">
        <v>4</v>
      </c>
      <c r="B537" s="20">
        <v>4</v>
      </c>
      <c r="C537" s="20">
        <v>5.333333333333333</v>
      </c>
      <c r="D537" s="21">
        <v>4.888888888888889</v>
      </c>
      <c r="E537" s="43">
        <v>5.111111111111111</v>
      </c>
      <c r="F537" s="43">
        <v>5.222222222222222</v>
      </c>
      <c r="G537" s="5">
        <v>4</v>
      </c>
      <c r="H537" s="20">
        <v>1.333333333333333</v>
      </c>
      <c r="I537" s="20">
        <v>0.8888888888888893</v>
      </c>
      <c r="J537" s="20">
        <v>1.1111111111111107</v>
      </c>
      <c r="K537" s="20">
        <v>1.2222222222222223</v>
      </c>
    </row>
    <row r="538" spans="1:11" ht="12.75">
      <c r="A538" s="5">
        <v>5</v>
      </c>
      <c r="B538" s="20">
        <v>3.7777777777777777</v>
      </c>
      <c r="C538" s="20">
        <v>5.222222222222222</v>
      </c>
      <c r="D538" s="43">
        <v>4.777777777777778</v>
      </c>
      <c r="E538" s="21">
        <v>4.444444444444445</v>
      </c>
      <c r="F538" s="43">
        <v>5</v>
      </c>
      <c r="G538" s="5">
        <v>5</v>
      </c>
      <c r="H538" s="20">
        <v>1.4444444444444446</v>
      </c>
      <c r="I538" s="20">
        <v>1</v>
      </c>
      <c r="J538" s="20">
        <v>0.666666666666667</v>
      </c>
      <c r="K538" s="20">
        <v>1.2222222222222223</v>
      </c>
    </row>
    <row r="539" spans="1:11" ht="12.75">
      <c r="A539" s="5">
        <v>6</v>
      </c>
      <c r="B539" s="20">
        <v>3.6666666666666665</v>
      </c>
      <c r="C539" s="20">
        <v>4.777777777777778</v>
      </c>
      <c r="D539" s="43">
        <v>4.444444444444445</v>
      </c>
      <c r="E539" s="43">
        <v>4.333333333333333</v>
      </c>
      <c r="F539" s="21">
        <v>4.222222222222222</v>
      </c>
      <c r="G539" s="5">
        <v>6</v>
      </c>
      <c r="H539" s="20">
        <v>1.1111111111111112</v>
      </c>
      <c r="I539" s="20">
        <v>0.7777777777777781</v>
      </c>
      <c r="J539" s="20">
        <v>0.6666666666666665</v>
      </c>
      <c r="K539" s="20">
        <v>0.5555555555555558</v>
      </c>
    </row>
    <row r="540" spans="1:11" ht="12.75">
      <c r="A540" s="5">
        <v>7</v>
      </c>
      <c r="B540" s="20">
        <v>4.333333333333333</v>
      </c>
      <c r="C540" s="20">
        <v>6</v>
      </c>
      <c r="D540" s="43">
        <v>5.444444444444445</v>
      </c>
      <c r="E540" s="21">
        <v>5.333333333333333</v>
      </c>
      <c r="F540" s="43">
        <v>5.555555555555555</v>
      </c>
      <c r="G540" s="5">
        <v>7</v>
      </c>
      <c r="H540" s="20">
        <v>1.666666666666667</v>
      </c>
      <c r="I540" s="20">
        <v>1.1111111111111116</v>
      </c>
      <c r="J540" s="20">
        <v>1</v>
      </c>
      <c r="K540" s="20">
        <v>1.2222222222222223</v>
      </c>
    </row>
    <row r="541" spans="1:11" ht="12.75">
      <c r="A541" s="5">
        <v>8</v>
      </c>
      <c r="B541" s="20">
        <v>3.6666666666666665</v>
      </c>
      <c r="C541" s="20">
        <v>5.111111111111111</v>
      </c>
      <c r="D541" s="43">
        <v>4.333333333333333</v>
      </c>
      <c r="E541" s="43">
        <v>4.333333333333333</v>
      </c>
      <c r="F541" s="21">
        <v>4.111111111111111</v>
      </c>
      <c r="G541" s="5">
        <v>8</v>
      </c>
      <c r="H541" s="20">
        <v>1.4444444444444442</v>
      </c>
      <c r="I541" s="20">
        <v>0.6666666666666665</v>
      </c>
      <c r="J541" s="20">
        <v>0.6666666666666665</v>
      </c>
      <c r="K541" s="20">
        <v>0.4444444444444442</v>
      </c>
    </row>
    <row r="542" spans="1:11" ht="12.75">
      <c r="A542" s="5">
        <v>9</v>
      </c>
      <c r="B542" s="20">
        <v>4</v>
      </c>
      <c r="C542" s="20">
        <v>5.777777777777778</v>
      </c>
      <c r="D542" s="43">
        <v>5.777777777777778</v>
      </c>
      <c r="E542" s="21">
        <v>4.777777777777778</v>
      </c>
      <c r="F542" s="21">
        <v>4.777777777777778</v>
      </c>
      <c r="G542" s="5">
        <v>9</v>
      </c>
      <c r="H542" s="20">
        <v>1.7777777777777777</v>
      </c>
      <c r="I542" s="20">
        <v>1.7777777777777777</v>
      </c>
      <c r="J542" s="20">
        <v>0.7777777777777777</v>
      </c>
      <c r="K542" s="20">
        <v>0.7777777777777777</v>
      </c>
    </row>
    <row r="543" spans="1:11" ht="12.75">
      <c r="A543" s="5">
        <v>10</v>
      </c>
      <c r="B543" s="20">
        <v>4.333333333333333</v>
      </c>
      <c r="C543" s="20">
        <v>5.777777777777778</v>
      </c>
      <c r="D543" s="43">
        <v>5</v>
      </c>
      <c r="E543" s="21">
        <v>4.666666666666667</v>
      </c>
      <c r="F543" s="43">
        <v>5.555555555555555</v>
      </c>
      <c r="G543" s="5">
        <v>10</v>
      </c>
      <c r="H543" s="20">
        <v>1.4444444444444446</v>
      </c>
      <c r="I543" s="20">
        <v>0.666666666666667</v>
      </c>
      <c r="J543" s="20">
        <v>0.3333333333333339</v>
      </c>
      <c r="K543" s="20">
        <v>1.2222222222222223</v>
      </c>
    </row>
    <row r="544" spans="1:11" ht="12.75">
      <c r="A544" s="5">
        <v>11</v>
      </c>
      <c r="B544" s="20">
        <v>3.6666666666666665</v>
      </c>
      <c r="C544" s="20">
        <v>5.333333333333333</v>
      </c>
      <c r="D544" s="43">
        <v>4.888888888888889</v>
      </c>
      <c r="E544" s="43">
        <v>4.555555555555555</v>
      </c>
      <c r="F544" s="21">
        <v>4.444444444444445</v>
      </c>
      <c r="G544" s="5">
        <v>11</v>
      </c>
      <c r="H544" s="20">
        <v>1.6666666666666665</v>
      </c>
      <c r="I544" s="20">
        <v>1.2222222222222228</v>
      </c>
      <c r="J544" s="20">
        <v>0.8888888888888888</v>
      </c>
      <c r="K544" s="20">
        <v>0.7777777777777781</v>
      </c>
    </row>
    <row r="545" spans="1:11" ht="12.75">
      <c r="A545" s="5">
        <v>12</v>
      </c>
      <c r="B545" s="20">
        <v>4</v>
      </c>
      <c r="C545" s="20">
        <v>6.333333333333333</v>
      </c>
      <c r="D545" s="21">
        <v>4.888888888888889</v>
      </c>
      <c r="E545" s="43">
        <v>5.111111111111111</v>
      </c>
      <c r="F545" s="43">
        <v>5.444444444444445</v>
      </c>
      <c r="G545" s="5">
        <v>12</v>
      </c>
      <c r="H545" s="20">
        <v>2.333333333333333</v>
      </c>
      <c r="I545" s="20">
        <v>0.8888888888888893</v>
      </c>
      <c r="J545" s="20">
        <v>1.1111111111111107</v>
      </c>
      <c r="K545" s="20">
        <v>1.4444444444444446</v>
      </c>
    </row>
    <row r="546" spans="1:11" ht="12.75">
      <c r="A546" s="5">
        <v>13</v>
      </c>
      <c r="B546" s="20">
        <v>4.333333333333333</v>
      </c>
      <c r="C546" s="20">
        <v>6.777777777777778</v>
      </c>
      <c r="D546" s="21">
        <v>4.666666666666667</v>
      </c>
      <c r="E546" s="43">
        <v>5</v>
      </c>
      <c r="F546" s="43">
        <v>5.777777777777778</v>
      </c>
      <c r="G546" s="5">
        <v>13</v>
      </c>
      <c r="H546" s="20">
        <v>2.4444444444444446</v>
      </c>
      <c r="I546" s="20">
        <v>0.3333333333333339</v>
      </c>
      <c r="J546" s="20">
        <v>0.666666666666667</v>
      </c>
      <c r="K546" s="20">
        <v>1.4444444444444446</v>
      </c>
    </row>
    <row r="547" spans="1:11" ht="12.75">
      <c r="A547" s="5">
        <v>14</v>
      </c>
      <c r="B547" s="20">
        <v>3.7777777777777777</v>
      </c>
      <c r="C547" s="20">
        <v>5.666666666666667</v>
      </c>
      <c r="D547" s="43">
        <v>5.777777777777778</v>
      </c>
      <c r="E547" s="21">
        <v>4.555555555555555</v>
      </c>
      <c r="F547" s="43">
        <v>4.777777777777778</v>
      </c>
      <c r="G547" s="5">
        <v>14</v>
      </c>
      <c r="H547" s="20">
        <v>1.8888888888888893</v>
      </c>
      <c r="I547" s="20">
        <v>2</v>
      </c>
      <c r="J547" s="20">
        <v>0.7777777777777777</v>
      </c>
      <c r="K547" s="20">
        <v>1</v>
      </c>
    </row>
    <row r="548" spans="1:11" ht="12.75">
      <c r="A548" s="5">
        <v>15</v>
      </c>
      <c r="B548" s="20">
        <v>3.7777777777777777</v>
      </c>
      <c r="C548" s="20">
        <v>4.888888888888889</v>
      </c>
      <c r="D548" s="43">
        <v>4.888888888888889</v>
      </c>
      <c r="E548" s="21">
        <v>4.111111111111111</v>
      </c>
      <c r="F548" s="43">
        <v>4.555555555555555</v>
      </c>
      <c r="G548" s="5">
        <v>15</v>
      </c>
      <c r="H548" s="20">
        <v>1.1111111111111116</v>
      </c>
      <c r="I548" s="20">
        <v>1.1111111111111116</v>
      </c>
      <c r="J548" s="20">
        <v>0.33333333333333304</v>
      </c>
      <c r="K548" s="20">
        <v>0.7777777777777777</v>
      </c>
    </row>
    <row r="549" spans="1:11" ht="12.75">
      <c r="A549" s="5">
        <v>16</v>
      </c>
      <c r="B549" s="20">
        <v>3.6666666666666665</v>
      </c>
      <c r="C549" s="20">
        <v>5.777777777777778</v>
      </c>
      <c r="D549" s="43">
        <v>4.555555555555555</v>
      </c>
      <c r="E549" s="21">
        <v>4.333333333333333</v>
      </c>
      <c r="F549" s="43">
        <v>4.444444444444445</v>
      </c>
      <c r="G549" s="5">
        <v>16</v>
      </c>
      <c r="H549" s="20">
        <v>2.111111111111111</v>
      </c>
      <c r="I549" s="20">
        <v>0.8888888888888888</v>
      </c>
      <c r="J549" s="20">
        <v>0.6666666666666665</v>
      </c>
      <c r="K549" s="20">
        <v>0.7777777777777781</v>
      </c>
    </row>
    <row r="550" spans="1:11" ht="12.75">
      <c r="A550" s="5">
        <v>17</v>
      </c>
      <c r="B550" s="20">
        <v>4</v>
      </c>
      <c r="C550" s="20">
        <v>5.111111111111111</v>
      </c>
      <c r="D550" s="43">
        <v>5</v>
      </c>
      <c r="E550" s="21">
        <v>4.555555555555555</v>
      </c>
      <c r="F550" s="21">
        <v>4.555555555555555</v>
      </c>
      <c r="G550" s="5">
        <v>17</v>
      </c>
      <c r="H550" s="20">
        <v>1.1111111111111107</v>
      </c>
      <c r="I550" s="20">
        <v>1</v>
      </c>
      <c r="J550" s="20">
        <v>0.5555555555555554</v>
      </c>
      <c r="K550" s="20">
        <v>0.5555555555555554</v>
      </c>
    </row>
    <row r="551" spans="1:11" ht="12.75">
      <c r="A551" s="5">
        <v>18</v>
      </c>
      <c r="B551" s="20">
        <v>4.333333333333333</v>
      </c>
      <c r="C551" s="20">
        <v>6.111111111111111</v>
      </c>
      <c r="D551" s="21">
        <v>5.444444444444445</v>
      </c>
      <c r="E551" s="43">
        <v>5.666666666666667</v>
      </c>
      <c r="F551" s="43">
        <v>6</v>
      </c>
      <c r="G551" s="5">
        <v>18</v>
      </c>
      <c r="H551" s="20">
        <v>1.7777777777777777</v>
      </c>
      <c r="I551" s="20">
        <v>1.1111111111111116</v>
      </c>
      <c r="J551" s="20">
        <v>1.333333333333334</v>
      </c>
      <c r="K551" s="20">
        <v>1.666666666666667</v>
      </c>
    </row>
    <row r="553" spans="1:11" ht="12.75">
      <c r="A553" s="35" t="s">
        <v>105</v>
      </c>
      <c r="H553" s="126" t="s">
        <v>160</v>
      </c>
      <c r="I553" s="127"/>
      <c r="J553" s="127"/>
      <c r="K553" s="128"/>
    </row>
    <row r="554" spans="2:11" s="5" customFormat="1" ht="12.75">
      <c r="B554" s="36" t="s">
        <v>90</v>
      </c>
      <c r="C554" s="36" t="s">
        <v>4</v>
      </c>
      <c r="D554" s="36" t="s">
        <v>5</v>
      </c>
      <c r="E554" s="36" t="s">
        <v>6</v>
      </c>
      <c r="F554" s="36" t="s">
        <v>7</v>
      </c>
      <c r="H554" s="36" t="s">
        <v>4</v>
      </c>
      <c r="I554" s="36" t="s">
        <v>5</v>
      </c>
      <c r="J554" s="36" t="s">
        <v>6</v>
      </c>
      <c r="K554" s="36" t="s">
        <v>7</v>
      </c>
    </row>
    <row r="555" spans="1:11" ht="12.75">
      <c r="A555" s="1">
        <v>1</v>
      </c>
      <c r="B555" s="20">
        <v>4.333333333333333</v>
      </c>
      <c r="C555" s="20">
        <v>6.111111111111111</v>
      </c>
      <c r="D555" s="20">
        <v>5.333333333333333</v>
      </c>
      <c r="E555" s="20">
        <v>5.444444444444445</v>
      </c>
      <c r="F555" s="20">
        <v>5</v>
      </c>
      <c r="G555" s="14">
        <v>1</v>
      </c>
      <c r="H555" s="20">
        <v>1.7777777777777777</v>
      </c>
      <c r="I555" s="20">
        <v>1</v>
      </c>
      <c r="J555" s="20">
        <v>1.1111111111111116</v>
      </c>
      <c r="K555" s="20">
        <v>0.666666666666667</v>
      </c>
    </row>
    <row r="556" spans="1:11" ht="12.75">
      <c r="A556" s="1">
        <v>2</v>
      </c>
      <c r="B556" s="20">
        <v>3.6666666666666665</v>
      </c>
      <c r="C556" s="20">
        <v>5.222222222222222</v>
      </c>
      <c r="D556" s="20">
        <v>4.777777777777778</v>
      </c>
      <c r="E556" s="20">
        <v>4.777777777777778</v>
      </c>
      <c r="F556" s="20">
        <v>4.777777777777778</v>
      </c>
      <c r="G556" s="14">
        <v>2</v>
      </c>
      <c r="H556" s="20">
        <v>1.5555555555555558</v>
      </c>
      <c r="I556" s="20">
        <v>1.1111111111111112</v>
      </c>
      <c r="J556" s="20">
        <v>1.1111111111111112</v>
      </c>
      <c r="K556" s="20">
        <v>1.1111111111111112</v>
      </c>
    </row>
    <row r="557" spans="1:11" ht="12.75">
      <c r="A557" s="1">
        <v>3</v>
      </c>
      <c r="B557" s="20">
        <v>3.4444444444444446</v>
      </c>
      <c r="C557" s="20">
        <v>5.555555555555555</v>
      </c>
      <c r="D557" s="20">
        <v>4.777777777777778</v>
      </c>
      <c r="E557" s="20">
        <v>4</v>
      </c>
      <c r="F557" s="20">
        <v>4.333333333333333</v>
      </c>
      <c r="G557" s="14">
        <v>3</v>
      </c>
      <c r="H557" s="20">
        <v>2.1111111111111107</v>
      </c>
      <c r="I557" s="20">
        <v>1.333333333333333</v>
      </c>
      <c r="J557" s="20">
        <v>0.5555555555555554</v>
      </c>
      <c r="K557" s="20">
        <v>0.8888888888888884</v>
      </c>
    </row>
    <row r="558" spans="1:11" ht="12.75">
      <c r="A558" s="1">
        <v>4</v>
      </c>
      <c r="B558" s="20">
        <v>4.333333333333333</v>
      </c>
      <c r="C558" s="20">
        <v>6.111111111111111</v>
      </c>
      <c r="D558" s="20">
        <v>5.222222222222222</v>
      </c>
      <c r="E558" s="20">
        <v>5.222222222222222</v>
      </c>
      <c r="F558" s="20">
        <v>5.333333333333333</v>
      </c>
      <c r="G558" s="14">
        <v>4</v>
      </c>
      <c r="H558" s="20">
        <v>1.7777777777777777</v>
      </c>
      <c r="I558" s="20">
        <v>0.8888888888888893</v>
      </c>
      <c r="J558" s="20">
        <v>0.8888888888888893</v>
      </c>
      <c r="K558" s="20">
        <v>1</v>
      </c>
    </row>
    <row r="559" spans="1:11" ht="12.75">
      <c r="A559" s="1">
        <v>5</v>
      </c>
      <c r="B559" s="20">
        <v>4</v>
      </c>
      <c r="C559" s="20">
        <v>6.111111111111111</v>
      </c>
      <c r="D559" s="20">
        <v>5</v>
      </c>
      <c r="E559" s="20">
        <v>4.555555555555555</v>
      </c>
      <c r="F559" s="20">
        <v>5.666666666666667</v>
      </c>
      <c r="G559" s="14">
        <v>5</v>
      </c>
      <c r="H559" s="20">
        <v>2.1111111111111107</v>
      </c>
      <c r="I559" s="20">
        <v>1</v>
      </c>
      <c r="J559" s="20">
        <v>0.5555555555555554</v>
      </c>
      <c r="K559" s="20">
        <v>1.666666666666667</v>
      </c>
    </row>
    <row r="560" spans="1:11" ht="12.75">
      <c r="A560" s="1">
        <v>6</v>
      </c>
      <c r="B560" s="20">
        <v>3.888888888888889</v>
      </c>
      <c r="C560" s="20">
        <v>6.222222222222222</v>
      </c>
      <c r="D560" s="20">
        <v>5.111111111111111</v>
      </c>
      <c r="E560" s="20">
        <v>5.111111111111111</v>
      </c>
      <c r="F560" s="20">
        <v>4.888888888888889</v>
      </c>
      <c r="G560" s="14">
        <v>6</v>
      </c>
      <c r="H560" s="20">
        <v>2.3333333333333335</v>
      </c>
      <c r="I560" s="20">
        <v>1.2222222222222219</v>
      </c>
      <c r="J560" s="20">
        <v>1.2222222222222219</v>
      </c>
      <c r="K560" s="20">
        <v>1</v>
      </c>
    </row>
    <row r="561" spans="1:11" ht="12.75">
      <c r="A561" s="1">
        <v>7</v>
      </c>
      <c r="B561" s="20">
        <v>3.7777777777777777</v>
      </c>
      <c r="C561" s="20">
        <v>5.666666666666667</v>
      </c>
      <c r="D561" s="20">
        <v>4.333333333333333</v>
      </c>
      <c r="E561" s="20">
        <v>4.555555555555555</v>
      </c>
      <c r="F561" s="20">
        <v>5.111111111111111</v>
      </c>
      <c r="G561" s="14">
        <v>7</v>
      </c>
      <c r="H561" s="20">
        <v>1.8888888888888893</v>
      </c>
      <c r="I561" s="20">
        <v>0.5555555555555554</v>
      </c>
      <c r="J561" s="20">
        <v>0.7777777777777777</v>
      </c>
      <c r="K561" s="20">
        <v>1.333333333333333</v>
      </c>
    </row>
    <row r="562" spans="1:11" ht="12.75">
      <c r="A562" s="1">
        <v>8</v>
      </c>
      <c r="B562" s="20">
        <v>4.222222222222222</v>
      </c>
      <c r="C562" s="20">
        <v>6.555555555555555</v>
      </c>
      <c r="D562" s="20">
        <v>5.111111111111111</v>
      </c>
      <c r="E562" s="20">
        <v>4.888888888888889</v>
      </c>
      <c r="F562" s="20">
        <v>5.444444444444445</v>
      </c>
      <c r="G562" s="14">
        <v>8</v>
      </c>
      <c r="H562" s="20">
        <v>2.333333333333333</v>
      </c>
      <c r="I562" s="20">
        <v>0.8888888888888884</v>
      </c>
      <c r="J562" s="20">
        <v>0.666666666666667</v>
      </c>
      <c r="K562" s="20">
        <v>1.2222222222222223</v>
      </c>
    </row>
    <row r="563" spans="1:11" ht="12.75">
      <c r="A563" s="1">
        <v>9</v>
      </c>
      <c r="B563" s="20">
        <v>4.333333333333333</v>
      </c>
      <c r="C563" s="20">
        <v>6.222222222222222</v>
      </c>
      <c r="D563" s="20">
        <v>6</v>
      </c>
      <c r="E563" s="20">
        <v>5.222222222222222</v>
      </c>
      <c r="F563" s="20">
        <v>5.777777777777778</v>
      </c>
      <c r="G563" s="14">
        <v>9</v>
      </c>
      <c r="H563" s="20">
        <v>1.8888888888888893</v>
      </c>
      <c r="I563" s="20">
        <v>1.666666666666667</v>
      </c>
      <c r="J563" s="20">
        <v>0.8888888888888893</v>
      </c>
      <c r="K563" s="20">
        <v>1.4444444444444446</v>
      </c>
    </row>
    <row r="564" spans="1:11" ht="12.75">
      <c r="A564" s="1">
        <v>10</v>
      </c>
      <c r="B564" s="20">
        <v>4</v>
      </c>
      <c r="C564" s="20">
        <v>5.777777777777778</v>
      </c>
      <c r="D564" s="20">
        <v>5.888888888888889</v>
      </c>
      <c r="E564" s="20">
        <v>4.777777777777778</v>
      </c>
      <c r="F564" s="20">
        <v>5.444444444444445</v>
      </c>
      <c r="G564" s="14">
        <v>10</v>
      </c>
      <c r="H564" s="20">
        <v>1.7777777777777777</v>
      </c>
      <c r="I564" s="20">
        <v>1.8888888888888893</v>
      </c>
      <c r="J564" s="20">
        <v>0.7777777777777777</v>
      </c>
      <c r="K564" s="20">
        <v>1.4444444444444446</v>
      </c>
    </row>
    <row r="565" spans="1:11" ht="12.75">
      <c r="A565" s="1">
        <v>11</v>
      </c>
      <c r="B565" s="20">
        <v>4.222222222222222</v>
      </c>
      <c r="C565" s="20">
        <v>5.777777777777778</v>
      </c>
      <c r="D565" s="20">
        <v>5.888888888888889</v>
      </c>
      <c r="E565" s="20">
        <v>5</v>
      </c>
      <c r="F565" s="20">
        <v>5.111111111111111</v>
      </c>
      <c r="G565" s="14">
        <v>11</v>
      </c>
      <c r="H565" s="20">
        <v>1.5555555555555554</v>
      </c>
      <c r="I565" s="20">
        <v>1.666666666666667</v>
      </c>
      <c r="J565" s="20">
        <v>0.7777777777777777</v>
      </c>
      <c r="K565" s="20">
        <v>0.8888888888888884</v>
      </c>
    </row>
    <row r="566" spans="1:11" ht="12.75">
      <c r="A566" s="1">
        <v>12</v>
      </c>
      <c r="B566" s="20">
        <v>3.6666666666666665</v>
      </c>
      <c r="C566" s="20">
        <v>4.777777777777778</v>
      </c>
      <c r="D566" s="20">
        <v>4.777777777777778</v>
      </c>
      <c r="E566" s="20">
        <v>4.222222222222222</v>
      </c>
      <c r="F566" s="20">
        <v>4.777777777777778</v>
      </c>
      <c r="G566" s="14">
        <v>12</v>
      </c>
      <c r="H566" s="20">
        <v>1.1111111111111112</v>
      </c>
      <c r="I566" s="20">
        <v>1.1111111111111112</v>
      </c>
      <c r="J566" s="20">
        <v>0.5555555555555558</v>
      </c>
      <c r="K566" s="20">
        <v>1.1111111111111112</v>
      </c>
    </row>
    <row r="567" spans="1:11" ht="12.75">
      <c r="A567" s="1">
        <v>13</v>
      </c>
      <c r="B567" s="20">
        <v>4.333333333333333</v>
      </c>
      <c r="C567" s="20">
        <v>6.666666666666667</v>
      </c>
      <c r="D567" s="20">
        <v>5.666666666666667</v>
      </c>
      <c r="E567" s="20">
        <v>5.222222222222222</v>
      </c>
      <c r="F567" s="20">
        <v>5.888888888888889</v>
      </c>
      <c r="G567" s="14">
        <v>13</v>
      </c>
      <c r="H567" s="20">
        <v>2.333333333333334</v>
      </c>
      <c r="I567" s="20">
        <v>1.333333333333334</v>
      </c>
      <c r="J567" s="20">
        <v>0.8888888888888893</v>
      </c>
      <c r="K567" s="20">
        <v>1.5555555555555562</v>
      </c>
    </row>
    <row r="568" spans="1:11" ht="12.75">
      <c r="A568" s="1">
        <v>14</v>
      </c>
      <c r="B568" s="20">
        <v>3.888888888888889</v>
      </c>
      <c r="C568" s="20">
        <v>5.555555555555555</v>
      </c>
      <c r="D568" s="20">
        <v>5.222222222222222</v>
      </c>
      <c r="E568" s="20">
        <v>4.555555555555555</v>
      </c>
      <c r="F568" s="20">
        <v>5.555555555555555</v>
      </c>
      <c r="G568" s="14">
        <v>14</v>
      </c>
      <c r="H568" s="20">
        <v>1.6666666666666665</v>
      </c>
      <c r="I568" s="20">
        <v>1.3333333333333335</v>
      </c>
      <c r="J568" s="20">
        <v>0.6666666666666665</v>
      </c>
      <c r="K568" s="20">
        <v>1.6666666666666665</v>
      </c>
    </row>
    <row r="569" spans="1:11" ht="12.75">
      <c r="A569" s="1">
        <v>15</v>
      </c>
      <c r="B569" s="20">
        <v>3.888888888888889</v>
      </c>
      <c r="C569" s="20">
        <v>6</v>
      </c>
      <c r="D569" s="20">
        <v>4.666666666666667</v>
      </c>
      <c r="E569" s="20">
        <v>3.7777777777777777</v>
      </c>
      <c r="F569" s="20">
        <v>4.777777777777778</v>
      </c>
      <c r="G569" s="14">
        <v>15</v>
      </c>
      <c r="H569" s="20">
        <v>2.111111111111111</v>
      </c>
      <c r="I569" s="20">
        <v>0.7777777777777781</v>
      </c>
      <c r="J569" s="20">
        <v>-0.11111111111111116</v>
      </c>
      <c r="K569" s="20">
        <v>0.8888888888888888</v>
      </c>
    </row>
    <row r="570" spans="1:11" ht="12.75">
      <c r="A570" s="1">
        <v>16</v>
      </c>
      <c r="B570" s="20">
        <v>3.888888888888889</v>
      </c>
      <c r="C570" s="20">
        <v>5.333333333333333</v>
      </c>
      <c r="D570" s="20">
        <v>4.666666666666667</v>
      </c>
      <c r="E570" s="20">
        <v>4.555555555555555</v>
      </c>
      <c r="F570" s="20">
        <v>5</v>
      </c>
      <c r="G570" s="14">
        <v>16</v>
      </c>
      <c r="H570" s="20">
        <v>1.4444444444444442</v>
      </c>
      <c r="I570" s="20">
        <v>0.7777777777777781</v>
      </c>
      <c r="J570" s="20">
        <v>0.6666666666666665</v>
      </c>
      <c r="K570" s="20">
        <v>1.1111111111111112</v>
      </c>
    </row>
    <row r="571" spans="1:11" ht="12.75">
      <c r="A571" s="1">
        <v>17</v>
      </c>
      <c r="B571" s="20">
        <v>3.6666666666666665</v>
      </c>
      <c r="C571" s="20">
        <v>5.111111111111111</v>
      </c>
      <c r="D571" s="20">
        <v>4.888888888888889</v>
      </c>
      <c r="E571" s="20">
        <v>4.555555555555555</v>
      </c>
      <c r="F571" s="20">
        <v>4.444444444444445</v>
      </c>
      <c r="G571" s="14">
        <v>17</v>
      </c>
      <c r="H571" s="20">
        <v>1.4444444444444442</v>
      </c>
      <c r="I571" s="20">
        <v>1.2222222222222228</v>
      </c>
      <c r="J571" s="20">
        <v>0.8888888888888888</v>
      </c>
      <c r="K571" s="20">
        <v>0.7777777777777781</v>
      </c>
    </row>
    <row r="572" spans="1:11" ht="12.75">
      <c r="A572" s="1">
        <v>18</v>
      </c>
      <c r="B572" s="20">
        <v>4.333333333333333</v>
      </c>
      <c r="C572" s="20">
        <v>6.444444444444445</v>
      </c>
      <c r="D572" s="20">
        <v>5.555555555555555</v>
      </c>
      <c r="E572" s="20">
        <v>5.666666666666667</v>
      </c>
      <c r="F572" s="20">
        <v>5.555555555555555</v>
      </c>
      <c r="G572" s="14">
        <v>18</v>
      </c>
      <c r="H572" s="20">
        <v>2.1111111111111116</v>
      </c>
      <c r="I572" s="20">
        <v>1.2222222222222223</v>
      </c>
      <c r="J572" s="20">
        <v>1.333333333333334</v>
      </c>
      <c r="K572" s="20">
        <v>1.2222222222222223</v>
      </c>
    </row>
    <row r="573" ht="12.75">
      <c r="G573" s="5"/>
    </row>
    <row r="574" spans="1:11" ht="12.75">
      <c r="A574" s="35" t="s">
        <v>39</v>
      </c>
      <c r="G574" s="5"/>
      <c r="H574" s="126" t="s">
        <v>160</v>
      </c>
      <c r="I574" s="127"/>
      <c r="J574" s="127"/>
      <c r="K574" s="128"/>
    </row>
    <row r="575" spans="2:11" ht="12.75">
      <c r="B575" s="36" t="s">
        <v>90</v>
      </c>
      <c r="C575" s="36" t="s">
        <v>4</v>
      </c>
      <c r="D575" s="36" t="s">
        <v>5</v>
      </c>
      <c r="E575" s="36" t="s">
        <v>6</v>
      </c>
      <c r="F575" s="36" t="s">
        <v>7</v>
      </c>
      <c r="G575" s="5"/>
      <c r="H575" s="36" t="s">
        <v>4</v>
      </c>
      <c r="I575" s="36" t="s">
        <v>5</v>
      </c>
      <c r="J575" s="36" t="s">
        <v>6</v>
      </c>
      <c r="K575" s="36" t="s">
        <v>7</v>
      </c>
    </row>
    <row r="576" spans="1:11" ht="12.75">
      <c r="A576" s="1">
        <v>1</v>
      </c>
      <c r="B576" s="18">
        <v>4.142857142857143</v>
      </c>
      <c r="C576" s="18">
        <v>6.285714285714286</v>
      </c>
      <c r="D576" s="18">
        <v>5.714285714285714</v>
      </c>
      <c r="E576" s="18">
        <v>4.714285714285714</v>
      </c>
      <c r="F576" s="18">
        <v>5.428571428571429</v>
      </c>
      <c r="G576" s="14">
        <v>1</v>
      </c>
      <c r="H576" s="20">
        <f aca="true" t="shared" si="4" ref="H576:H593">C576-$B576</f>
        <v>2.1428571428571423</v>
      </c>
      <c r="I576" s="20">
        <f aca="true" t="shared" si="5" ref="I576:I593">D576-$B576</f>
        <v>1.5714285714285712</v>
      </c>
      <c r="J576" s="20">
        <f aca="true" t="shared" si="6" ref="J576:J593">E576-$B576</f>
        <v>0.5714285714285712</v>
      </c>
      <c r="K576" s="20">
        <f aca="true" t="shared" si="7" ref="K576:K593">F576-$B576</f>
        <v>1.2857142857142856</v>
      </c>
    </row>
    <row r="577" spans="1:11" ht="12.75">
      <c r="A577" s="1">
        <v>2</v>
      </c>
      <c r="B577" s="18">
        <v>4.142857142857143</v>
      </c>
      <c r="C577" s="18">
        <v>5.285714285714286</v>
      </c>
      <c r="D577" s="18">
        <v>5</v>
      </c>
      <c r="E577" s="18">
        <v>5.285714285714286</v>
      </c>
      <c r="F577" s="18">
        <v>5.857142857142857</v>
      </c>
      <c r="G577" s="14">
        <v>2</v>
      </c>
      <c r="H577" s="20">
        <f t="shared" si="4"/>
        <v>1.1428571428571423</v>
      </c>
      <c r="I577" s="20">
        <f t="shared" si="5"/>
        <v>0.8571428571428568</v>
      </c>
      <c r="J577" s="20">
        <f t="shared" si="6"/>
        <v>1.1428571428571423</v>
      </c>
      <c r="K577" s="20">
        <f t="shared" si="7"/>
        <v>1.7142857142857135</v>
      </c>
    </row>
    <row r="578" spans="1:11" ht="12.75">
      <c r="A578" s="1">
        <v>3</v>
      </c>
      <c r="B578" s="18">
        <v>3.857142857142857</v>
      </c>
      <c r="C578" s="18">
        <v>5.142857142857143</v>
      </c>
      <c r="D578" s="18">
        <v>4.428571428571429</v>
      </c>
      <c r="E578" s="18">
        <v>4.714285714285714</v>
      </c>
      <c r="F578" s="18">
        <v>4.714285714285714</v>
      </c>
      <c r="G578" s="14">
        <v>3</v>
      </c>
      <c r="H578" s="20">
        <f t="shared" si="4"/>
        <v>1.285714285714286</v>
      </c>
      <c r="I578" s="20">
        <f t="shared" si="5"/>
        <v>0.5714285714285716</v>
      </c>
      <c r="J578" s="20">
        <f t="shared" si="6"/>
        <v>0.8571428571428572</v>
      </c>
      <c r="K578" s="20">
        <f t="shared" si="7"/>
        <v>0.8571428571428572</v>
      </c>
    </row>
    <row r="579" spans="1:11" ht="12.75">
      <c r="A579" s="1">
        <v>4</v>
      </c>
      <c r="B579" s="18">
        <v>3.857142857142857</v>
      </c>
      <c r="C579" s="18">
        <v>5.714285714285714</v>
      </c>
      <c r="D579" s="18">
        <v>4.285714285714286</v>
      </c>
      <c r="E579" s="18">
        <v>4.428571428571429</v>
      </c>
      <c r="F579" s="18">
        <v>4.428571428571429</v>
      </c>
      <c r="G579" s="14">
        <v>4</v>
      </c>
      <c r="H579" s="20">
        <f t="shared" si="4"/>
        <v>1.8571428571428572</v>
      </c>
      <c r="I579" s="20">
        <f t="shared" si="5"/>
        <v>0.4285714285714284</v>
      </c>
      <c r="J579" s="20">
        <f t="shared" si="6"/>
        <v>0.5714285714285716</v>
      </c>
      <c r="K579" s="20">
        <f t="shared" si="7"/>
        <v>0.5714285714285716</v>
      </c>
    </row>
    <row r="580" spans="1:11" ht="12.75">
      <c r="A580" s="1">
        <v>5</v>
      </c>
      <c r="B580" s="18">
        <v>3.857142857142857</v>
      </c>
      <c r="C580" s="18">
        <v>6.142857142857143</v>
      </c>
      <c r="D580" s="18">
        <v>5.285714285714286</v>
      </c>
      <c r="E580" s="18">
        <v>4.857142857142857</v>
      </c>
      <c r="F580" s="18">
        <v>5.142857142857143</v>
      </c>
      <c r="G580" s="14">
        <v>5</v>
      </c>
      <c r="H580" s="20">
        <f t="shared" si="4"/>
        <v>2.285714285714286</v>
      </c>
      <c r="I580" s="20">
        <f t="shared" si="5"/>
        <v>1.4285714285714284</v>
      </c>
      <c r="J580" s="20">
        <f t="shared" si="6"/>
        <v>0.9999999999999996</v>
      </c>
      <c r="K580" s="20">
        <f t="shared" si="7"/>
        <v>1.285714285714286</v>
      </c>
    </row>
    <row r="581" spans="1:11" ht="12.75">
      <c r="A581" s="1">
        <v>6</v>
      </c>
      <c r="B581" s="18">
        <v>3.857142857142857</v>
      </c>
      <c r="C581" s="18">
        <v>5.857142857142857</v>
      </c>
      <c r="D581" s="18">
        <v>5.285714285714286</v>
      </c>
      <c r="E581" s="18">
        <v>4.571428571428571</v>
      </c>
      <c r="F581" s="18">
        <v>4.857142857142857</v>
      </c>
      <c r="G581" s="14">
        <v>6</v>
      </c>
      <c r="H581" s="20">
        <f t="shared" si="4"/>
        <v>1.9999999999999996</v>
      </c>
      <c r="I581" s="20">
        <f t="shared" si="5"/>
        <v>1.4285714285714284</v>
      </c>
      <c r="J581" s="20">
        <f t="shared" si="6"/>
        <v>0.714285714285714</v>
      </c>
      <c r="K581" s="20">
        <f t="shared" si="7"/>
        <v>0.9999999999999996</v>
      </c>
    </row>
    <row r="582" spans="1:11" ht="12.75">
      <c r="A582" s="1">
        <v>7</v>
      </c>
      <c r="B582" s="18">
        <v>4</v>
      </c>
      <c r="C582" s="18">
        <v>5.714285714285714</v>
      </c>
      <c r="D582" s="18">
        <v>4.714285714285714</v>
      </c>
      <c r="E582" s="18">
        <v>4.571428571428571</v>
      </c>
      <c r="F582" s="18">
        <v>4.714285714285714</v>
      </c>
      <c r="G582" s="14">
        <v>7</v>
      </c>
      <c r="H582" s="20">
        <f t="shared" si="4"/>
        <v>1.7142857142857144</v>
      </c>
      <c r="I582" s="20">
        <f t="shared" si="5"/>
        <v>0.7142857142857144</v>
      </c>
      <c r="J582" s="20">
        <f t="shared" si="6"/>
        <v>0.5714285714285712</v>
      </c>
      <c r="K582" s="20">
        <f t="shared" si="7"/>
        <v>0.7142857142857144</v>
      </c>
    </row>
    <row r="583" spans="1:11" ht="12.75">
      <c r="A583" s="1">
        <v>8</v>
      </c>
      <c r="B583" s="18">
        <v>4.428571428571429</v>
      </c>
      <c r="C583" s="18">
        <v>6.571428571428571</v>
      </c>
      <c r="D583" s="18">
        <v>5.714285714285714</v>
      </c>
      <c r="E583" s="18">
        <v>5.714285714285714</v>
      </c>
      <c r="F583" s="18">
        <v>5.714285714285714</v>
      </c>
      <c r="G583" s="14">
        <v>8</v>
      </c>
      <c r="H583" s="20">
        <f t="shared" si="4"/>
        <v>2.1428571428571423</v>
      </c>
      <c r="I583" s="20">
        <f t="shared" si="5"/>
        <v>1.2857142857142856</v>
      </c>
      <c r="J583" s="20">
        <f t="shared" si="6"/>
        <v>1.2857142857142856</v>
      </c>
      <c r="K583" s="20">
        <f t="shared" si="7"/>
        <v>1.2857142857142856</v>
      </c>
    </row>
    <row r="584" spans="1:11" ht="12.75">
      <c r="A584" s="1">
        <v>9</v>
      </c>
      <c r="B584" s="18">
        <v>3.7142857142857144</v>
      </c>
      <c r="C584" s="18">
        <v>5.285714285714286</v>
      </c>
      <c r="D584" s="18">
        <v>5.142857142857143</v>
      </c>
      <c r="E584" s="18">
        <v>4.714285714285714</v>
      </c>
      <c r="F584" s="18">
        <v>5.571428571428571</v>
      </c>
      <c r="G584" s="14">
        <v>9</v>
      </c>
      <c r="H584" s="20">
        <f t="shared" si="4"/>
        <v>1.5714285714285712</v>
      </c>
      <c r="I584" s="20">
        <f t="shared" si="5"/>
        <v>1.4285714285714288</v>
      </c>
      <c r="J584" s="20">
        <f t="shared" si="6"/>
        <v>1</v>
      </c>
      <c r="K584" s="20">
        <f t="shared" si="7"/>
        <v>1.8571428571428568</v>
      </c>
    </row>
    <row r="585" spans="1:11" ht="12.75">
      <c r="A585" s="1">
        <v>10</v>
      </c>
      <c r="B585" s="18">
        <v>4.285714285714286</v>
      </c>
      <c r="C585" s="18">
        <v>7</v>
      </c>
      <c r="D585" s="18">
        <v>5.714285714285714</v>
      </c>
      <c r="E585" s="18">
        <v>5.142857142857143</v>
      </c>
      <c r="F585" s="18">
        <v>5.142857142857143</v>
      </c>
      <c r="G585" s="14">
        <v>10</v>
      </c>
      <c r="H585" s="20">
        <f t="shared" si="4"/>
        <v>2.7142857142857144</v>
      </c>
      <c r="I585" s="20">
        <f t="shared" si="5"/>
        <v>1.4285714285714288</v>
      </c>
      <c r="J585" s="20">
        <f t="shared" si="6"/>
        <v>0.8571428571428577</v>
      </c>
      <c r="K585" s="20">
        <f t="shared" si="7"/>
        <v>0.8571428571428577</v>
      </c>
    </row>
    <row r="586" spans="1:11" ht="12.75">
      <c r="A586" s="1">
        <v>11</v>
      </c>
      <c r="B586" s="18">
        <v>3.857142857142857</v>
      </c>
      <c r="C586" s="18">
        <v>5.857142857142857</v>
      </c>
      <c r="D586" s="18">
        <v>5.285714285714286</v>
      </c>
      <c r="E586" s="18">
        <v>4.571428571428571</v>
      </c>
      <c r="F586" s="18">
        <v>4.857142857142857</v>
      </c>
      <c r="G586" s="14">
        <v>11</v>
      </c>
      <c r="H586" s="20">
        <f t="shared" si="4"/>
        <v>1.9999999999999996</v>
      </c>
      <c r="I586" s="20">
        <f t="shared" si="5"/>
        <v>1.4285714285714284</v>
      </c>
      <c r="J586" s="20">
        <f t="shared" si="6"/>
        <v>0.714285714285714</v>
      </c>
      <c r="K586" s="20">
        <f t="shared" si="7"/>
        <v>0.9999999999999996</v>
      </c>
    </row>
    <row r="587" spans="1:11" ht="12.75">
      <c r="A587" s="1">
        <v>12</v>
      </c>
      <c r="B587" s="18">
        <v>3.857142857142857</v>
      </c>
      <c r="C587" s="18">
        <v>6</v>
      </c>
      <c r="D587" s="18">
        <v>5.571428571428571</v>
      </c>
      <c r="E587" s="18">
        <v>5.142857142857143</v>
      </c>
      <c r="F587" s="18">
        <v>5.285714285714286</v>
      </c>
      <c r="G587" s="14">
        <v>12</v>
      </c>
      <c r="H587" s="20">
        <f t="shared" si="4"/>
        <v>2.142857142857143</v>
      </c>
      <c r="I587" s="20">
        <f t="shared" si="5"/>
        <v>1.714285714285714</v>
      </c>
      <c r="J587" s="20">
        <f t="shared" si="6"/>
        <v>1.285714285714286</v>
      </c>
      <c r="K587" s="20">
        <f t="shared" si="7"/>
        <v>1.4285714285714284</v>
      </c>
    </row>
    <row r="588" spans="1:11" ht="12.75">
      <c r="A588" s="1">
        <v>13</v>
      </c>
      <c r="B588" s="18">
        <v>4.285714285714286</v>
      </c>
      <c r="C588" s="18">
        <v>6.142857142857143</v>
      </c>
      <c r="D588" s="18">
        <v>5.857142857142857</v>
      </c>
      <c r="E588" s="18">
        <v>5.714285714285714</v>
      </c>
      <c r="F588" s="18">
        <v>5.714285714285714</v>
      </c>
      <c r="G588" s="14">
        <v>13</v>
      </c>
      <c r="H588" s="20">
        <f t="shared" si="4"/>
        <v>1.8571428571428577</v>
      </c>
      <c r="I588" s="20">
        <f t="shared" si="5"/>
        <v>1.5714285714285712</v>
      </c>
      <c r="J588" s="20">
        <f t="shared" si="6"/>
        <v>1.4285714285714288</v>
      </c>
      <c r="K588" s="20">
        <f t="shared" si="7"/>
        <v>1.4285714285714288</v>
      </c>
    </row>
    <row r="589" spans="1:11" ht="12.75">
      <c r="A589" s="1">
        <v>14</v>
      </c>
      <c r="B589" s="18">
        <v>3.857142857142857</v>
      </c>
      <c r="C589" s="18">
        <v>5.857142857142857</v>
      </c>
      <c r="D589" s="18">
        <v>5.142857142857143</v>
      </c>
      <c r="E589" s="18">
        <v>5.428571428571429</v>
      </c>
      <c r="F589" s="18">
        <v>5</v>
      </c>
      <c r="G589" s="14">
        <v>14</v>
      </c>
      <c r="H589" s="20">
        <f t="shared" si="4"/>
        <v>1.9999999999999996</v>
      </c>
      <c r="I589" s="20">
        <f t="shared" si="5"/>
        <v>1.285714285714286</v>
      </c>
      <c r="J589" s="20">
        <f t="shared" si="6"/>
        <v>1.5714285714285716</v>
      </c>
      <c r="K589" s="20">
        <f t="shared" si="7"/>
        <v>1.1428571428571428</v>
      </c>
    </row>
    <row r="590" spans="1:11" ht="12.75">
      <c r="A590" s="1">
        <v>15</v>
      </c>
      <c r="B590" s="18">
        <v>4</v>
      </c>
      <c r="C590" s="18">
        <v>6</v>
      </c>
      <c r="D590" s="18">
        <v>5</v>
      </c>
      <c r="E590" s="18">
        <v>4.714285714285714</v>
      </c>
      <c r="F590" s="18">
        <v>5.285714285714286</v>
      </c>
      <c r="G590" s="14">
        <v>15</v>
      </c>
      <c r="H590" s="20">
        <f t="shared" si="4"/>
        <v>2</v>
      </c>
      <c r="I590" s="20">
        <f t="shared" si="5"/>
        <v>1</v>
      </c>
      <c r="J590" s="20">
        <f t="shared" si="6"/>
        <v>0.7142857142857144</v>
      </c>
      <c r="K590" s="20">
        <f t="shared" si="7"/>
        <v>1.2857142857142856</v>
      </c>
    </row>
    <row r="591" spans="1:11" ht="12.75">
      <c r="A591" s="1">
        <v>16</v>
      </c>
      <c r="B591" s="18">
        <v>4</v>
      </c>
      <c r="C591" s="18">
        <v>5.571428571428571</v>
      </c>
      <c r="D591" s="18">
        <v>4.571428571428571</v>
      </c>
      <c r="E591" s="18">
        <v>4.857142857142857</v>
      </c>
      <c r="F591" s="18">
        <v>5</v>
      </c>
      <c r="G591" s="14">
        <v>16</v>
      </c>
      <c r="H591" s="20">
        <f t="shared" si="4"/>
        <v>1.5714285714285712</v>
      </c>
      <c r="I591" s="20">
        <f t="shared" si="5"/>
        <v>0.5714285714285712</v>
      </c>
      <c r="J591" s="20">
        <f t="shared" si="6"/>
        <v>0.8571428571428568</v>
      </c>
      <c r="K591" s="20">
        <f t="shared" si="7"/>
        <v>1</v>
      </c>
    </row>
    <row r="592" spans="1:11" ht="12.75">
      <c r="A592" s="1">
        <v>17</v>
      </c>
      <c r="B592" s="18">
        <v>3.2857142857142856</v>
      </c>
      <c r="C592" s="18">
        <v>5</v>
      </c>
      <c r="D592" s="18">
        <v>4.428571428571429</v>
      </c>
      <c r="E592" s="18">
        <v>4.142857142857143</v>
      </c>
      <c r="F592" s="18">
        <v>4.285714285714286</v>
      </c>
      <c r="G592" s="14">
        <v>17</v>
      </c>
      <c r="H592" s="20">
        <f t="shared" si="4"/>
        <v>1.7142857142857144</v>
      </c>
      <c r="I592" s="20">
        <f t="shared" si="5"/>
        <v>1.1428571428571432</v>
      </c>
      <c r="J592" s="20">
        <f t="shared" si="6"/>
        <v>0.8571428571428577</v>
      </c>
      <c r="K592" s="20">
        <f t="shared" si="7"/>
        <v>1</v>
      </c>
    </row>
    <row r="593" spans="1:11" ht="12.75">
      <c r="A593" s="1">
        <v>18</v>
      </c>
      <c r="B593" s="18">
        <v>4.571428571428571</v>
      </c>
      <c r="C593" s="18">
        <v>7.142857142857143</v>
      </c>
      <c r="D593" s="18">
        <v>6.428571428571429</v>
      </c>
      <c r="E593" s="18">
        <v>6.714285714285714</v>
      </c>
      <c r="F593" s="18">
        <v>6.428571428571429</v>
      </c>
      <c r="G593" s="14">
        <v>18</v>
      </c>
      <c r="H593" s="20">
        <f t="shared" si="4"/>
        <v>2.571428571428572</v>
      </c>
      <c r="I593" s="20">
        <f t="shared" si="5"/>
        <v>1.8571428571428577</v>
      </c>
      <c r="J593" s="20">
        <f t="shared" si="6"/>
        <v>2.1428571428571432</v>
      </c>
      <c r="K593" s="20">
        <f t="shared" si="7"/>
        <v>1.8571428571428577</v>
      </c>
    </row>
    <row r="596" ht="15">
      <c r="A596" s="67" t="s">
        <v>97</v>
      </c>
    </row>
    <row r="597" ht="12.75">
      <c r="A597" s="35" t="s">
        <v>410</v>
      </c>
    </row>
    <row r="598" spans="1:8" ht="12.75">
      <c r="A598" s="6"/>
      <c r="C598" s="36" t="s">
        <v>98</v>
      </c>
      <c r="D598" s="36" t="s">
        <v>90</v>
      </c>
      <c r="E598" s="36" t="s">
        <v>4</v>
      </c>
      <c r="F598" s="36" t="s">
        <v>5</v>
      </c>
      <c r="G598" s="36" t="s">
        <v>6</v>
      </c>
      <c r="H598" s="36" t="s">
        <v>7</v>
      </c>
    </row>
    <row r="599" spans="1:8" ht="12.75">
      <c r="A599" s="19" t="s">
        <v>92</v>
      </c>
      <c r="C599" s="17">
        <f>STATS!C211</f>
        <v>148.25714285714287</v>
      </c>
      <c r="D599" s="18">
        <f>STATS!D211</f>
        <v>3</v>
      </c>
      <c r="E599" s="20">
        <f>STATS!F211</f>
        <v>4</v>
      </c>
      <c r="F599" s="20">
        <f>STATS!G211</f>
        <v>3.6857142857142855</v>
      </c>
      <c r="G599" s="20">
        <f>STATS!H211</f>
        <v>3.742857142857143</v>
      </c>
      <c r="H599" s="20">
        <f>STATS!I211</f>
        <v>3.4</v>
      </c>
    </row>
    <row r="600" spans="1:8" ht="12.75">
      <c r="A600" s="19" t="s">
        <v>93</v>
      </c>
      <c r="C600" s="17">
        <f>STATS!C212</f>
        <v>282</v>
      </c>
      <c r="D600" s="18">
        <f>STATS!D212</f>
        <v>4</v>
      </c>
      <c r="E600" s="20">
        <f>STATS!F212</f>
        <v>5</v>
      </c>
      <c r="F600" s="20">
        <f>STATS!G212</f>
        <v>3.6666666666666665</v>
      </c>
      <c r="G600" s="20">
        <f>STATS!H212</f>
        <v>4.666666666666667</v>
      </c>
      <c r="H600" s="20">
        <f>STATS!I212</f>
        <v>4</v>
      </c>
    </row>
    <row r="601" spans="1:8" ht="12.75">
      <c r="A601" s="19" t="s">
        <v>94</v>
      </c>
      <c r="C601" s="17">
        <f>STATS!C213</f>
        <v>357.3529411764706</v>
      </c>
      <c r="D601" s="18">
        <f>STATS!D213</f>
        <v>4</v>
      </c>
      <c r="E601" s="20">
        <f>STATS!F213</f>
        <v>5.25</v>
      </c>
      <c r="F601" s="20">
        <f>STATS!G213</f>
        <v>5.5</v>
      </c>
      <c r="G601" s="20">
        <f>STATS!H213</f>
        <v>5.088235294117647</v>
      </c>
      <c r="H601" s="20">
        <f>STATS!I213</f>
        <v>4.970588235294118</v>
      </c>
    </row>
    <row r="602" spans="1:8" ht="12.75">
      <c r="A602" s="19" t="s">
        <v>95</v>
      </c>
      <c r="C602" s="17">
        <f>STATS!C214</f>
        <v>456.4074074074074</v>
      </c>
      <c r="D602" s="18">
        <f>STATS!D214</f>
        <v>4.703703703703703</v>
      </c>
      <c r="E602" s="20">
        <f>STATS!F214</f>
        <v>6.185185185185185</v>
      </c>
      <c r="F602" s="20">
        <f>STATS!G214</f>
        <v>6.296296296296297</v>
      </c>
      <c r="G602" s="20">
        <f>STATS!H214</f>
        <v>5.666666666666667</v>
      </c>
      <c r="H602" s="20">
        <f>STATS!I214</f>
        <v>5.481481481481482</v>
      </c>
    </row>
    <row r="603" spans="1:8" ht="12.75">
      <c r="A603" s="19" t="s">
        <v>96</v>
      </c>
      <c r="C603" s="17">
        <f>STATS!C215</f>
        <v>532.1818181818181</v>
      </c>
      <c r="D603" s="18">
        <f>STATS!D215</f>
        <v>5</v>
      </c>
      <c r="E603" s="20">
        <f>STATS!F215</f>
        <v>6.7272727272727275</v>
      </c>
      <c r="F603" s="20">
        <f>STATS!G215</f>
        <v>6</v>
      </c>
      <c r="G603" s="20">
        <f>STATS!H215</f>
        <v>5.818181818181818</v>
      </c>
      <c r="H603" s="20">
        <f>STATS!I215</f>
        <v>6.454545454545454</v>
      </c>
    </row>
    <row r="604" spans="1:8" ht="12.75">
      <c r="A604" s="19"/>
      <c r="C604" s="17"/>
      <c r="D604" s="18"/>
      <c r="E604" s="20"/>
      <c r="F604" s="20"/>
      <c r="G604" s="20"/>
      <c r="H604" s="20"/>
    </row>
    <row r="605" ht="12.75">
      <c r="A605" s="35" t="s">
        <v>349</v>
      </c>
    </row>
    <row r="606" spans="1:8" ht="12.75">
      <c r="A606" s="6"/>
      <c r="C606" s="36" t="s">
        <v>98</v>
      </c>
      <c r="D606" s="36" t="s">
        <v>90</v>
      </c>
      <c r="E606" s="36" t="s">
        <v>4</v>
      </c>
      <c r="F606" s="36" t="s">
        <v>5</v>
      </c>
      <c r="G606" s="36" t="s">
        <v>6</v>
      </c>
      <c r="H606" s="36" t="s">
        <v>7</v>
      </c>
    </row>
    <row r="607" spans="1:8" ht="12.75">
      <c r="A607" s="19" t="s">
        <v>92</v>
      </c>
      <c r="C607" s="17">
        <v>153.05555555555554</v>
      </c>
      <c r="D607" s="18">
        <v>3</v>
      </c>
      <c r="E607" s="20">
        <v>3.9444444444444446</v>
      </c>
      <c r="F607" s="20">
        <v>3.6944444444444446</v>
      </c>
      <c r="G607" s="20">
        <v>3.9166666666666665</v>
      </c>
      <c r="H607" s="20">
        <v>4.194444444444445</v>
      </c>
    </row>
    <row r="608" spans="1:8" ht="12.75">
      <c r="A608" s="19" t="s">
        <v>93</v>
      </c>
      <c r="C608" s="17">
        <v>285</v>
      </c>
      <c r="D608" s="18">
        <v>4</v>
      </c>
      <c r="E608" s="20">
        <v>5.333333333333333</v>
      </c>
      <c r="F608" s="20">
        <v>5</v>
      </c>
      <c r="G608" s="20">
        <v>5.333333333333333</v>
      </c>
      <c r="H608" s="20">
        <v>5</v>
      </c>
    </row>
    <row r="609" spans="1:8" ht="12.75">
      <c r="A609" s="19" t="s">
        <v>94</v>
      </c>
      <c r="C609" s="17">
        <v>355.03333333333336</v>
      </c>
      <c r="D609" s="18">
        <v>4</v>
      </c>
      <c r="E609" s="20">
        <v>5.033333333333333</v>
      </c>
      <c r="F609" s="20">
        <v>5.266666666666667</v>
      </c>
      <c r="G609" s="20">
        <v>4.916666666666667</v>
      </c>
      <c r="H609" s="20">
        <v>4.983333333333333</v>
      </c>
    </row>
    <row r="610" spans="1:8" ht="12.75">
      <c r="A610" s="19" t="s">
        <v>95</v>
      </c>
      <c r="C610" s="17">
        <v>458.258064516129</v>
      </c>
      <c r="D610" s="18">
        <v>4.645161290322581</v>
      </c>
      <c r="E610" s="20">
        <v>6.225806451612903</v>
      </c>
      <c r="F610" s="20">
        <v>6.290322580645161</v>
      </c>
      <c r="G610" s="20">
        <v>5.516129032258065</v>
      </c>
      <c r="H610" s="20">
        <v>5.838709677419355</v>
      </c>
    </row>
    <row r="611" spans="1:8" ht="12.75">
      <c r="A611" s="19" t="s">
        <v>96</v>
      </c>
      <c r="C611" s="17">
        <v>525.4285714285714</v>
      </c>
      <c r="D611" s="18">
        <v>5</v>
      </c>
      <c r="E611" s="20">
        <v>6.642857142857143</v>
      </c>
      <c r="F611" s="20">
        <v>5.928571428571429</v>
      </c>
      <c r="G611" s="20">
        <v>6.428571428571429</v>
      </c>
      <c r="H611" s="20">
        <v>6</v>
      </c>
    </row>
    <row r="612" spans="1:8" ht="12.75">
      <c r="A612" s="19"/>
      <c r="C612" s="17"/>
      <c r="D612" s="18"/>
      <c r="E612" s="20"/>
      <c r="F612" s="20"/>
      <c r="G612" s="20"/>
      <c r="H612" s="20"/>
    </row>
    <row r="613" ht="12.75">
      <c r="A613" s="35" t="s">
        <v>329</v>
      </c>
    </row>
    <row r="614" spans="1:8" ht="12.75">
      <c r="A614" s="6"/>
      <c r="C614" s="36" t="s">
        <v>98</v>
      </c>
      <c r="D614" s="36" t="s">
        <v>90</v>
      </c>
      <c r="E614" s="36" t="s">
        <v>4</v>
      </c>
      <c r="F614" s="36" t="s">
        <v>5</v>
      </c>
      <c r="G614" s="36" t="s">
        <v>6</v>
      </c>
      <c r="H614" s="36" t="s">
        <v>7</v>
      </c>
    </row>
    <row r="615" spans="1:8" ht="12.75">
      <c r="A615" s="19" t="s">
        <v>92</v>
      </c>
      <c r="C615" s="17">
        <v>152.71875</v>
      </c>
      <c r="D615" s="18">
        <v>3</v>
      </c>
      <c r="E615" s="20">
        <v>4.5625</v>
      </c>
      <c r="F615" s="20">
        <v>3.9375</v>
      </c>
      <c r="G615" s="20" t="s">
        <v>350</v>
      </c>
      <c r="H615" s="20">
        <v>3.9375</v>
      </c>
    </row>
    <row r="616" spans="1:8" ht="12.75">
      <c r="A616" s="19" t="s">
        <v>93</v>
      </c>
      <c r="C616" s="17">
        <v>277.8</v>
      </c>
      <c r="D616" s="18">
        <v>4</v>
      </c>
      <c r="E616" s="20">
        <v>5.6</v>
      </c>
      <c r="F616" s="20">
        <v>5.4</v>
      </c>
      <c r="G616" s="20" t="s">
        <v>350</v>
      </c>
      <c r="H616" s="20">
        <v>4.8</v>
      </c>
    </row>
    <row r="617" spans="1:8" ht="12.75">
      <c r="A617" s="19" t="s">
        <v>94</v>
      </c>
      <c r="C617" s="17">
        <v>355.64285714285717</v>
      </c>
      <c r="D617" s="18">
        <v>4</v>
      </c>
      <c r="E617" s="20">
        <v>5.557142857142857</v>
      </c>
      <c r="F617" s="20">
        <v>5.557142857142857</v>
      </c>
      <c r="G617" s="20" t="s">
        <v>350</v>
      </c>
      <c r="H617" s="20">
        <v>5.085714285714285</v>
      </c>
    </row>
    <row r="618" spans="1:8" ht="12.75">
      <c r="A618" s="19" t="s">
        <v>95</v>
      </c>
      <c r="C618" s="17">
        <v>465</v>
      </c>
      <c r="D618" s="18">
        <v>4.8076923076923075</v>
      </c>
      <c r="E618" s="20">
        <v>6.423076923076923</v>
      </c>
      <c r="F618" s="20">
        <v>6.730769230769231</v>
      </c>
      <c r="G618" s="20" t="s">
        <v>350</v>
      </c>
      <c r="H618" s="20">
        <v>5.961538461538462</v>
      </c>
    </row>
    <row r="619" spans="1:8" ht="12.75">
      <c r="A619" s="19" t="s">
        <v>96</v>
      </c>
      <c r="C619" s="17">
        <v>515.8181818181819</v>
      </c>
      <c r="D619" s="18">
        <v>5</v>
      </c>
      <c r="E619" s="20">
        <v>6.636363636363637</v>
      </c>
      <c r="F619" s="20">
        <v>6.545454545454546</v>
      </c>
      <c r="G619" s="20" t="s">
        <v>350</v>
      </c>
      <c r="H619" s="20">
        <v>6.2727272727272725</v>
      </c>
    </row>
    <row r="620" spans="1:8" ht="12.75">
      <c r="A620" s="19"/>
      <c r="C620" s="17"/>
      <c r="D620" s="18"/>
      <c r="E620" s="20"/>
      <c r="F620" s="20"/>
      <c r="G620" s="20"/>
      <c r="H620" s="20"/>
    </row>
    <row r="621" ht="12.75">
      <c r="A621" s="35" t="s">
        <v>258</v>
      </c>
    </row>
    <row r="622" spans="1:8" ht="12.75">
      <c r="A622" s="6"/>
      <c r="C622" s="36" t="s">
        <v>98</v>
      </c>
      <c r="D622" s="36" t="s">
        <v>90</v>
      </c>
      <c r="E622" s="36" t="s">
        <v>4</v>
      </c>
      <c r="F622" s="36" t="s">
        <v>5</v>
      </c>
      <c r="G622" s="36" t="s">
        <v>6</v>
      </c>
      <c r="H622" s="36" t="s">
        <v>7</v>
      </c>
    </row>
    <row r="623" spans="1:8" ht="12.75">
      <c r="A623" s="19" t="s">
        <v>92</v>
      </c>
      <c r="C623" s="17">
        <v>141.37142857142857</v>
      </c>
      <c r="D623" s="18">
        <v>3</v>
      </c>
      <c r="E623" s="20">
        <v>3.6857142857142855</v>
      </c>
      <c r="F623" s="20">
        <v>3.742857142857143</v>
      </c>
      <c r="G623" s="20">
        <v>3.6</v>
      </c>
      <c r="H623" s="20">
        <v>3.857142857142857</v>
      </c>
    </row>
    <row r="624" spans="1:8" ht="12.75">
      <c r="A624" s="19" t="s">
        <v>93</v>
      </c>
      <c r="C624" s="17">
        <v>272</v>
      </c>
      <c r="D624" s="18">
        <v>4</v>
      </c>
      <c r="E624" s="20">
        <v>5</v>
      </c>
      <c r="F624" s="20">
        <v>4.333333333333333</v>
      </c>
      <c r="G624" s="20">
        <v>5</v>
      </c>
      <c r="H624" s="20">
        <v>3.6666666666666665</v>
      </c>
    </row>
    <row r="625" spans="1:8" ht="12.75">
      <c r="A625" s="19" t="s">
        <v>94</v>
      </c>
      <c r="C625" s="17">
        <v>356.5</v>
      </c>
      <c r="D625" s="18">
        <v>4</v>
      </c>
      <c r="E625" s="20">
        <v>5.294117647058823</v>
      </c>
      <c r="F625" s="20">
        <v>5.5588235294117645</v>
      </c>
      <c r="G625" s="20">
        <v>5.014705882352941</v>
      </c>
      <c r="H625" s="20">
        <v>5.088235294117647</v>
      </c>
    </row>
    <row r="626" spans="1:8" ht="12.75">
      <c r="A626" s="19" t="s">
        <v>95</v>
      </c>
      <c r="C626" s="17">
        <v>466.41379310344826</v>
      </c>
      <c r="D626" s="18">
        <v>4.793103448275862</v>
      </c>
      <c r="E626" s="20">
        <v>6.068965517241379</v>
      </c>
      <c r="F626" s="20">
        <v>5.9655172413793105</v>
      </c>
      <c r="G626" s="20">
        <v>5.793103448275862</v>
      </c>
      <c r="H626" s="20">
        <v>5.758620689655173</v>
      </c>
    </row>
    <row r="627" spans="1:8" ht="12.75">
      <c r="A627" s="19" t="s">
        <v>96</v>
      </c>
      <c r="C627" s="17">
        <v>528.5555555555555</v>
      </c>
      <c r="D627" s="18">
        <v>5</v>
      </c>
      <c r="E627" s="20">
        <v>6.333333333333333</v>
      </c>
      <c r="F627" s="20">
        <v>6.333333333333333</v>
      </c>
      <c r="G627" s="20">
        <v>5.444444444444445</v>
      </c>
      <c r="H627" s="20">
        <v>6</v>
      </c>
    </row>
    <row r="628" spans="1:8" ht="12.75">
      <c r="A628" s="19"/>
      <c r="C628" s="17"/>
      <c r="D628" s="18"/>
      <c r="E628" s="20"/>
      <c r="F628" s="20"/>
      <c r="G628" s="20"/>
      <c r="H628" s="20"/>
    </row>
    <row r="629" ht="12.75">
      <c r="A629" s="35" t="s">
        <v>238</v>
      </c>
    </row>
    <row r="630" spans="1:8" ht="12.75">
      <c r="A630" s="6"/>
      <c r="C630" s="36" t="s">
        <v>98</v>
      </c>
      <c r="D630" s="36" t="s">
        <v>90</v>
      </c>
      <c r="E630" s="36" t="s">
        <v>4</v>
      </c>
      <c r="F630" s="36" t="s">
        <v>5</v>
      </c>
      <c r="G630" s="36" t="s">
        <v>6</v>
      </c>
      <c r="H630" s="36" t="s">
        <v>7</v>
      </c>
    </row>
    <row r="631" spans="1:8" ht="12.75">
      <c r="A631" s="19" t="s">
        <v>92</v>
      </c>
      <c r="C631" s="17">
        <v>148.06666666666666</v>
      </c>
      <c r="D631" s="18">
        <v>3</v>
      </c>
      <c r="E631" s="20">
        <v>3.8</v>
      </c>
      <c r="F631" s="20">
        <v>3.8666666666666667</v>
      </c>
      <c r="G631" s="20">
        <v>3.466666666666667</v>
      </c>
      <c r="H631" s="20">
        <v>3.7333333333333334</v>
      </c>
    </row>
    <row r="632" spans="1:8" ht="12.75">
      <c r="A632" s="19" t="s">
        <v>93</v>
      </c>
      <c r="C632" s="17">
        <v>274.6666666666667</v>
      </c>
      <c r="D632" s="18">
        <v>4</v>
      </c>
      <c r="E632" s="20">
        <v>4.666666666666667</v>
      </c>
      <c r="F632" s="20">
        <v>5.333333333333333</v>
      </c>
      <c r="G632" s="20">
        <v>4</v>
      </c>
      <c r="H632" s="20">
        <v>5.333333333333333</v>
      </c>
    </row>
    <row r="633" spans="1:8" ht="12.75">
      <c r="A633" s="19" t="s">
        <v>94</v>
      </c>
      <c r="C633" s="17">
        <v>358.15</v>
      </c>
      <c r="D633" s="18">
        <v>4</v>
      </c>
      <c r="E633" s="20">
        <v>5.233333333333333</v>
      </c>
      <c r="F633" s="20">
        <v>5.216666666666667</v>
      </c>
      <c r="G633" s="20">
        <v>4.8</v>
      </c>
      <c r="H633" s="20">
        <v>5.166666666666667</v>
      </c>
    </row>
    <row r="634" spans="1:8" ht="12.75">
      <c r="A634" s="19" t="s">
        <v>95</v>
      </c>
      <c r="C634" s="17">
        <v>460.0625</v>
      </c>
      <c r="D634" s="18">
        <v>4.71875</v>
      </c>
      <c r="E634" s="20">
        <v>6</v>
      </c>
      <c r="F634" s="20">
        <v>6.125</v>
      </c>
      <c r="G634" s="20">
        <v>5.6875</v>
      </c>
      <c r="H634" s="20">
        <v>6</v>
      </c>
    </row>
    <row r="635" spans="1:8" ht="12.75">
      <c r="A635" s="19" t="s">
        <v>96</v>
      </c>
      <c r="C635" s="17">
        <v>521.3333333333334</v>
      </c>
      <c r="D635" s="18">
        <v>5</v>
      </c>
      <c r="E635" s="20">
        <v>6.166666666666667</v>
      </c>
      <c r="F635" s="20">
        <v>5.166666666666667</v>
      </c>
      <c r="G635" s="20">
        <v>5.833333333333333</v>
      </c>
      <c r="H635" s="20">
        <v>5.333333333333333</v>
      </c>
    </row>
    <row r="636" spans="1:8" ht="12.75">
      <c r="A636" s="19"/>
      <c r="C636" s="17"/>
      <c r="D636" s="18"/>
      <c r="E636" s="20"/>
      <c r="F636" s="20"/>
      <c r="G636" s="20"/>
      <c r="H636" s="20"/>
    </row>
    <row r="637" ht="12.75">
      <c r="A637" s="35" t="s">
        <v>211</v>
      </c>
    </row>
    <row r="638" spans="1:8" ht="12.75">
      <c r="A638" s="6"/>
      <c r="C638" s="36" t="s">
        <v>98</v>
      </c>
      <c r="D638" s="36" t="s">
        <v>90</v>
      </c>
      <c r="E638" s="36" t="s">
        <v>4</v>
      </c>
      <c r="F638" s="36" t="s">
        <v>5</v>
      </c>
      <c r="G638" s="36" t="s">
        <v>6</v>
      </c>
      <c r="H638" s="36" t="s">
        <v>7</v>
      </c>
    </row>
    <row r="639" spans="1:8" ht="12.75">
      <c r="A639" s="19" t="s">
        <v>92</v>
      </c>
      <c r="C639" s="17">
        <v>153.61764705882354</v>
      </c>
      <c r="D639" s="18">
        <v>3</v>
      </c>
      <c r="E639" s="20">
        <v>4.176470588235294</v>
      </c>
      <c r="F639" s="20">
        <v>4</v>
      </c>
      <c r="G639" s="20">
        <v>3.735294117647059</v>
      </c>
      <c r="H639" s="20">
        <v>3.9705882352941178</v>
      </c>
    </row>
    <row r="640" spans="1:8" ht="12.75">
      <c r="A640" s="19" t="s">
        <v>93</v>
      </c>
      <c r="C640" s="17">
        <v>273.5</v>
      </c>
      <c r="D640" s="18">
        <v>4</v>
      </c>
      <c r="E640" s="20">
        <v>4.5</v>
      </c>
      <c r="F640" s="20">
        <v>4</v>
      </c>
      <c r="G640" s="20">
        <v>4</v>
      </c>
      <c r="H640" s="20">
        <v>4.5</v>
      </c>
    </row>
    <row r="641" spans="1:8" ht="12.75">
      <c r="A641" s="19" t="s">
        <v>94</v>
      </c>
      <c r="C641" s="17">
        <v>358.65625</v>
      </c>
      <c r="D641" s="18">
        <v>4</v>
      </c>
      <c r="E641" s="20">
        <v>5.75</v>
      </c>
      <c r="F641" s="20">
        <v>4.90625</v>
      </c>
      <c r="G641" s="20">
        <v>4.703125</v>
      </c>
      <c r="H641" s="20">
        <v>4.78125</v>
      </c>
    </row>
    <row r="642" spans="1:8" ht="12.75">
      <c r="A642" s="19" t="s">
        <v>95</v>
      </c>
      <c r="C642" s="17">
        <v>448.2</v>
      </c>
      <c r="D642" s="18">
        <v>4.566666666666666</v>
      </c>
      <c r="E642" s="20">
        <v>6.433333333333334</v>
      </c>
      <c r="F642" s="20">
        <v>6.066666666666666</v>
      </c>
      <c r="G642" s="20">
        <v>5.566666666666666</v>
      </c>
      <c r="H642" s="20">
        <v>6.166666666666667</v>
      </c>
    </row>
    <row r="643" spans="1:8" ht="12.75">
      <c r="A643" s="19" t="s">
        <v>96</v>
      </c>
      <c r="C643" s="17">
        <v>528.3571428571429</v>
      </c>
      <c r="D643" s="18">
        <v>5.071428571428571</v>
      </c>
      <c r="E643" s="20">
        <v>7.071428571428571</v>
      </c>
      <c r="F643" s="20">
        <v>5.928571428571429</v>
      </c>
      <c r="G643" s="20">
        <v>5.857142857142857</v>
      </c>
      <c r="H643" s="20">
        <v>6</v>
      </c>
    </row>
    <row r="644" spans="1:8" ht="12.75">
      <c r="A644" s="19"/>
      <c r="C644" s="17"/>
      <c r="D644" s="18"/>
      <c r="E644" s="20"/>
      <c r="F644" s="20"/>
      <c r="G644" s="20"/>
      <c r="H644" s="20"/>
    </row>
    <row r="645" spans="1:3" ht="12.75">
      <c r="A645" s="35" t="s">
        <v>178</v>
      </c>
      <c r="C645" s="5"/>
    </row>
    <row r="646" spans="1:8" ht="12.75">
      <c r="A646" s="6"/>
      <c r="C646" s="36" t="s">
        <v>98</v>
      </c>
      <c r="D646" s="36" t="s">
        <v>90</v>
      </c>
      <c r="E646" s="36" t="s">
        <v>4</v>
      </c>
      <c r="F646" s="36" t="s">
        <v>5</v>
      </c>
      <c r="G646" s="36" t="s">
        <v>6</v>
      </c>
      <c r="H646" s="36" t="s">
        <v>7</v>
      </c>
    </row>
    <row r="647" spans="1:8" ht="12.75">
      <c r="A647" s="19" t="s">
        <v>92</v>
      </c>
      <c r="C647" s="17">
        <v>153.24324324324326</v>
      </c>
      <c r="D647" s="18">
        <v>3</v>
      </c>
      <c r="E647" s="20">
        <v>4.1891891891891895</v>
      </c>
      <c r="F647" s="20">
        <v>3.918918918918919</v>
      </c>
      <c r="G647" s="20">
        <v>3.7027027027027026</v>
      </c>
      <c r="H647" s="20">
        <v>4.135135135135135</v>
      </c>
    </row>
    <row r="648" spans="1:8" ht="12.75">
      <c r="A648" s="19" t="s">
        <v>93</v>
      </c>
      <c r="C648" s="17">
        <v>273.5</v>
      </c>
      <c r="D648" s="18">
        <v>4</v>
      </c>
      <c r="E648" s="20">
        <v>5</v>
      </c>
      <c r="F648" s="20">
        <v>4</v>
      </c>
      <c r="G648" s="20">
        <v>5</v>
      </c>
      <c r="H648" s="20">
        <v>4</v>
      </c>
    </row>
    <row r="649" spans="1:8" ht="12.75">
      <c r="A649" s="19" t="s">
        <v>94</v>
      </c>
      <c r="C649" s="17">
        <v>360.2432432432432</v>
      </c>
      <c r="D649" s="18">
        <v>4</v>
      </c>
      <c r="E649" s="20">
        <v>5.702702702702703</v>
      </c>
      <c r="F649" s="20">
        <v>5.22972972972973</v>
      </c>
      <c r="G649" s="20">
        <v>5.081081081081081</v>
      </c>
      <c r="H649" s="20">
        <v>5.202702702702703</v>
      </c>
    </row>
    <row r="650" spans="1:8" ht="12.75">
      <c r="A650" s="19" t="s">
        <v>95</v>
      </c>
      <c r="C650" s="17">
        <v>455.9142857142857</v>
      </c>
      <c r="D650" s="18">
        <v>4.628571428571429</v>
      </c>
      <c r="E650" s="20">
        <v>6.428571428571429</v>
      </c>
      <c r="F650" s="20">
        <v>5.771428571428571</v>
      </c>
      <c r="G650" s="20">
        <v>5.371428571428571</v>
      </c>
      <c r="H650" s="20">
        <v>5.8</v>
      </c>
    </row>
    <row r="651" spans="1:8" ht="12.75">
      <c r="A651" s="19" t="s">
        <v>96</v>
      </c>
      <c r="C651" s="17">
        <v>523.5</v>
      </c>
      <c r="D651" s="18">
        <v>5</v>
      </c>
      <c r="E651" s="20">
        <v>6.785714285714286</v>
      </c>
      <c r="F651" s="20">
        <v>5.928571428571429</v>
      </c>
      <c r="G651" s="20">
        <v>6.071428571428571</v>
      </c>
      <c r="H651" s="20">
        <v>6</v>
      </c>
    </row>
    <row r="652" spans="1:8" ht="12.75">
      <c r="A652" s="19"/>
      <c r="C652" s="17"/>
      <c r="D652" s="18"/>
      <c r="E652" s="20"/>
      <c r="F652" s="20"/>
      <c r="G652" s="20"/>
      <c r="H652" s="20"/>
    </row>
    <row r="653" spans="1:3" ht="12.75">
      <c r="A653" s="35" t="s">
        <v>147</v>
      </c>
      <c r="C653" s="5"/>
    </row>
    <row r="654" spans="1:8" ht="12.75">
      <c r="A654" s="6"/>
      <c r="C654" s="36" t="s">
        <v>98</v>
      </c>
      <c r="D654" s="36" t="s">
        <v>90</v>
      </c>
      <c r="E654" s="36" t="s">
        <v>4</v>
      </c>
      <c r="F654" s="36" t="s">
        <v>5</v>
      </c>
      <c r="G654" s="36" t="s">
        <v>6</v>
      </c>
      <c r="H654" s="36" t="s">
        <v>7</v>
      </c>
    </row>
    <row r="655" spans="1:8" ht="12.75">
      <c r="A655" s="19" t="s">
        <v>92</v>
      </c>
      <c r="C655" s="17">
        <v>149.125</v>
      </c>
      <c r="D655" s="18">
        <v>3</v>
      </c>
      <c r="E655" s="20">
        <v>4.25</v>
      </c>
      <c r="F655" s="20">
        <v>3.65</v>
      </c>
      <c r="G655" s="20">
        <v>3.5</v>
      </c>
      <c r="H655" s="20">
        <v>3.725</v>
      </c>
    </row>
    <row r="656" spans="1:8" ht="12.75">
      <c r="A656" s="19" t="s">
        <v>93</v>
      </c>
      <c r="C656" s="17">
        <v>274</v>
      </c>
      <c r="D656" s="18">
        <v>4</v>
      </c>
      <c r="E656" s="20">
        <v>5.666666666666667</v>
      </c>
      <c r="F656" s="20">
        <v>4.333333333333333</v>
      </c>
      <c r="G656" s="20">
        <v>4</v>
      </c>
      <c r="H656" s="20">
        <v>6</v>
      </c>
    </row>
    <row r="657" spans="1:8" ht="12.75">
      <c r="A657" s="19" t="s">
        <v>94</v>
      </c>
      <c r="C657" s="17">
        <v>351.3466666666667</v>
      </c>
      <c r="D657" s="18">
        <v>4</v>
      </c>
      <c r="E657" s="20">
        <v>5.64</v>
      </c>
      <c r="F657" s="20">
        <v>5.08</v>
      </c>
      <c r="G657" s="20">
        <v>4.746666666666667</v>
      </c>
      <c r="H657" s="20">
        <v>5.013333333333334</v>
      </c>
    </row>
    <row r="658" spans="1:8" ht="12.75">
      <c r="A658" s="19" t="s">
        <v>95</v>
      </c>
      <c r="C658" s="17">
        <v>459.7586206896552</v>
      </c>
      <c r="D658" s="18">
        <v>4.724137931034483</v>
      </c>
      <c r="E658" s="20">
        <v>6.689655172413793</v>
      </c>
      <c r="F658" s="20">
        <v>6.068965517241379</v>
      </c>
      <c r="G658" s="20">
        <v>5.620689655172414</v>
      </c>
      <c r="H658" s="20">
        <v>5.689655172413793</v>
      </c>
    </row>
    <row r="659" spans="1:8" ht="12.75">
      <c r="A659" s="19" t="s">
        <v>96</v>
      </c>
      <c r="C659" s="17">
        <v>524.2666666666667</v>
      </c>
      <c r="D659" s="18">
        <v>5</v>
      </c>
      <c r="E659" s="20">
        <v>7.133333333333334</v>
      </c>
      <c r="F659" s="20">
        <v>6.2</v>
      </c>
      <c r="G659" s="20">
        <v>6.4</v>
      </c>
      <c r="H659" s="20">
        <v>6.666666666666667</v>
      </c>
    </row>
    <row r="660" spans="1:8" ht="12.75">
      <c r="A660" s="19"/>
      <c r="C660" s="17"/>
      <c r="D660" s="18"/>
      <c r="E660" s="20"/>
      <c r="F660" s="20"/>
      <c r="G660" s="20"/>
      <c r="H660" s="20"/>
    </row>
    <row r="661" spans="1:8" ht="12.75">
      <c r="A661" s="56" t="s">
        <v>105</v>
      </c>
      <c r="C661" s="17"/>
      <c r="D661" s="18"/>
      <c r="E661" s="20"/>
      <c r="F661" s="20"/>
      <c r="G661" s="20"/>
      <c r="H661" s="20"/>
    </row>
    <row r="662" spans="1:8" ht="12.75">
      <c r="A662" s="19"/>
      <c r="C662" s="57" t="s">
        <v>98</v>
      </c>
      <c r="D662" s="58" t="s">
        <v>90</v>
      </c>
      <c r="E662" s="59" t="s">
        <v>4</v>
      </c>
      <c r="F662" s="59" t="s">
        <v>5</v>
      </c>
      <c r="G662" s="59" t="s">
        <v>6</v>
      </c>
      <c r="H662" s="59" t="s">
        <v>7</v>
      </c>
    </row>
    <row r="663" spans="1:8" ht="12.75">
      <c r="A663" s="19" t="s">
        <v>92</v>
      </c>
      <c r="C663" s="17">
        <v>146.67567567567568</v>
      </c>
      <c r="D663" s="18">
        <v>3</v>
      </c>
      <c r="E663" s="20">
        <v>4.405405405405405</v>
      </c>
      <c r="F663" s="20">
        <v>3.8378378378378377</v>
      </c>
      <c r="G663" s="20">
        <v>3.3513513513513513</v>
      </c>
      <c r="H663" s="20">
        <v>3.8378378378378377</v>
      </c>
    </row>
    <row r="664" spans="1:8" ht="12.75">
      <c r="A664" s="19" t="s">
        <v>93</v>
      </c>
      <c r="C664" s="17">
        <v>285.6</v>
      </c>
      <c r="D664" s="18">
        <v>4</v>
      </c>
      <c r="E664" s="20">
        <v>5.6</v>
      </c>
      <c r="F664" s="20">
        <v>5.6</v>
      </c>
      <c r="G664" s="20">
        <v>4.8</v>
      </c>
      <c r="H664" s="20">
        <v>5</v>
      </c>
    </row>
    <row r="665" spans="1:8" ht="12.75">
      <c r="A665" s="19" t="s">
        <v>94</v>
      </c>
      <c r="C665" s="17">
        <v>357.3972602739726</v>
      </c>
      <c r="D665" s="18">
        <v>4</v>
      </c>
      <c r="E665" s="20">
        <v>6.136986301369863</v>
      </c>
      <c r="F665" s="20">
        <v>5.191780821917808</v>
      </c>
      <c r="G665" s="20">
        <v>5.027397260273973</v>
      </c>
      <c r="H665" s="20">
        <v>5.273972602739726</v>
      </c>
    </row>
    <row r="666" spans="1:8" ht="12.75">
      <c r="A666" s="19" t="s">
        <v>95</v>
      </c>
      <c r="C666" s="17">
        <v>449.9714285714286</v>
      </c>
      <c r="D666" s="18">
        <v>4.685714285714286</v>
      </c>
      <c r="E666" s="20">
        <v>6.4</v>
      </c>
      <c r="F666" s="20">
        <v>5.9714285714285715</v>
      </c>
      <c r="G666" s="20">
        <v>5.457142857142857</v>
      </c>
      <c r="H666" s="20">
        <v>5.914285714285715</v>
      </c>
    </row>
    <row r="667" spans="1:8" ht="12.75">
      <c r="A667" s="19" t="s">
        <v>96</v>
      </c>
      <c r="C667" s="17">
        <v>528.4166666666666</v>
      </c>
      <c r="D667" s="18">
        <v>5</v>
      </c>
      <c r="E667" s="20">
        <v>7</v>
      </c>
      <c r="F667" s="20">
        <v>6.5</v>
      </c>
      <c r="G667" s="20">
        <v>5.75</v>
      </c>
      <c r="H667" s="20">
        <v>6.416666666666667</v>
      </c>
    </row>
    <row r="668" spans="1:8" ht="12.75">
      <c r="A668" s="19"/>
      <c r="C668" s="17"/>
      <c r="D668" s="18"/>
      <c r="E668" s="20"/>
      <c r="F668" s="20"/>
      <c r="G668" s="20"/>
      <c r="H668" s="20"/>
    </row>
    <row r="669" ht="12.75">
      <c r="A669" s="35" t="s">
        <v>39</v>
      </c>
    </row>
    <row r="670" spans="3:8" ht="12.75">
      <c r="C670" s="36" t="s">
        <v>98</v>
      </c>
      <c r="D670" s="36" t="s">
        <v>90</v>
      </c>
      <c r="E670" s="36" t="s">
        <v>4</v>
      </c>
      <c r="F670" s="36" t="s">
        <v>5</v>
      </c>
      <c r="G670" s="36" t="s">
        <v>6</v>
      </c>
      <c r="H670" s="36" t="s">
        <v>7</v>
      </c>
    </row>
    <row r="671" spans="1:8" ht="12.75">
      <c r="A671" s="1" t="s">
        <v>92</v>
      </c>
      <c r="C671" s="18">
        <v>150.55172413793105</v>
      </c>
      <c r="D671" s="18">
        <v>3</v>
      </c>
      <c r="E671" s="18">
        <v>4.310344827586207</v>
      </c>
      <c r="F671" s="18">
        <v>4.0344827586206895</v>
      </c>
      <c r="G671" s="18">
        <v>3.6551724137931036</v>
      </c>
      <c r="H671" s="18">
        <v>4.103448275862069</v>
      </c>
    </row>
    <row r="672" spans="1:8" ht="12.75">
      <c r="A672" s="1" t="s">
        <v>93</v>
      </c>
      <c r="C672" s="18">
        <v>284.3333333333333</v>
      </c>
      <c r="D672" s="18">
        <v>4</v>
      </c>
      <c r="E672" s="18">
        <v>5.5</v>
      </c>
      <c r="F672" s="18">
        <v>5</v>
      </c>
      <c r="G672" s="18">
        <v>4.166666666666667</v>
      </c>
      <c r="H672" s="18">
        <v>5.333333333333333</v>
      </c>
    </row>
    <row r="673" spans="1:8" ht="12.75">
      <c r="A673" s="1" t="s">
        <v>94</v>
      </c>
      <c r="C673" s="18">
        <v>350.2448979591837</v>
      </c>
      <c r="D673" s="18">
        <v>4</v>
      </c>
      <c r="E673" s="18">
        <v>6.285714285714286</v>
      </c>
      <c r="F673" s="18">
        <v>5.163265306122449</v>
      </c>
      <c r="G673" s="18">
        <v>5</v>
      </c>
      <c r="H673" s="18">
        <v>5.1020408163265305</v>
      </c>
    </row>
    <row r="674" spans="1:8" ht="12.75">
      <c r="A674" s="1" t="s">
        <v>95</v>
      </c>
      <c r="C674" s="18">
        <v>454.8</v>
      </c>
      <c r="D674" s="18">
        <v>4.633333333333334</v>
      </c>
      <c r="E674" s="18">
        <v>6.8</v>
      </c>
      <c r="F674" s="18">
        <v>6.1</v>
      </c>
      <c r="G674" s="18">
        <v>6</v>
      </c>
      <c r="H674" s="18">
        <v>6.033333333333333</v>
      </c>
    </row>
    <row r="675" spans="1:8" ht="12.75">
      <c r="A675" s="1" t="s">
        <v>96</v>
      </c>
      <c r="C675" s="18">
        <v>525.5</v>
      </c>
      <c r="D675" s="18">
        <v>5</v>
      </c>
      <c r="E675" s="18">
        <v>6.875</v>
      </c>
      <c r="F675" s="18">
        <v>6</v>
      </c>
      <c r="G675" s="18">
        <v>6.375</v>
      </c>
      <c r="H675" s="18">
        <v>6.5</v>
      </c>
    </row>
    <row r="678" ht="15">
      <c r="A678" s="67" t="s">
        <v>138</v>
      </c>
    </row>
    <row r="679" ht="12.75">
      <c r="A679" s="35" t="s">
        <v>410</v>
      </c>
    </row>
    <row r="680" spans="1:5" ht="12.75">
      <c r="A680" s="35"/>
      <c r="B680" s="100" t="s">
        <v>255</v>
      </c>
      <c r="C680" s="36" t="s">
        <v>139</v>
      </c>
      <c r="D680" s="36" t="s">
        <v>140</v>
      </c>
      <c r="E680" s="36" t="s">
        <v>141</v>
      </c>
    </row>
    <row r="681" spans="1:6" ht="12.75">
      <c r="A681" s="1" t="s">
        <v>7</v>
      </c>
      <c r="B681" s="96">
        <f>STATS!O146/STATS!O147</f>
        <v>0.3888888888888889</v>
      </c>
      <c r="C681" s="96">
        <f>STATS!CB152</f>
        <v>0.4857142857142857</v>
      </c>
      <c r="D681" s="96">
        <f>STATS!CH152</f>
        <v>0.3037974683544304</v>
      </c>
      <c r="E681" s="96">
        <f>STATS!CN152</f>
        <v>0.5</v>
      </c>
      <c r="F681" s="97"/>
    </row>
    <row r="682" spans="1:6" ht="12.75">
      <c r="A682" s="1" t="s">
        <v>5</v>
      </c>
      <c r="B682" s="96">
        <f>STATS!M146/STATS!M147</f>
        <v>0.3194444444444444</v>
      </c>
      <c r="C682" s="96">
        <f>STATS!BZ152</f>
        <v>0.42857142857142855</v>
      </c>
      <c r="D682" s="96">
        <f>STATS!CF152</f>
        <v>0.25316455696202533</v>
      </c>
      <c r="E682" s="96">
        <f>STATS!CL152</f>
        <v>0.36666666666666664</v>
      </c>
      <c r="F682" s="97"/>
    </row>
    <row r="683" spans="1:6" ht="12.75">
      <c r="A683" s="1" t="s">
        <v>6</v>
      </c>
      <c r="B683" s="96">
        <f>STATS!N146/STATS!N147</f>
        <v>0.2777777777777778</v>
      </c>
      <c r="C683" s="96">
        <f>STATS!CA152</f>
        <v>0.4</v>
      </c>
      <c r="D683" s="96">
        <f>STATS!CG152</f>
        <v>0.22784810126582278</v>
      </c>
      <c r="E683" s="96">
        <f>STATS!CM152</f>
        <v>0.26666666666666666</v>
      </c>
      <c r="F683" s="97"/>
    </row>
    <row r="684" spans="1:6" ht="12.75">
      <c r="A684" s="1" t="s">
        <v>4</v>
      </c>
      <c r="B684" s="96">
        <f>STATS!L146/STATS!L147</f>
        <v>0.20833333333333334</v>
      </c>
      <c r="C684" s="96">
        <f>STATS!BY152</f>
        <v>0.2</v>
      </c>
      <c r="D684" s="96">
        <f>STATS!CE152</f>
        <v>0.189873417721519</v>
      </c>
      <c r="E684" s="96">
        <f>STATS!CK152</f>
        <v>0.26666666666666666</v>
      </c>
      <c r="F684" s="97"/>
    </row>
    <row r="685" spans="2:6" ht="12.75">
      <c r="B685" s="96"/>
      <c r="C685" s="96"/>
      <c r="D685" s="96"/>
      <c r="E685" s="96"/>
      <c r="F685" s="97"/>
    </row>
    <row r="686" ht="12.75">
      <c r="A686" s="35" t="s">
        <v>349</v>
      </c>
    </row>
    <row r="687" spans="1:5" ht="12.75">
      <c r="A687" s="35"/>
      <c r="B687" s="100" t="s">
        <v>255</v>
      </c>
      <c r="C687" s="36" t="s">
        <v>139</v>
      </c>
      <c r="D687" s="36" t="s">
        <v>140</v>
      </c>
      <c r="E687" s="36" t="s">
        <v>141</v>
      </c>
    </row>
    <row r="688" spans="1:6" ht="12.75">
      <c r="A688" s="1" t="s">
        <v>7</v>
      </c>
      <c r="B688" s="96">
        <v>0.2986111111111111</v>
      </c>
      <c r="C688" s="96">
        <v>0.2777777777777778</v>
      </c>
      <c r="D688" s="96">
        <v>0.32432432432432434</v>
      </c>
      <c r="E688" s="96">
        <v>0.2647058823529412</v>
      </c>
      <c r="F688" s="97"/>
    </row>
    <row r="689" spans="1:6" ht="12.75">
      <c r="A689" s="1" t="s">
        <v>5</v>
      </c>
      <c r="B689" s="96">
        <v>0.2986111111111111</v>
      </c>
      <c r="C689" s="96">
        <v>0.4722222222222222</v>
      </c>
      <c r="D689" s="96">
        <v>0.20270270270270271</v>
      </c>
      <c r="E689" s="96">
        <v>0.3235294117647059</v>
      </c>
      <c r="F689" s="97"/>
    </row>
    <row r="690" spans="1:6" ht="12.75">
      <c r="A690" s="1" t="s">
        <v>4</v>
      </c>
      <c r="B690" s="96">
        <v>0.2986111111111111</v>
      </c>
      <c r="C690" s="96">
        <v>0.4166666666666667</v>
      </c>
      <c r="D690" s="96">
        <v>0.2702702702702703</v>
      </c>
      <c r="E690" s="96">
        <v>0.23529411764705882</v>
      </c>
      <c r="F690" s="97"/>
    </row>
    <row r="691" spans="1:6" ht="12.75">
      <c r="A691" s="1" t="s">
        <v>6</v>
      </c>
      <c r="B691" s="96">
        <v>0.2916666666666667</v>
      </c>
      <c r="C691" s="96">
        <v>0.2222222222222222</v>
      </c>
      <c r="D691" s="96">
        <v>0.3108108108108108</v>
      </c>
      <c r="E691" s="96">
        <v>0.3235294117647059</v>
      </c>
      <c r="F691" s="97"/>
    </row>
    <row r="692" spans="2:6" ht="12.75">
      <c r="B692" s="96"/>
      <c r="C692" s="96"/>
      <c r="D692" s="96"/>
      <c r="E692" s="96"/>
      <c r="F692" s="97"/>
    </row>
    <row r="693" ht="12.75">
      <c r="A693" s="35" t="s">
        <v>329</v>
      </c>
    </row>
    <row r="694" spans="1:5" ht="12.75">
      <c r="A694" s="35"/>
      <c r="B694" s="100" t="s">
        <v>255</v>
      </c>
      <c r="C694" s="36" t="s">
        <v>139</v>
      </c>
      <c r="D694" s="36" t="s">
        <v>140</v>
      </c>
      <c r="E694" s="36" t="s">
        <v>141</v>
      </c>
    </row>
    <row r="695" spans="1:6" ht="12.75">
      <c r="A695" s="1" t="s">
        <v>7</v>
      </c>
      <c r="B695" s="96">
        <v>0.2152777777777778</v>
      </c>
      <c r="C695" s="96">
        <v>0.28125</v>
      </c>
      <c r="D695" s="96">
        <v>0.2125</v>
      </c>
      <c r="E695" s="96">
        <v>0.15625</v>
      </c>
      <c r="F695" s="97"/>
    </row>
    <row r="696" spans="1:6" ht="12.75">
      <c r="A696" s="1" t="s">
        <v>5</v>
      </c>
      <c r="B696" s="96">
        <v>0.2152777777777778</v>
      </c>
      <c r="C696" s="96">
        <v>0.28125</v>
      </c>
      <c r="D696" s="96">
        <v>0.1875</v>
      </c>
      <c r="E696" s="96">
        <v>0.21875</v>
      </c>
      <c r="F696" s="97"/>
    </row>
    <row r="697" spans="1:6" ht="12.75">
      <c r="A697" s="1" t="s">
        <v>4</v>
      </c>
      <c r="B697" s="96">
        <v>0.13194444444444445</v>
      </c>
      <c r="C697" s="96">
        <v>0.03125</v>
      </c>
      <c r="D697" s="96">
        <v>0.1875</v>
      </c>
      <c r="E697" s="96">
        <v>0.09375</v>
      </c>
      <c r="F697" s="97"/>
    </row>
    <row r="698" spans="1:6" ht="12.75">
      <c r="A698" s="1" t="s">
        <v>6</v>
      </c>
      <c r="B698" s="96" t="s">
        <v>350</v>
      </c>
      <c r="C698" s="96" t="s">
        <v>350</v>
      </c>
      <c r="D698" s="96" t="s">
        <v>350</v>
      </c>
      <c r="E698" s="96" t="s">
        <v>350</v>
      </c>
      <c r="F698" s="97"/>
    </row>
    <row r="699" spans="2:6" ht="12.75">
      <c r="B699" s="96"/>
      <c r="C699" s="96"/>
      <c r="D699" s="96"/>
      <c r="E699" s="96"/>
      <c r="F699" s="97"/>
    </row>
    <row r="700" ht="12.75">
      <c r="A700" s="35" t="s">
        <v>258</v>
      </c>
    </row>
    <row r="701" spans="1:5" ht="12.75">
      <c r="A701" s="35"/>
      <c r="B701" s="100" t="s">
        <v>255</v>
      </c>
      <c r="C701" s="36" t="s">
        <v>139</v>
      </c>
      <c r="D701" s="36" t="s">
        <v>140</v>
      </c>
      <c r="E701" s="36" t="s">
        <v>141</v>
      </c>
    </row>
    <row r="702" spans="1:6" ht="12.75">
      <c r="A702" s="1" t="s">
        <v>7</v>
      </c>
      <c r="B702" s="96">
        <v>0.3263888888888889</v>
      </c>
      <c r="C702" s="96">
        <v>0.4</v>
      </c>
      <c r="D702" s="96">
        <v>0.3246753246753247</v>
      </c>
      <c r="E702" s="96">
        <v>0.25</v>
      </c>
      <c r="F702" s="97"/>
    </row>
    <row r="703" spans="1:6" ht="12.75">
      <c r="A703" s="1" t="s">
        <v>6</v>
      </c>
      <c r="B703" s="96">
        <v>0.3125</v>
      </c>
      <c r="C703" s="96">
        <v>0.42857142857142855</v>
      </c>
      <c r="D703" s="96">
        <v>0.24675324675324675</v>
      </c>
      <c r="E703" s="96">
        <v>0.34375</v>
      </c>
      <c r="F703" s="97"/>
    </row>
    <row r="704" spans="1:6" ht="12.75">
      <c r="A704" s="1" t="s">
        <v>5</v>
      </c>
      <c r="B704" s="96">
        <v>0.24305555555555555</v>
      </c>
      <c r="C704" s="96">
        <v>0.34285714285714286</v>
      </c>
      <c r="D704" s="96">
        <v>0.18181818181818182</v>
      </c>
      <c r="E704" s="96">
        <v>0.28125</v>
      </c>
      <c r="F704" s="97"/>
    </row>
    <row r="705" spans="1:6" ht="12.75">
      <c r="A705" s="1" t="s">
        <v>4</v>
      </c>
      <c r="B705" s="96">
        <v>0.2361111111111111</v>
      </c>
      <c r="C705" s="96">
        <v>0.34285714285714286</v>
      </c>
      <c r="D705" s="96">
        <v>0.2077922077922078</v>
      </c>
      <c r="E705" s="96">
        <v>0.1875</v>
      </c>
      <c r="F705" s="97"/>
    </row>
    <row r="706" spans="2:6" ht="12.75">
      <c r="B706" s="96"/>
      <c r="C706" s="96"/>
      <c r="D706" s="96"/>
      <c r="E706" s="96"/>
      <c r="F706" s="97"/>
    </row>
    <row r="707" ht="12.75">
      <c r="A707" s="35" t="s">
        <v>238</v>
      </c>
    </row>
    <row r="708" spans="1:5" ht="12.75">
      <c r="A708" s="35"/>
      <c r="B708" s="100" t="s">
        <v>255</v>
      </c>
      <c r="C708" s="36" t="s">
        <v>139</v>
      </c>
      <c r="D708" s="36" t="s">
        <v>140</v>
      </c>
      <c r="E708" s="36" t="s">
        <v>141</v>
      </c>
    </row>
    <row r="709" spans="1:6" ht="12.75">
      <c r="A709" s="1" t="s">
        <v>6</v>
      </c>
      <c r="B709" s="96">
        <v>0.366412213740458</v>
      </c>
      <c r="C709" s="96">
        <v>0.4666666666666667</v>
      </c>
      <c r="D709" s="96">
        <v>0.3472222222222222</v>
      </c>
      <c r="E709" s="96">
        <v>0.3103448275862069</v>
      </c>
      <c r="F709" s="97"/>
    </row>
    <row r="710" spans="1:6" ht="12.75">
      <c r="A710" s="1" t="s">
        <v>5</v>
      </c>
      <c r="B710" s="96">
        <v>0.2900763358778626</v>
      </c>
      <c r="C710" s="96">
        <v>0.36666666666666664</v>
      </c>
      <c r="D710" s="96">
        <v>0.2777777777777778</v>
      </c>
      <c r="E710" s="96">
        <v>0.2413793103448276</v>
      </c>
      <c r="F710" s="97"/>
    </row>
    <row r="711" spans="1:6" ht="12.75">
      <c r="A711" s="1" t="s">
        <v>7</v>
      </c>
      <c r="B711" s="96">
        <v>0.2824427480916031</v>
      </c>
      <c r="C711" s="96">
        <v>0.43333333333333335</v>
      </c>
      <c r="D711" s="96">
        <v>0.20833333333333334</v>
      </c>
      <c r="E711" s="96">
        <v>0.3103448275862069</v>
      </c>
      <c r="F711" s="97"/>
    </row>
    <row r="712" spans="1:6" ht="12.75">
      <c r="A712" s="1" t="s">
        <v>4</v>
      </c>
      <c r="B712" s="96">
        <v>0.25190839694656486</v>
      </c>
      <c r="C712" s="96">
        <v>0.43333333333333335</v>
      </c>
      <c r="D712" s="96">
        <v>0.20833333333333334</v>
      </c>
      <c r="E712" s="96">
        <v>0.1724137931034483</v>
      </c>
      <c r="F712" s="97"/>
    </row>
    <row r="713" spans="2:6" ht="12.75">
      <c r="B713" s="96"/>
      <c r="C713" s="96"/>
      <c r="D713" s="96"/>
      <c r="E713" s="96"/>
      <c r="F713" s="97"/>
    </row>
    <row r="714" ht="12.75">
      <c r="A714" s="35" t="s">
        <v>211</v>
      </c>
    </row>
    <row r="715" spans="1:5" ht="12.75">
      <c r="A715" s="35"/>
      <c r="B715" s="100" t="s">
        <v>255</v>
      </c>
      <c r="C715" s="36" t="s">
        <v>139</v>
      </c>
      <c r="D715" s="36" t="s">
        <v>140</v>
      </c>
      <c r="E715" s="36" t="s">
        <v>141</v>
      </c>
    </row>
    <row r="716" spans="1:7" ht="12.75">
      <c r="A716" s="1" t="s">
        <v>6</v>
      </c>
      <c r="B716" s="101">
        <v>0.3732394366197183</v>
      </c>
      <c r="C716" s="96">
        <v>0.4117647058823529</v>
      </c>
      <c r="D716" s="96">
        <v>0.37662337662337664</v>
      </c>
      <c r="E716" s="96">
        <v>0.3333333333333333</v>
      </c>
      <c r="F716" s="97"/>
      <c r="G716" s="97"/>
    </row>
    <row r="717" spans="1:7" ht="12.75">
      <c r="A717" s="1" t="s">
        <v>7</v>
      </c>
      <c r="B717" s="101">
        <v>0.2676056338028169</v>
      </c>
      <c r="C717" s="96">
        <v>0.3235294117647059</v>
      </c>
      <c r="D717" s="96">
        <v>0.24675324675324675</v>
      </c>
      <c r="E717" s="96">
        <v>0.23333333333333334</v>
      </c>
      <c r="F717" s="97"/>
      <c r="G717" s="97"/>
    </row>
    <row r="718" spans="1:7" ht="12.75">
      <c r="A718" s="1" t="s">
        <v>5</v>
      </c>
      <c r="B718" s="101">
        <v>0.2535211267605634</v>
      </c>
      <c r="C718" s="96">
        <v>0.23529411764705882</v>
      </c>
      <c r="D718" s="96">
        <v>0.23376623376623376</v>
      </c>
      <c r="E718" s="96">
        <v>0.3</v>
      </c>
      <c r="F718" s="97"/>
      <c r="G718" s="97"/>
    </row>
    <row r="719" spans="1:7" ht="12.75">
      <c r="A719" s="1" t="s">
        <v>4</v>
      </c>
      <c r="B719" s="101">
        <v>0.08450704225352113</v>
      </c>
      <c r="C719" s="96">
        <v>0.20588235294117646</v>
      </c>
      <c r="D719" s="96">
        <v>0.06493506493506493</v>
      </c>
      <c r="E719" s="96">
        <v>0</v>
      </c>
      <c r="F719" s="97"/>
      <c r="G719" s="97"/>
    </row>
    <row r="720" spans="2:6" ht="12.75">
      <c r="B720" s="96"/>
      <c r="C720" s="96"/>
      <c r="D720" s="96"/>
      <c r="E720" s="97"/>
      <c r="F720" s="97"/>
    </row>
    <row r="721" ht="12.75">
      <c r="A721" s="35" t="s">
        <v>178</v>
      </c>
    </row>
    <row r="722" spans="1:4" ht="12.75">
      <c r="A722" s="35"/>
      <c r="B722" s="36" t="s">
        <v>139</v>
      </c>
      <c r="C722" s="36" t="s">
        <v>140</v>
      </c>
      <c r="D722" s="36" t="s">
        <v>141</v>
      </c>
    </row>
    <row r="723" spans="1:6" ht="12.75">
      <c r="A723" s="1" t="s">
        <v>6</v>
      </c>
      <c r="B723" s="96">
        <v>0.35135135135135137</v>
      </c>
      <c r="C723" s="96">
        <v>0.34831460674157305</v>
      </c>
      <c r="D723" s="96">
        <v>0.2222222222222222</v>
      </c>
      <c r="E723" s="97"/>
      <c r="F723" s="97"/>
    </row>
    <row r="724" spans="1:6" ht="12.75">
      <c r="A724" s="1" t="s">
        <v>7</v>
      </c>
      <c r="B724" s="96">
        <v>0.32432432432432434</v>
      </c>
      <c r="C724" s="96">
        <v>0.29213483146067415</v>
      </c>
      <c r="D724" s="96">
        <v>0.3333333333333333</v>
      </c>
      <c r="E724" s="97"/>
      <c r="F724" s="97"/>
    </row>
    <row r="725" spans="1:6" ht="12.75">
      <c r="A725" s="1" t="s">
        <v>5</v>
      </c>
      <c r="B725" s="96">
        <v>0.3783783783783784</v>
      </c>
      <c r="C725" s="96">
        <v>0.2247191011235955</v>
      </c>
      <c r="D725" s="96">
        <v>0.3055555555555556</v>
      </c>
      <c r="E725" s="97"/>
      <c r="F725" s="97"/>
    </row>
    <row r="726" spans="1:6" ht="12.75">
      <c r="A726" s="1" t="s">
        <v>4</v>
      </c>
      <c r="B726" s="96">
        <v>0.32432432432432434</v>
      </c>
      <c r="C726" s="96">
        <v>0.1348314606741573</v>
      </c>
      <c r="D726" s="96">
        <v>0.1111111111111111</v>
      </c>
      <c r="E726" s="97"/>
      <c r="F726" s="97"/>
    </row>
    <row r="727" spans="2:6" ht="12.75">
      <c r="B727" s="96"/>
      <c r="C727" s="96"/>
      <c r="D727" s="96"/>
      <c r="E727" s="97"/>
      <c r="F727" s="97"/>
    </row>
    <row r="728" ht="12.75">
      <c r="A728" s="35" t="s">
        <v>147</v>
      </c>
    </row>
    <row r="729" spans="1:4" ht="12.75">
      <c r="A729" s="35"/>
      <c r="B729" s="36" t="s">
        <v>139</v>
      </c>
      <c r="C729" s="36" t="s">
        <v>140</v>
      </c>
      <c r="D729" s="36" t="s">
        <v>141</v>
      </c>
    </row>
    <row r="730" spans="1:6" ht="12.75">
      <c r="A730" s="1" t="s">
        <v>6</v>
      </c>
      <c r="B730" s="96">
        <v>0.575</v>
      </c>
      <c r="C730" s="96">
        <v>0.37209302325581395</v>
      </c>
      <c r="D730" s="96">
        <v>0.2777777777777778</v>
      </c>
      <c r="E730" s="97"/>
      <c r="F730" s="97"/>
    </row>
    <row r="731" spans="1:6" ht="12.75">
      <c r="A731" s="1" t="s">
        <v>7</v>
      </c>
      <c r="B731" s="96">
        <v>0.375</v>
      </c>
      <c r="C731" s="96">
        <v>0.23255813953488372</v>
      </c>
      <c r="D731" s="96">
        <v>0.2777777777777778</v>
      </c>
      <c r="E731" s="97"/>
      <c r="F731" s="97"/>
    </row>
    <row r="732" spans="1:6" ht="12.75">
      <c r="A732" s="1" t="s">
        <v>5</v>
      </c>
      <c r="B732" s="96">
        <v>0.425</v>
      </c>
      <c r="C732" s="96">
        <v>0.3023255813953488</v>
      </c>
      <c r="D732" s="96">
        <v>0.3055555555555556</v>
      </c>
      <c r="E732" s="97"/>
      <c r="F732" s="97"/>
    </row>
    <row r="733" spans="1:6" ht="12.75">
      <c r="A733" s="1" t="s">
        <v>4</v>
      </c>
      <c r="B733" s="96">
        <v>0.15</v>
      </c>
      <c r="C733" s="96">
        <v>0.1511627906976744</v>
      </c>
      <c r="D733" s="96">
        <v>0.05555555555555555</v>
      </c>
      <c r="E733" s="97"/>
      <c r="F733" s="97"/>
    </row>
    <row r="734" spans="2:6" ht="12.75">
      <c r="B734" s="96"/>
      <c r="C734" s="96"/>
      <c r="D734" s="96"/>
      <c r="E734" s="97"/>
      <c r="F734" s="97"/>
    </row>
    <row r="735" spans="1:6" ht="12.75">
      <c r="A735" s="35" t="s">
        <v>105</v>
      </c>
      <c r="B735" s="96"/>
      <c r="C735" s="96"/>
      <c r="D735" s="96"/>
      <c r="E735" s="97"/>
      <c r="F735" s="97"/>
    </row>
    <row r="736" spans="2:6" ht="12.75">
      <c r="B736" s="60" t="s">
        <v>139</v>
      </c>
      <c r="C736" s="60" t="s">
        <v>140</v>
      </c>
      <c r="D736" s="60" t="s">
        <v>141</v>
      </c>
      <c r="E736" s="97"/>
      <c r="F736" s="97"/>
    </row>
    <row r="737" spans="1:6" ht="12.75">
      <c r="A737" s="1" t="s">
        <v>6</v>
      </c>
      <c r="B737" s="96">
        <v>0.6216216216216216</v>
      </c>
      <c r="C737" s="96">
        <v>0.2808988764044944</v>
      </c>
      <c r="D737" s="96">
        <v>0.3888888888888889</v>
      </c>
      <c r="E737" s="97"/>
      <c r="F737" s="97"/>
    </row>
    <row r="738" spans="1:6" ht="12.75">
      <c r="A738" s="1" t="s">
        <v>7</v>
      </c>
      <c r="B738" s="96">
        <v>0.43243243243243246</v>
      </c>
      <c r="C738" s="96">
        <v>0.1797752808988764</v>
      </c>
      <c r="D738" s="96">
        <v>0.2222222222222222</v>
      </c>
      <c r="E738" s="97"/>
      <c r="F738" s="97"/>
    </row>
    <row r="739" spans="1:6" ht="12.75">
      <c r="A739" s="1" t="s">
        <v>5</v>
      </c>
      <c r="B739" s="96">
        <v>0.43243243243243246</v>
      </c>
      <c r="C739" s="96">
        <v>0.2247191011235955</v>
      </c>
      <c r="D739" s="96">
        <v>0.1388888888888889</v>
      </c>
      <c r="E739" s="97"/>
      <c r="F739" s="97"/>
    </row>
    <row r="740" spans="1:6" ht="12.75">
      <c r="A740" s="1" t="s">
        <v>4</v>
      </c>
      <c r="B740" s="96">
        <v>0.13513513513513514</v>
      </c>
      <c r="C740" s="96">
        <v>0.056179775280898875</v>
      </c>
      <c r="D740" s="96">
        <v>0.19444444444444445</v>
      </c>
      <c r="E740" s="97"/>
      <c r="F740" s="97"/>
    </row>
    <row r="743" spans="1:4" ht="15">
      <c r="A743" s="68" t="s">
        <v>412</v>
      </c>
      <c r="C743" s="130"/>
      <c r="D743" s="130"/>
    </row>
    <row r="744" spans="1:4" ht="12.75">
      <c r="A744" s="4" t="str">
        <f>STATS!A149</f>
        <v>Wicked Stick</v>
      </c>
      <c r="C744" s="1" t="s">
        <v>226</v>
      </c>
      <c r="D744" s="1" t="s">
        <v>366</v>
      </c>
    </row>
    <row r="745" spans="1:4" ht="12.75">
      <c r="A745" s="4" t="str">
        <f>STATS!A153</f>
        <v>True Blue Plantation</v>
      </c>
      <c r="C745" s="1" t="s">
        <v>367</v>
      </c>
      <c r="D745" s="1" t="s">
        <v>368</v>
      </c>
    </row>
    <row r="746" spans="1:4" ht="12.75">
      <c r="A746" s="4" t="str">
        <f>STATS!A157</f>
        <v>Caledonia</v>
      </c>
      <c r="C746" s="1" t="s">
        <v>227</v>
      </c>
      <c r="D746" s="1" t="s">
        <v>369</v>
      </c>
    </row>
    <row r="747" spans="1:4" ht="12.75">
      <c r="A747" s="4" t="str">
        <f>STATS!A161</f>
        <v>Grande Dunes</v>
      </c>
      <c r="C747" s="1" t="s">
        <v>226</v>
      </c>
      <c r="D747" s="1" t="s">
        <v>366</v>
      </c>
    </row>
    <row r="748" spans="1:4" ht="12.75">
      <c r="A748" s="4" t="str">
        <f>STATS!A165</f>
        <v>Pine Lakes Country Club</v>
      </c>
      <c r="C748" s="1" t="s">
        <v>227</v>
      </c>
      <c r="D748" s="1" t="s">
        <v>369</v>
      </c>
    </row>
    <row r="749" spans="1:4" ht="12.75">
      <c r="A749" s="4" t="str">
        <f>STATS!A169</f>
        <v>Barefoot Resort - Fazio</v>
      </c>
      <c r="C749" s="1" t="s">
        <v>367</v>
      </c>
      <c r="D749" s="1" t="s">
        <v>368</v>
      </c>
    </row>
    <row r="750" spans="1:4" ht="12.75">
      <c r="A750" s="4" t="str">
        <f>STATS!A173</f>
        <v>Barefoot Resort - Love</v>
      </c>
      <c r="C750" s="1" t="s">
        <v>367</v>
      </c>
      <c r="D750" s="1" t="s">
        <v>368</v>
      </c>
    </row>
    <row r="751" spans="1:4" ht="12.75">
      <c r="A751" s="4" t="str">
        <f>STATS!A177</f>
        <v>The Dunes Golf &amp; Beach Club</v>
      </c>
      <c r="C751" s="1" t="s">
        <v>226</v>
      </c>
      <c r="D751" s="1" t="s">
        <v>366</v>
      </c>
    </row>
    <row r="754" ht="12.75">
      <c r="A754" s="34" t="s">
        <v>202</v>
      </c>
    </row>
    <row r="755" spans="2:9" ht="12.75">
      <c r="B755" s="36">
        <v>2009</v>
      </c>
      <c r="C755" s="36">
        <v>2008</v>
      </c>
      <c r="D755" s="36">
        <v>2007</v>
      </c>
      <c r="E755" s="36">
        <v>2006</v>
      </c>
      <c r="F755" s="36">
        <v>2005</v>
      </c>
      <c r="G755" s="36">
        <v>2004</v>
      </c>
      <c r="H755" s="36">
        <v>2002</v>
      </c>
      <c r="I755" s="36">
        <v>2001</v>
      </c>
    </row>
    <row r="756" spans="1:9" ht="12.75">
      <c r="A756" s="1" t="s">
        <v>6</v>
      </c>
      <c r="B756" s="41">
        <v>7</v>
      </c>
      <c r="C756" s="55">
        <v>3</v>
      </c>
      <c r="D756" s="55">
        <v>0</v>
      </c>
      <c r="E756" s="41">
        <v>5</v>
      </c>
      <c r="F756" s="5">
        <v>4</v>
      </c>
      <c r="G756" s="5">
        <v>3</v>
      </c>
      <c r="H756" s="5">
        <v>4</v>
      </c>
      <c r="I756" s="41">
        <v>8</v>
      </c>
    </row>
    <row r="757" spans="1:9" ht="12.75">
      <c r="A757" s="1" t="s">
        <v>7</v>
      </c>
      <c r="B757" s="55">
        <v>3</v>
      </c>
      <c r="C757" s="41">
        <v>4</v>
      </c>
      <c r="D757" s="55">
        <v>1</v>
      </c>
      <c r="E757" s="41">
        <v>5</v>
      </c>
      <c r="F757" s="41">
        <v>7</v>
      </c>
      <c r="G757" s="5">
        <v>2</v>
      </c>
      <c r="H757" s="5">
        <v>2</v>
      </c>
      <c r="I757" s="5">
        <v>5</v>
      </c>
    </row>
    <row r="758" spans="1:9" ht="12.75">
      <c r="A758" s="1" t="s">
        <v>4</v>
      </c>
      <c r="B758" s="55">
        <v>3</v>
      </c>
      <c r="C758" s="55">
        <v>2</v>
      </c>
      <c r="D758" s="41">
        <v>6</v>
      </c>
      <c r="E758" s="55">
        <v>4</v>
      </c>
      <c r="F758" s="55">
        <v>3</v>
      </c>
      <c r="G758" s="41">
        <v>7</v>
      </c>
      <c r="H758" s="5">
        <v>3</v>
      </c>
      <c r="I758" s="5">
        <v>5</v>
      </c>
    </row>
    <row r="759" spans="1:9" ht="12.75">
      <c r="A759" s="1" t="s">
        <v>5</v>
      </c>
      <c r="B759" s="55">
        <v>2</v>
      </c>
      <c r="C759" s="55">
        <v>3</v>
      </c>
      <c r="D759" s="55">
        <v>1</v>
      </c>
      <c r="E759" s="41">
        <v>5</v>
      </c>
      <c r="F759" s="5">
        <v>3</v>
      </c>
      <c r="G759" s="5">
        <v>3</v>
      </c>
      <c r="H759" s="41">
        <v>5</v>
      </c>
      <c r="I759" s="5">
        <v>0</v>
      </c>
    </row>
    <row r="760" ht="12.75">
      <c r="D760" s="5"/>
    </row>
    <row r="761" ht="12.75">
      <c r="A761" s="6"/>
    </row>
    <row r="762" spans="1:7" ht="15">
      <c r="A762" s="66" t="s">
        <v>438</v>
      </c>
      <c r="G762" s="102"/>
    </row>
    <row r="763" spans="1:5" ht="12.75">
      <c r="A763" s="35"/>
      <c r="B763" s="36" t="s">
        <v>6</v>
      </c>
      <c r="C763" s="36" t="s">
        <v>7</v>
      </c>
      <c r="D763" s="36" t="s">
        <v>5</v>
      </c>
      <c r="E763" s="36" t="s">
        <v>4</v>
      </c>
    </row>
    <row r="764" spans="1:7" ht="12.75">
      <c r="A764" s="1" t="s">
        <v>6</v>
      </c>
      <c r="B764" s="5" t="s">
        <v>142</v>
      </c>
      <c r="C764" s="21">
        <f>AVERAGE(STATS!H152,STATS!H164,STATS!H180)</f>
        <v>88.66666666666667</v>
      </c>
      <c r="D764" s="43">
        <f>AVERAGE(STATS!H160,STATS!H168)</f>
        <v>87</v>
      </c>
      <c r="E764" s="43">
        <f>AVERAGE(STATS!H156,STATS!H172,STATS!H176)</f>
        <v>89.33333333333333</v>
      </c>
      <c r="F764" s="39"/>
      <c r="G764" s="18"/>
    </row>
    <row r="765" spans="1:7" ht="12.75">
      <c r="A765" s="1" t="s">
        <v>7</v>
      </c>
      <c r="B765" s="21">
        <f>AVERAGE(STATS!I152,STATS!I164,STATS!I180)</f>
        <v>84.33333333333333</v>
      </c>
      <c r="C765" s="5" t="s">
        <v>142</v>
      </c>
      <c r="D765" s="43">
        <f>AVERAGE(STATS!I156,STATS!I172,STATS!I176)</f>
        <v>85</v>
      </c>
      <c r="E765" s="43">
        <f>AVERAGE(STATS!I160,STATS!I168)</f>
        <v>90</v>
      </c>
      <c r="F765" s="39"/>
      <c r="G765" s="117"/>
    </row>
    <row r="766" spans="1:7" ht="12.75">
      <c r="A766" s="1" t="s">
        <v>5</v>
      </c>
      <c r="B766" s="43">
        <f>AVERAGE(STATS!G160,STATS!G168)</f>
        <v>100</v>
      </c>
      <c r="C766" s="21">
        <f>AVERAGE(STATS!G156,STATS!G172,STATS!G176)</f>
        <v>90.33333333333333</v>
      </c>
      <c r="D766" s="5" t="s">
        <v>142</v>
      </c>
      <c r="E766" s="43">
        <f>AVERAGE(STATS!G152,STATS!G164,STATS!G180)</f>
        <v>93</v>
      </c>
      <c r="F766" s="39"/>
      <c r="G766" s="18"/>
    </row>
    <row r="767" spans="1:7" ht="12.75">
      <c r="A767" s="1" t="s">
        <v>4</v>
      </c>
      <c r="B767" s="43">
        <f>AVERAGE(STATS!F156,STATS!F172,STATS!F176)</f>
        <v>98</v>
      </c>
      <c r="C767" s="43">
        <f>AVERAGE(STATS!F160,STATS!F168)</f>
        <v>93</v>
      </c>
      <c r="D767" s="21">
        <f>AVERAGE(STATS!F152,STATS!F164,STATS!F180)</f>
        <v>91</v>
      </c>
      <c r="E767" s="5" t="s">
        <v>142</v>
      </c>
      <c r="F767" s="39"/>
      <c r="G767" s="18"/>
    </row>
    <row r="768" ht="12.75">
      <c r="F768" s="5"/>
    </row>
    <row r="770" spans="1:7" ht="15">
      <c r="A770" s="66" t="s">
        <v>439</v>
      </c>
      <c r="G770" s="102"/>
    </row>
    <row r="771" spans="1:5" ht="12.75">
      <c r="A771" s="35"/>
      <c r="B771" s="36" t="s">
        <v>6</v>
      </c>
      <c r="C771" s="36" t="s">
        <v>7</v>
      </c>
      <c r="D771" s="36" t="s">
        <v>5</v>
      </c>
      <c r="E771" s="36" t="s">
        <v>4</v>
      </c>
    </row>
    <row r="772" spans="1:7" ht="12.75">
      <c r="A772" s="1" t="s">
        <v>6</v>
      </c>
      <c r="B772" s="5" t="s">
        <v>142</v>
      </c>
      <c r="C772" s="21">
        <v>87</v>
      </c>
      <c r="D772" s="43">
        <v>92.5</v>
      </c>
      <c r="E772" s="43">
        <v>88.5</v>
      </c>
      <c r="F772" s="39"/>
      <c r="G772" s="18"/>
    </row>
    <row r="773" spans="1:7" ht="12.75">
      <c r="A773" s="1" t="s">
        <v>7</v>
      </c>
      <c r="B773" s="21">
        <v>87.5</v>
      </c>
      <c r="C773" s="5" t="s">
        <v>142</v>
      </c>
      <c r="D773" s="43">
        <v>93.25</v>
      </c>
      <c r="E773" s="43">
        <v>91</v>
      </c>
      <c r="F773" s="39"/>
      <c r="G773" s="117"/>
    </row>
    <row r="774" spans="1:7" ht="12.75">
      <c r="A774" s="1" t="s">
        <v>5</v>
      </c>
      <c r="B774" s="43">
        <v>99.5</v>
      </c>
      <c r="C774" s="21">
        <v>90.5</v>
      </c>
      <c r="D774" s="5" t="s">
        <v>142</v>
      </c>
      <c r="E774" s="43">
        <v>92</v>
      </c>
      <c r="F774" s="39"/>
      <c r="G774" s="18"/>
    </row>
    <row r="775" spans="1:7" ht="12.75">
      <c r="A775" s="1" t="s">
        <v>4</v>
      </c>
      <c r="B775" s="21">
        <v>89.25</v>
      </c>
      <c r="C775" s="43">
        <v>99</v>
      </c>
      <c r="D775" s="43">
        <v>89.66666666666667</v>
      </c>
      <c r="E775" s="5" t="s">
        <v>142</v>
      </c>
      <c r="F775" s="39"/>
      <c r="G775" s="18"/>
    </row>
    <row r="776" ht="12.75">
      <c r="F776" s="5"/>
    </row>
    <row r="778" spans="1:7" ht="15">
      <c r="A778" s="66" t="s">
        <v>347</v>
      </c>
      <c r="G778" s="102" t="s">
        <v>348</v>
      </c>
    </row>
    <row r="779" spans="1:5" ht="12.75">
      <c r="A779" s="35"/>
      <c r="B779" s="36" t="s">
        <v>6</v>
      </c>
      <c r="C779" s="36" t="s">
        <v>7</v>
      </c>
      <c r="D779" s="36" t="s">
        <v>5</v>
      </c>
      <c r="E779" s="36" t="s">
        <v>4</v>
      </c>
    </row>
    <row r="780" spans="1:7" ht="12.75">
      <c r="A780" s="1" t="s">
        <v>6</v>
      </c>
      <c r="B780" s="5" t="s">
        <v>142</v>
      </c>
      <c r="C780" s="43" t="s">
        <v>350</v>
      </c>
      <c r="D780" s="43" t="s">
        <v>350</v>
      </c>
      <c r="E780" s="43" t="s">
        <v>350</v>
      </c>
      <c r="F780" s="39" t="s">
        <v>6</v>
      </c>
      <c r="G780" s="18">
        <v>0</v>
      </c>
    </row>
    <row r="781" spans="1:7" ht="12.75">
      <c r="A781" s="1" t="s">
        <v>7</v>
      </c>
      <c r="B781" s="43" t="s">
        <v>350</v>
      </c>
      <c r="C781" s="5" t="s">
        <v>142</v>
      </c>
      <c r="D781" s="43">
        <v>92.5</v>
      </c>
      <c r="E781" s="43">
        <v>91.66666666666667</v>
      </c>
      <c r="F781" s="39" t="s">
        <v>7</v>
      </c>
      <c r="G781" s="117">
        <v>90</v>
      </c>
    </row>
    <row r="782" spans="1:7" ht="12.75">
      <c r="A782" s="1" t="s">
        <v>5</v>
      </c>
      <c r="B782" s="43" t="s">
        <v>350</v>
      </c>
      <c r="C782" s="43">
        <v>100.5</v>
      </c>
      <c r="D782" s="5" t="s">
        <v>142</v>
      </c>
      <c r="E782" s="21">
        <v>94.33333333333333</v>
      </c>
      <c r="F782" s="39" t="s">
        <v>5</v>
      </c>
      <c r="G782" s="18">
        <v>101.66666666666667</v>
      </c>
    </row>
    <row r="783" spans="1:7" ht="12.75">
      <c r="A783" s="1" t="s">
        <v>4</v>
      </c>
      <c r="B783" s="43" t="s">
        <v>350</v>
      </c>
      <c r="C783" s="21">
        <v>99.66666666666667</v>
      </c>
      <c r="D783" s="43">
        <v>100.33333333333333</v>
      </c>
      <c r="E783" s="5" t="s">
        <v>142</v>
      </c>
      <c r="F783" s="39" t="s">
        <v>4</v>
      </c>
      <c r="G783" s="18">
        <v>101.5</v>
      </c>
    </row>
    <row r="784" ht="12.75">
      <c r="F784" s="5"/>
    </row>
    <row r="786" ht="15">
      <c r="A786" s="66" t="s">
        <v>278</v>
      </c>
    </row>
    <row r="787" spans="1:5" ht="12.75">
      <c r="A787" s="35"/>
      <c r="B787" s="36" t="s">
        <v>6</v>
      </c>
      <c r="C787" s="36" t="s">
        <v>7</v>
      </c>
      <c r="D787" s="36" t="s">
        <v>5</v>
      </c>
      <c r="E787" s="36" t="s">
        <v>4</v>
      </c>
    </row>
    <row r="788" spans="1:5" ht="12.75">
      <c r="A788" s="1" t="s">
        <v>6</v>
      </c>
      <c r="B788" s="5" t="s">
        <v>142</v>
      </c>
      <c r="C788" s="43">
        <v>88.25</v>
      </c>
      <c r="D788" s="21">
        <v>86.33333333333333</v>
      </c>
      <c r="E788" s="43">
        <v>87</v>
      </c>
    </row>
    <row r="789" spans="1:5" ht="12.75">
      <c r="A789" s="1" t="s">
        <v>7</v>
      </c>
      <c r="B789" s="21">
        <v>88.25</v>
      </c>
      <c r="C789" s="5" t="s">
        <v>142</v>
      </c>
      <c r="D789" s="43">
        <v>94</v>
      </c>
      <c r="E789" s="43">
        <v>88.66666666666667</v>
      </c>
    </row>
    <row r="790" spans="1:5" ht="12.75">
      <c r="A790" s="1" t="s">
        <v>5</v>
      </c>
      <c r="B790" s="43">
        <v>94.66666666666667</v>
      </c>
      <c r="C790" s="43">
        <v>94</v>
      </c>
      <c r="D790" s="5" t="s">
        <v>142</v>
      </c>
      <c r="E790" s="21">
        <v>93.5</v>
      </c>
    </row>
    <row r="791" spans="1:5" ht="12.75">
      <c r="A791" s="1" t="s">
        <v>4</v>
      </c>
      <c r="B791" s="21">
        <v>82</v>
      </c>
      <c r="C791" s="43">
        <v>94.33333333333333</v>
      </c>
      <c r="D791" s="43">
        <v>93</v>
      </c>
      <c r="E791" s="5" t="s">
        <v>142</v>
      </c>
    </row>
    <row r="794" ht="15">
      <c r="A794" s="66" t="s">
        <v>261</v>
      </c>
    </row>
    <row r="795" spans="1:5" ht="12.75">
      <c r="A795" s="35"/>
      <c r="B795" s="36" t="s">
        <v>6</v>
      </c>
      <c r="C795" s="36" t="s">
        <v>7</v>
      </c>
      <c r="D795" s="36" t="s">
        <v>5</v>
      </c>
      <c r="E795" s="36" t="s">
        <v>4</v>
      </c>
    </row>
    <row r="796" spans="1:5" ht="12.75">
      <c r="A796" s="1" t="s">
        <v>6</v>
      </c>
      <c r="B796" s="5" t="s">
        <v>142</v>
      </c>
      <c r="C796" s="21">
        <v>83</v>
      </c>
      <c r="D796" s="20">
        <v>88.5</v>
      </c>
      <c r="E796" s="20">
        <v>85</v>
      </c>
    </row>
    <row r="797" spans="1:5" ht="12.75">
      <c r="A797" s="1" t="s">
        <v>7</v>
      </c>
      <c r="B797" s="43">
        <v>90.33333333333333</v>
      </c>
      <c r="C797" s="5" t="s">
        <v>142</v>
      </c>
      <c r="D797" s="21">
        <v>86</v>
      </c>
      <c r="E797" s="20">
        <v>94</v>
      </c>
    </row>
    <row r="798" spans="1:5" ht="12.75">
      <c r="A798" s="1" t="s">
        <v>5</v>
      </c>
      <c r="B798" s="43">
        <v>97</v>
      </c>
      <c r="C798" s="20">
        <v>97</v>
      </c>
      <c r="D798" s="5" t="s">
        <v>142</v>
      </c>
      <c r="E798" s="21">
        <v>88.33333333333333</v>
      </c>
    </row>
    <row r="799" spans="1:5" ht="12.75">
      <c r="A799" s="1" t="s">
        <v>4</v>
      </c>
      <c r="B799" s="21">
        <v>86</v>
      </c>
      <c r="C799" s="20">
        <v>95</v>
      </c>
      <c r="D799" s="43">
        <v>92.66666666666667</v>
      </c>
      <c r="E799" s="5" t="s">
        <v>142</v>
      </c>
    </row>
    <row r="802" ht="15">
      <c r="A802" s="66" t="s">
        <v>262</v>
      </c>
    </row>
    <row r="803" spans="1:5" ht="12.75">
      <c r="A803" s="35"/>
      <c r="B803" s="36" t="s">
        <v>6</v>
      </c>
      <c r="C803" s="36" t="s">
        <v>7</v>
      </c>
      <c r="D803" s="36" t="s">
        <v>5</v>
      </c>
      <c r="E803" s="36" t="s">
        <v>4</v>
      </c>
    </row>
    <row r="804" spans="1:5" ht="12.75">
      <c r="A804" s="1" t="s">
        <v>6</v>
      </c>
      <c r="B804" s="5" t="s">
        <v>142</v>
      </c>
      <c r="C804" s="21">
        <v>85.33333333333333</v>
      </c>
      <c r="D804" s="20">
        <v>85.5</v>
      </c>
      <c r="E804" s="20">
        <v>90.5</v>
      </c>
    </row>
    <row r="805" spans="1:5" ht="12.75">
      <c r="A805" s="1" t="s">
        <v>7</v>
      </c>
      <c r="B805" s="21">
        <v>89.66666666666667</v>
      </c>
      <c r="C805" s="5" t="s">
        <v>142</v>
      </c>
      <c r="D805" s="20">
        <v>90.5</v>
      </c>
      <c r="E805" s="20">
        <v>92.5</v>
      </c>
    </row>
    <row r="806" spans="1:5" ht="12.75">
      <c r="A806" s="1" t="s">
        <v>5</v>
      </c>
      <c r="B806" s="43">
        <v>95</v>
      </c>
      <c r="C806" s="20">
        <v>91.5</v>
      </c>
      <c r="D806" s="5" t="s">
        <v>142</v>
      </c>
      <c r="E806" s="21">
        <v>89.33333333333333</v>
      </c>
    </row>
    <row r="807" spans="1:5" ht="12.75">
      <c r="A807" s="1" t="s">
        <v>4</v>
      </c>
      <c r="B807" s="43">
        <v>110.5</v>
      </c>
      <c r="C807" s="20">
        <v>101.5</v>
      </c>
      <c r="D807" s="21">
        <v>101.33333333333333</v>
      </c>
      <c r="E807" s="5" t="s">
        <v>142</v>
      </c>
    </row>
    <row r="810" ht="15">
      <c r="A810" s="66" t="s">
        <v>263</v>
      </c>
    </row>
    <row r="811" spans="1:5" ht="12.75">
      <c r="A811" s="35"/>
      <c r="B811" s="36" t="s">
        <v>6</v>
      </c>
      <c r="C811" s="36" t="s">
        <v>7</v>
      </c>
      <c r="D811" s="36" t="s">
        <v>5</v>
      </c>
      <c r="E811" s="36" t="s">
        <v>4</v>
      </c>
    </row>
    <row r="812" spans="1:5" ht="12.75">
      <c r="A812" s="1" t="s">
        <v>6</v>
      </c>
      <c r="B812" s="5" t="s">
        <v>142</v>
      </c>
      <c r="C812" s="20">
        <v>86</v>
      </c>
      <c r="D812" s="20">
        <v>93.5</v>
      </c>
      <c r="E812" s="20">
        <v>89.5</v>
      </c>
    </row>
    <row r="813" spans="1:5" ht="12.75">
      <c r="A813" s="1" t="s">
        <v>7</v>
      </c>
      <c r="B813" s="43">
        <v>94</v>
      </c>
      <c r="C813" s="5" t="s">
        <v>142</v>
      </c>
      <c r="D813" s="20">
        <v>91</v>
      </c>
      <c r="E813" s="20">
        <v>90.5</v>
      </c>
    </row>
    <row r="814" spans="1:5" ht="12.75">
      <c r="A814" s="1" t="s">
        <v>5</v>
      </c>
      <c r="B814" s="43">
        <v>93.5</v>
      </c>
      <c r="C814" s="20">
        <v>91</v>
      </c>
      <c r="D814" s="5" t="s">
        <v>142</v>
      </c>
      <c r="E814" s="20">
        <v>91.2</v>
      </c>
    </row>
    <row r="815" spans="1:5" ht="12.75">
      <c r="A815" s="1" t="s">
        <v>4</v>
      </c>
      <c r="B815" s="43">
        <v>100</v>
      </c>
      <c r="C815" s="20">
        <v>103</v>
      </c>
      <c r="D815" s="20">
        <v>100.2</v>
      </c>
      <c r="E815" s="5" t="s">
        <v>142</v>
      </c>
    </row>
    <row r="818" ht="15">
      <c r="A818" s="66" t="s">
        <v>264</v>
      </c>
    </row>
    <row r="819" spans="1:5" ht="12.75">
      <c r="A819" s="35"/>
      <c r="B819" s="36" t="s">
        <v>6</v>
      </c>
      <c r="C819" s="36" t="s">
        <v>7</v>
      </c>
      <c r="D819" s="36" t="s">
        <v>5</v>
      </c>
      <c r="E819" s="36" t="s">
        <v>4</v>
      </c>
    </row>
    <row r="820" spans="1:5" ht="12.75">
      <c r="A820" s="1" t="s">
        <v>6</v>
      </c>
      <c r="B820" s="5" t="s">
        <v>142</v>
      </c>
      <c r="C820" s="20">
        <v>86</v>
      </c>
      <c r="D820" s="20">
        <v>84.5</v>
      </c>
      <c r="E820" s="20">
        <v>85.5</v>
      </c>
    </row>
    <row r="821" spans="1:5" ht="12.75">
      <c r="A821" s="1" t="s">
        <v>7</v>
      </c>
      <c r="B821" s="20">
        <v>88.66666666666667</v>
      </c>
      <c r="C821" s="5" t="s">
        <v>142</v>
      </c>
      <c r="D821" s="20">
        <v>93</v>
      </c>
      <c r="E821" s="20">
        <v>89</v>
      </c>
    </row>
    <row r="822" spans="1:5" ht="12.75">
      <c r="A822" s="1" t="s">
        <v>5</v>
      </c>
      <c r="B822" s="20">
        <v>91</v>
      </c>
      <c r="C822" s="20">
        <v>87</v>
      </c>
      <c r="D822" s="5" t="s">
        <v>142</v>
      </c>
      <c r="E822" s="20">
        <v>90.33333333333333</v>
      </c>
    </row>
    <row r="823" spans="1:5" ht="12.75">
      <c r="A823" s="1" t="s">
        <v>4</v>
      </c>
      <c r="B823" s="20">
        <v>98.5</v>
      </c>
      <c r="C823" s="20">
        <v>100.5</v>
      </c>
      <c r="D823" s="20">
        <v>104</v>
      </c>
      <c r="E823" s="5" t="s">
        <v>142</v>
      </c>
    </row>
    <row r="826" ht="15">
      <c r="A826" s="66" t="s">
        <v>265</v>
      </c>
    </row>
    <row r="827" spans="2:5" ht="12.75">
      <c r="B827" s="36" t="s">
        <v>6</v>
      </c>
      <c r="C827" s="36" t="s">
        <v>7</v>
      </c>
      <c r="D827" s="36" t="s">
        <v>5</v>
      </c>
      <c r="E827" s="36" t="s">
        <v>4</v>
      </c>
    </row>
    <row r="828" spans="1:5" ht="12.75">
      <c r="A828" s="1" t="s">
        <v>6</v>
      </c>
      <c r="B828" s="20" t="s">
        <v>142</v>
      </c>
      <c r="C828" s="20">
        <v>83.25</v>
      </c>
      <c r="D828" s="20">
        <v>89</v>
      </c>
      <c r="E828" s="20">
        <v>87.5</v>
      </c>
    </row>
    <row r="829" spans="1:5" ht="12.75">
      <c r="A829" s="1" t="s">
        <v>7</v>
      </c>
      <c r="B829" s="20">
        <v>95</v>
      </c>
      <c r="C829" s="20" t="s">
        <v>142</v>
      </c>
      <c r="D829" s="20">
        <v>88.5</v>
      </c>
      <c r="E829" s="20">
        <v>93</v>
      </c>
    </row>
    <row r="830" spans="1:5" ht="12.75">
      <c r="A830" s="1" t="s">
        <v>5</v>
      </c>
      <c r="B830" s="20">
        <v>95.33333333333333</v>
      </c>
      <c r="C830" s="20">
        <v>92.5</v>
      </c>
      <c r="D830" s="20" t="s">
        <v>142</v>
      </c>
      <c r="E830" s="20">
        <v>91.25</v>
      </c>
    </row>
    <row r="831" spans="1:5" ht="12.75">
      <c r="A831" s="1" t="s">
        <v>4</v>
      </c>
      <c r="B831" s="20">
        <v>105</v>
      </c>
      <c r="C831" s="20">
        <v>103.66666666666667</v>
      </c>
      <c r="D831" s="20">
        <v>106.5</v>
      </c>
      <c r="E831" s="20" t="s">
        <v>142</v>
      </c>
    </row>
    <row r="834" ht="15">
      <c r="A834" s="66" t="s">
        <v>414</v>
      </c>
    </row>
    <row r="835" spans="2:5" ht="12.75">
      <c r="B835" s="36" t="s">
        <v>170</v>
      </c>
      <c r="D835" s="36" t="s">
        <v>171</v>
      </c>
      <c r="E835" s="36" t="s">
        <v>172</v>
      </c>
    </row>
    <row r="836" spans="1:5" ht="12.75">
      <c r="A836" s="1" t="s">
        <v>7</v>
      </c>
      <c r="B836" s="14">
        <f>STATS!$D$380</f>
        <v>109</v>
      </c>
      <c r="D836" s="14">
        <f>STATS!I380</f>
        <v>63</v>
      </c>
      <c r="E836" s="96">
        <f>D836/B836</f>
        <v>0.5779816513761468</v>
      </c>
    </row>
    <row r="837" spans="1:5" ht="12.75">
      <c r="A837" s="1" t="s">
        <v>4</v>
      </c>
      <c r="B837" s="14">
        <f>STATS!$D$380</f>
        <v>109</v>
      </c>
      <c r="D837" s="14">
        <f>STATS!F380</f>
        <v>58</v>
      </c>
      <c r="E837" s="96">
        <f>D837/B837</f>
        <v>0.5321100917431193</v>
      </c>
    </row>
    <row r="838" spans="1:5" ht="12.75">
      <c r="A838" s="1" t="s">
        <v>5</v>
      </c>
      <c r="B838" s="14">
        <f>STATS!$D$380</f>
        <v>109</v>
      </c>
      <c r="D838" s="14">
        <f>STATS!G380</f>
        <v>50</v>
      </c>
      <c r="E838" s="96">
        <f>D838/B838</f>
        <v>0.45871559633027525</v>
      </c>
    </row>
    <row r="839" spans="1:5" ht="12.75">
      <c r="A839" s="1" t="s">
        <v>6</v>
      </c>
      <c r="B839" s="14">
        <f>STATS!$D$380</f>
        <v>109</v>
      </c>
      <c r="D839" s="14">
        <f>STATS!H380</f>
        <v>35</v>
      </c>
      <c r="E839" s="96">
        <f>D839/B839</f>
        <v>0.3211009174311927</v>
      </c>
    </row>
    <row r="842" ht="15">
      <c r="A842" s="66" t="s">
        <v>353</v>
      </c>
    </row>
    <row r="843" spans="2:5" ht="12.75">
      <c r="B843" s="36" t="s">
        <v>170</v>
      </c>
      <c r="D843" s="36" t="s">
        <v>171</v>
      </c>
      <c r="E843" s="36" t="s">
        <v>172</v>
      </c>
    </row>
    <row r="844" spans="1:5" ht="12.75">
      <c r="A844" s="1" t="s">
        <v>7</v>
      </c>
      <c r="B844" s="14">
        <v>108</v>
      </c>
      <c r="D844" s="14">
        <v>55</v>
      </c>
      <c r="E844" s="96">
        <v>0.5092592592592593</v>
      </c>
    </row>
    <row r="845" spans="1:5" ht="12.75">
      <c r="A845" s="1" t="s">
        <v>5</v>
      </c>
      <c r="B845" s="14">
        <v>108</v>
      </c>
      <c r="D845" s="14">
        <v>50</v>
      </c>
      <c r="E845" s="96">
        <v>0.46296296296296297</v>
      </c>
    </row>
    <row r="846" spans="1:5" ht="12.75">
      <c r="A846" s="1" t="s">
        <v>4</v>
      </c>
      <c r="B846" s="14">
        <v>108</v>
      </c>
      <c r="D846" s="14">
        <v>41</v>
      </c>
      <c r="E846" s="96">
        <v>0.37962962962962965</v>
      </c>
    </row>
    <row r="847" spans="1:5" ht="12.75">
      <c r="A847" s="1" t="s">
        <v>6</v>
      </c>
      <c r="B847" s="14">
        <v>108</v>
      </c>
      <c r="D847" s="14">
        <v>29</v>
      </c>
      <c r="E847" s="96">
        <v>0.26851851851851855</v>
      </c>
    </row>
    <row r="850" ht="15">
      <c r="A850" s="66" t="s">
        <v>332</v>
      </c>
    </row>
    <row r="851" spans="2:5" ht="12.75">
      <c r="B851" s="36" t="s">
        <v>170</v>
      </c>
      <c r="D851" s="36" t="s">
        <v>171</v>
      </c>
      <c r="E851" s="36" t="s">
        <v>172</v>
      </c>
    </row>
    <row r="852" spans="1:5" ht="12.75">
      <c r="A852" s="1" t="s">
        <v>7</v>
      </c>
      <c r="B852" s="14">
        <v>112</v>
      </c>
      <c r="D852" s="14">
        <v>59</v>
      </c>
      <c r="E852" s="96">
        <v>0.5267857142857143</v>
      </c>
    </row>
    <row r="853" spans="1:5" ht="12.75">
      <c r="A853" s="1" t="s">
        <v>5</v>
      </c>
      <c r="B853" s="14">
        <v>112</v>
      </c>
      <c r="D853" s="14">
        <v>49</v>
      </c>
      <c r="E853" s="96">
        <v>0.4375</v>
      </c>
    </row>
    <row r="854" spans="1:5" ht="12.75">
      <c r="A854" s="1" t="s">
        <v>4</v>
      </c>
      <c r="B854" s="14">
        <v>112</v>
      </c>
      <c r="D854" s="14">
        <v>47</v>
      </c>
      <c r="E854" s="96">
        <v>0.41964285714285715</v>
      </c>
    </row>
    <row r="855" spans="1:5" ht="12.75">
      <c r="A855" s="1" t="s">
        <v>6</v>
      </c>
      <c r="B855" s="14" t="s">
        <v>350</v>
      </c>
      <c r="D855" s="14" t="s">
        <v>350</v>
      </c>
      <c r="E855" s="14" t="s">
        <v>350</v>
      </c>
    </row>
    <row r="858" ht="15">
      <c r="A858" s="66" t="s">
        <v>266</v>
      </c>
    </row>
    <row r="859" spans="2:5" ht="12.75">
      <c r="B859" s="36" t="s">
        <v>170</v>
      </c>
      <c r="D859" s="36" t="s">
        <v>171</v>
      </c>
      <c r="E859" s="36" t="s">
        <v>172</v>
      </c>
    </row>
    <row r="860" spans="1:5" ht="12.75">
      <c r="A860" s="1" t="s">
        <v>7</v>
      </c>
      <c r="B860" s="14">
        <v>111</v>
      </c>
      <c r="D860" s="14">
        <v>62</v>
      </c>
      <c r="E860" s="96">
        <v>0.5585585585585585</v>
      </c>
    </row>
    <row r="861" spans="1:5" ht="12.75">
      <c r="A861" s="1" t="s">
        <v>6</v>
      </c>
      <c r="B861" s="14">
        <v>111</v>
      </c>
      <c r="D861" s="14">
        <v>53</v>
      </c>
      <c r="E861" s="96">
        <v>0.4774774774774775</v>
      </c>
    </row>
    <row r="862" spans="1:5" ht="12.75">
      <c r="A862" s="1" t="s">
        <v>5</v>
      </c>
      <c r="B862" s="14">
        <v>111</v>
      </c>
      <c r="D862" s="14">
        <v>52</v>
      </c>
      <c r="E862" s="96">
        <v>0.46846846846846846</v>
      </c>
    </row>
    <row r="863" spans="1:5" ht="12.75">
      <c r="A863" s="1" t="s">
        <v>4</v>
      </c>
      <c r="B863" s="14">
        <v>111</v>
      </c>
      <c r="D863" s="14">
        <v>51</v>
      </c>
      <c r="E863" s="96">
        <v>0.4594594594594595</v>
      </c>
    </row>
    <row r="866" ht="15">
      <c r="A866" s="66" t="s">
        <v>241</v>
      </c>
    </row>
    <row r="867" spans="2:5" ht="12.75">
      <c r="B867" s="36" t="s">
        <v>170</v>
      </c>
      <c r="D867" s="36" t="s">
        <v>171</v>
      </c>
      <c r="E867" s="36" t="s">
        <v>172</v>
      </c>
    </row>
    <row r="868" spans="1:5" ht="12.75">
      <c r="A868" s="1" t="s">
        <v>6</v>
      </c>
      <c r="B868" s="14">
        <v>101</v>
      </c>
      <c r="D868" s="14">
        <v>51</v>
      </c>
      <c r="E868" s="96">
        <v>0.504950495049505</v>
      </c>
    </row>
    <row r="869" spans="1:5" ht="12.75">
      <c r="A869" s="1" t="s">
        <v>4</v>
      </c>
      <c r="B869" s="14">
        <v>101</v>
      </c>
      <c r="D869" s="14">
        <v>49</v>
      </c>
      <c r="E869" s="96">
        <v>0.48514851485148514</v>
      </c>
    </row>
    <row r="870" spans="1:5" ht="12.75">
      <c r="A870" s="1" t="s">
        <v>7</v>
      </c>
      <c r="B870" s="14">
        <v>101</v>
      </c>
      <c r="D870" s="14">
        <v>40</v>
      </c>
      <c r="E870" s="96">
        <v>0.39603960396039606</v>
      </c>
    </row>
    <row r="871" spans="1:5" ht="12.75">
      <c r="A871" s="1" t="s">
        <v>5</v>
      </c>
      <c r="B871" s="14">
        <v>101</v>
      </c>
      <c r="D871" s="14">
        <v>34</v>
      </c>
      <c r="E871" s="96">
        <v>0.33663366336633666</v>
      </c>
    </row>
    <row r="874" ht="15">
      <c r="A874" s="66" t="s">
        <v>228</v>
      </c>
    </row>
    <row r="875" spans="2:5" ht="12.75">
      <c r="B875" s="36" t="s">
        <v>170</v>
      </c>
      <c r="D875" s="36" t="s">
        <v>171</v>
      </c>
      <c r="E875" s="36" t="s">
        <v>172</v>
      </c>
    </row>
    <row r="876" spans="1:5" ht="12.75">
      <c r="A876" s="1" t="s">
        <v>7</v>
      </c>
      <c r="B876" s="14">
        <v>108</v>
      </c>
      <c r="D876" s="14">
        <v>59</v>
      </c>
      <c r="E876" s="96">
        <v>0.5462962962962963</v>
      </c>
    </row>
    <row r="877" spans="1:5" ht="12.75">
      <c r="A877" s="1" t="s">
        <v>5</v>
      </c>
      <c r="B877" s="14">
        <v>108</v>
      </c>
      <c r="D877" s="14">
        <v>56</v>
      </c>
      <c r="E877" s="96">
        <v>0.5185185185185185</v>
      </c>
    </row>
    <row r="878" spans="1:5" ht="12.75">
      <c r="A878" s="1" t="s">
        <v>6</v>
      </c>
      <c r="B878" s="14">
        <v>108</v>
      </c>
      <c r="D878" s="14">
        <v>49</v>
      </c>
      <c r="E878" s="96">
        <v>0.4537037037037037</v>
      </c>
    </row>
    <row r="879" spans="1:5" ht="12.75">
      <c r="A879" s="1" t="s">
        <v>4</v>
      </c>
      <c r="B879" s="14">
        <v>108</v>
      </c>
      <c r="D879" s="14">
        <v>38</v>
      </c>
      <c r="E879" s="96">
        <v>0.35185185185185186</v>
      </c>
    </row>
    <row r="882" ht="15">
      <c r="A882" s="66" t="s">
        <v>180</v>
      </c>
    </row>
    <row r="883" spans="2:5" ht="12.75">
      <c r="B883" s="36" t="s">
        <v>170</v>
      </c>
      <c r="D883" s="36" t="s">
        <v>171</v>
      </c>
      <c r="E883" s="36" t="s">
        <v>172</v>
      </c>
    </row>
    <row r="884" spans="1:5" ht="12.75">
      <c r="A884" s="1" t="s">
        <v>6</v>
      </c>
      <c r="B884" s="14">
        <v>125</v>
      </c>
      <c r="D884" s="14">
        <v>56</v>
      </c>
      <c r="E884" s="96">
        <v>0.448</v>
      </c>
    </row>
    <row r="885" spans="1:5" ht="12.75">
      <c r="A885" s="1" t="s">
        <v>7</v>
      </c>
      <c r="B885" s="14">
        <v>125</v>
      </c>
      <c r="D885" s="14">
        <v>51</v>
      </c>
      <c r="E885" s="96">
        <v>0.408</v>
      </c>
    </row>
    <row r="886" spans="1:5" ht="12.75">
      <c r="A886" s="1" t="s">
        <v>5</v>
      </c>
      <c r="B886" s="14">
        <v>125</v>
      </c>
      <c r="D886" s="14">
        <v>51</v>
      </c>
      <c r="E886" s="96">
        <v>0.408</v>
      </c>
    </row>
    <row r="887" spans="1:5" ht="12.75">
      <c r="A887" s="1" t="s">
        <v>4</v>
      </c>
      <c r="B887" s="14">
        <v>125</v>
      </c>
      <c r="D887" s="14">
        <v>37</v>
      </c>
      <c r="E887" s="96">
        <v>0.296</v>
      </c>
    </row>
    <row r="890" ht="15">
      <c r="A890" s="66" t="s">
        <v>169</v>
      </c>
    </row>
    <row r="891" spans="2:5" ht="12.75">
      <c r="B891" s="36" t="s">
        <v>170</v>
      </c>
      <c r="D891" s="36" t="s">
        <v>171</v>
      </c>
      <c r="E891" s="36" t="s">
        <v>172</v>
      </c>
    </row>
    <row r="892" spans="1:5" ht="12.75">
      <c r="A892" s="1" t="s">
        <v>6</v>
      </c>
      <c r="B892" s="14">
        <v>123</v>
      </c>
      <c r="D892" s="14">
        <v>77</v>
      </c>
      <c r="E892" s="96">
        <v>0.6260162601626016</v>
      </c>
    </row>
    <row r="893" spans="1:5" ht="12.75">
      <c r="A893" s="1" t="s">
        <v>7</v>
      </c>
      <c r="B893" s="14">
        <v>123</v>
      </c>
      <c r="D893" s="14">
        <v>58</v>
      </c>
      <c r="E893" s="96">
        <v>0.4715447154471545</v>
      </c>
    </row>
    <row r="894" spans="1:5" ht="12.75">
      <c r="A894" s="1" t="s">
        <v>5</v>
      </c>
      <c r="B894" s="14">
        <v>123</v>
      </c>
      <c r="D894" s="14">
        <v>58</v>
      </c>
      <c r="E894" s="96">
        <v>0.4715447154471545</v>
      </c>
    </row>
    <row r="895" spans="1:5" ht="12.75">
      <c r="A895" s="1" t="s">
        <v>4</v>
      </c>
      <c r="B895" s="14">
        <v>123</v>
      </c>
      <c r="D895" s="14">
        <v>44</v>
      </c>
      <c r="E895" s="96">
        <v>0.35772357723577236</v>
      </c>
    </row>
    <row r="898" spans="1:9" ht="15">
      <c r="A898" s="66" t="s">
        <v>415</v>
      </c>
      <c r="G898" s="103" t="s">
        <v>284</v>
      </c>
      <c r="I898" s="103"/>
    </row>
    <row r="899" spans="2:9" ht="12.75">
      <c r="B899" s="36" t="s">
        <v>174</v>
      </c>
      <c r="D899" s="36" t="s">
        <v>171</v>
      </c>
      <c r="E899" s="36" t="s">
        <v>283</v>
      </c>
      <c r="F899" s="100" t="s">
        <v>286</v>
      </c>
      <c r="G899" s="102" t="s">
        <v>285</v>
      </c>
      <c r="H899" s="100"/>
      <c r="I899" s="102"/>
    </row>
    <row r="900" spans="1:8" ht="12.75">
      <c r="A900" s="1" t="s">
        <v>7</v>
      </c>
      <c r="B900" s="14">
        <f>STATS!$D$391</f>
        <v>144</v>
      </c>
      <c r="D900" s="14">
        <f>STATS!I391</f>
        <v>55</v>
      </c>
      <c r="E900" s="96">
        <f>D900/B900</f>
        <v>0.3819444444444444</v>
      </c>
      <c r="F900" s="14">
        <f>STATS!T146</f>
        <v>9</v>
      </c>
      <c r="G900" s="104">
        <f>F900/D900</f>
        <v>0.16363636363636364</v>
      </c>
      <c r="H900" s="14"/>
    </row>
    <row r="901" spans="1:8" ht="12.75">
      <c r="A901" s="1" t="s">
        <v>5</v>
      </c>
      <c r="B901" s="14">
        <f>STATS!$D$391</f>
        <v>144</v>
      </c>
      <c r="D901" s="14">
        <f>STATS!G391</f>
        <v>40</v>
      </c>
      <c r="E901" s="96">
        <f>D901/B901</f>
        <v>0.2777777777777778</v>
      </c>
      <c r="F901" s="14">
        <f>STATS!R146</f>
        <v>2</v>
      </c>
      <c r="G901" s="104">
        <f>F901/D901</f>
        <v>0.05</v>
      </c>
      <c r="H901" s="14"/>
    </row>
    <row r="902" spans="1:8" ht="12.75">
      <c r="A902" s="1" t="s">
        <v>6</v>
      </c>
      <c r="B902" s="14">
        <f>STATS!$D$391</f>
        <v>144</v>
      </c>
      <c r="D902" s="14">
        <f>STATS!H391</f>
        <v>39</v>
      </c>
      <c r="E902" s="96">
        <f>D902/B902</f>
        <v>0.2708333333333333</v>
      </c>
      <c r="F902" s="14">
        <f>STATS!S146</f>
        <v>4</v>
      </c>
      <c r="G902" s="104">
        <f>F902/D902</f>
        <v>0.10256410256410256</v>
      </c>
      <c r="H902" s="14"/>
    </row>
    <row r="903" spans="1:8" ht="12.75">
      <c r="A903" s="1" t="s">
        <v>4</v>
      </c>
      <c r="B903" s="14">
        <f>STATS!$D$391</f>
        <v>144</v>
      </c>
      <c r="D903" s="14">
        <f>STATS!F391</f>
        <v>32</v>
      </c>
      <c r="E903" s="96">
        <f>D903/B903</f>
        <v>0.2222222222222222</v>
      </c>
      <c r="F903" s="14">
        <f>STATS!Q146</f>
        <v>1</v>
      </c>
      <c r="G903" s="104">
        <f>F903/D903</f>
        <v>0.03125</v>
      </c>
      <c r="H903" s="14"/>
    </row>
    <row r="904" ht="12.75">
      <c r="H904" s="5"/>
    </row>
    <row r="906" spans="1:9" ht="15">
      <c r="A906" s="66" t="s">
        <v>354</v>
      </c>
      <c r="G906" s="103" t="s">
        <v>284</v>
      </c>
      <c r="I906" s="103"/>
    </row>
    <row r="907" spans="2:9" ht="12.75">
      <c r="B907" s="36" t="s">
        <v>174</v>
      </c>
      <c r="D907" s="36" t="s">
        <v>171</v>
      </c>
      <c r="E907" s="36" t="s">
        <v>283</v>
      </c>
      <c r="F907" s="100" t="s">
        <v>286</v>
      </c>
      <c r="G907" s="102" t="s">
        <v>285</v>
      </c>
      <c r="H907" s="100"/>
      <c r="I907" s="102"/>
    </row>
    <row r="908" spans="1:8" ht="12.75">
      <c r="A908" s="1" t="s">
        <v>6</v>
      </c>
      <c r="B908" s="14">
        <v>144</v>
      </c>
      <c r="D908" s="14">
        <v>45</v>
      </c>
      <c r="E908" s="96">
        <v>0.3125</v>
      </c>
      <c r="F908" s="14">
        <v>4</v>
      </c>
      <c r="G908" s="104">
        <v>0.08888888888888889</v>
      </c>
      <c r="H908" s="14"/>
    </row>
    <row r="909" spans="1:8" ht="12.75">
      <c r="A909" s="1" t="s">
        <v>5</v>
      </c>
      <c r="B909" s="14">
        <v>144</v>
      </c>
      <c r="D909" s="14">
        <v>40</v>
      </c>
      <c r="E909" s="96">
        <v>0.2777777777777778</v>
      </c>
      <c r="F909" s="14">
        <v>4</v>
      </c>
      <c r="G909" s="104">
        <v>0.1</v>
      </c>
      <c r="H909" s="14"/>
    </row>
    <row r="910" spans="1:8" ht="12.75">
      <c r="A910" s="1" t="s">
        <v>7</v>
      </c>
      <c r="B910" s="14">
        <v>144</v>
      </c>
      <c r="D910" s="14">
        <v>35</v>
      </c>
      <c r="E910" s="96">
        <v>0.24305555555555555</v>
      </c>
      <c r="F910" s="14">
        <v>4</v>
      </c>
      <c r="G910" s="104">
        <v>0.11428571428571428</v>
      </c>
      <c r="H910" s="14"/>
    </row>
    <row r="911" spans="1:8" ht="12.75">
      <c r="A911" s="1" t="s">
        <v>4</v>
      </c>
      <c r="B911" s="14">
        <v>144</v>
      </c>
      <c r="D911" s="14">
        <v>27</v>
      </c>
      <c r="E911" s="96">
        <v>0.1875</v>
      </c>
      <c r="F911" s="14">
        <v>0</v>
      </c>
      <c r="G911" s="104">
        <v>0</v>
      </c>
      <c r="H911" s="14"/>
    </row>
    <row r="912" ht="12.75">
      <c r="H912" s="5"/>
    </row>
    <row r="914" spans="1:9" ht="15">
      <c r="A914" s="66" t="s">
        <v>333</v>
      </c>
      <c r="G914" s="103" t="s">
        <v>284</v>
      </c>
      <c r="I914" s="103"/>
    </row>
    <row r="915" spans="2:9" ht="12.75">
      <c r="B915" s="36" t="s">
        <v>174</v>
      </c>
      <c r="D915" s="36" t="s">
        <v>171</v>
      </c>
      <c r="E915" s="36" t="s">
        <v>283</v>
      </c>
      <c r="F915" s="100" t="s">
        <v>286</v>
      </c>
      <c r="G915" s="102" t="s">
        <v>285</v>
      </c>
      <c r="H915" s="100"/>
      <c r="I915" s="102"/>
    </row>
    <row r="916" spans="1:8" ht="12.75">
      <c r="A916" s="1" t="s">
        <v>7</v>
      </c>
      <c r="B916" s="14">
        <v>144</v>
      </c>
      <c r="D916" s="14">
        <v>32</v>
      </c>
      <c r="E916" s="96">
        <v>0.2222222222222222</v>
      </c>
      <c r="F916" s="14">
        <v>4</v>
      </c>
      <c r="G916" s="104">
        <v>0.125</v>
      </c>
      <c r="H916" s="14"/>
    </row>
    <row r="917" spans="1:8" ht="12.75">
      <c r="A917" s="1" t="s">
        <v>5</v>
      </c>
      <c r="B917" s="14">
        <v>144</v>
      </c>
      <c r="D917" s="14">
        <v>22</v>
      </c>
      <c r="E917" s="96">
        <v>0.1527777777777778</v>
      </c>
      <c r="F917" s="14">
        <v>2</v>
      </c>
      <c r="G917" s="104">
        <v>0.09090909090909091</v>
      </c>
      <c r="H917" s="14"/>
    </row>
    <row r="918" spans="1:8" ht="12.75">
      <c r="A918" s="1" t="s">
        <v>4</v>
      </c>
      <c r="B918" s="14">
        <v>144</v>
      </c>
      <c r="D918" s="14">
        <v>21</v>
      </c>
      <c r="E918" s="96">
        <v>0.14583333333333334</v>
      </c>
      <c r="F918" s="14">
        <v>2</v>
      </c>
      <c r="G918" s="104">
        <v>0.09523809523809523</v>
      </c>
      <c r="H918" s="14"/>
    </row>
    <row r="919" spans="1:8" ht="12.75">
      <c r="A919" s="1" t="s">
        <v>6</v>
      </c>
      <c r="B919" s="14" t="s">
        <v>350</v>
      </c>
      <c r="D919" s="14" t="s">
        <v>350</v>
      </c>
      <c r="E919" s="14" t="s">
        <v>350</v>
      </c>
      <c r="F919" s="14" t="s">
        <v>350</v>
      </c>
      <c r="G919" s="14" t="s">
        <v>350</v>
      </c>
      <c r="H919" s="14"/>
    </row>
    <row r="920" ht="12.75">
      <c r="H920" s="5"/>
    </row>
    <row r="922" spans="1:9" ht="15">
      <c r="A922" s="66" t="s">
        <v>267</v>
      </c>
      <c r="G922" s="103" t="s">
        <v>284</v>
      </c>
      <c r="I922" s="103"/>
    </row>
    <row r="923" spans="2:9" ht="12.75">
      <c r="B923" s="36" t="s">
        <v>174</v>
      </c>
      <c r="D923" s="36" t="s">
        <v>171</v>
      </c>
      <c r="E923" s="36" t="s">
        <v>283</v>
      </c>
      <c r="F923" s="100" t="s">
        <v>286</v>
      </c>
      <c r="G923" s="102" t="s">
        <v>285</v>
      </c>
      <c r="H923" s="100"/>
      <c r="I923" s="102"/>
    </row>
    <row r="924" spans="1:8" ht="12.75">
      <c r="A924" s="1" t="s">
        <v>7</v>
      </c>
      <c r="B924" s="14">
        <v>144</v>
      </c>
      <c r="D924" s="14">
        <v>45</v>
      </c>
      <c r="E924" s="96">
        <v>0.3125</v>
      </c>
      <c r="F924" s="14">
        <v>4</v>
      </c>
      <c r="G924" s="104">
        <v>0.08888888888888889</v>
      </c>
      <c r="H924" s="14"/>
    </row>
    <row r="925" spans="1:8" ht="12.75">
      <c r="A925" s="1" t="s">
        <v>6</v>
      </c>
      <c r="B925" s="14">
        <v>144</v>
      </c>
      <c r="D925" s="14">
        <v>43</v>
      </c>
      <c r="E925" s="96">
        <v>0.2986111111111111</v>
      </c>
      <c r="F925" s="14">
        <v>7</v>
      </c>
      <c r="G925" s="104">
        <v>0.16279069767441862</v>
      </c>
      <c r="H925" s="14"/>
    </row>
    <row r="926" spans="1:8" ht="12.75">
      <c r="A926" s="1" t="s">
        <v>4</v>
      </c>
      <c r="B926" s="14">
        <v>144</v>
      </c>
      <c r="D926" s="14">
        <v>37</v>
      </c>
      <c r="E926" s="96">
        <v>0.2569444444444444</v>
      </c>
      <c r="F926" s="14">
        <v>3</v>
      </c>
      <c r="G926" s="104">
        <v>0.08108108108108109</v>
      </c>
      <c r="H926" s="14"/>
    </row>
    <row r="927" spans="1:8" ht="12.75">
      <c r="A927" s="1" t="s">
        <v>5</v>
      </c>
      <c r="B927" s="14">
        <v>144</v>
      </c>
      <c r="D927" s="14">
        <v>33</v>
      </c>
      <c r="E927" s="96">
        <v>0.22916666666666666</v>
      </c>
      <c r="F927" s="14">
        <v>5</v>
      </c>
      <c r="G927" s="104">
        <v>0.15151515151515152</v>
      </c>
      <c r="H927" s="14"/>
    </row>
    <row r="928" ht="12.75">
      <c r="H928" s="5"/>
    </row>
    <row r="930" spans="1:9" ht="15">
      <c r="A930" s="66" t="s">
        <v>242</v>
      </c>
      <c r="G930" s="103" t="s">
        <v>284</v>
      </c>
      <c r="H930" s="5"/>
      <c r="I930" s="103"/>
    </row>
    <row r="931" spans="2:9" ht="12.75">
      <c r="B931" s="36" t="s">
        <v>174</v>
      </c>
      <c r="D931" s="36" t="s">
        <v>171</v>
      </c>
      <c r="E931" s="36" t="s">
        <v>283</v>
      </c>
      <c r="F931" s="100" t="s">
        <v>286</v>
      </c>
      <c r="G931" s="102" t="s">
        <v>285</v>
      </c>
      <c r="H931" s="100"/>
      <c r="I931" s="102"/>
    </row>
    <row r="932" spans="1:8" ht="12.75">
      <c r="A932" s="1" t="s">
        <v>6</v>
      </c>
      <c r="B932" s="14">
        <v>131</v>
      </c>
      <c r="D932" s="14">
        <v>50</v>
      </c>
      <c r="E932" s="96">
        <v>0.3816793893129771</v>
      </c>
      <c r="F932" s="5">
        <v>8</v>
      </c>
      <c r="G932" s="104">
        <f>F932/D932</f>
        <v>0.16</v>
      </c>
      <c r="H932" s="5"/>
    </row>
    <row r="933" spans="1:8" ht="12.75">
      <c r="A933" s="1" t="s">
        <v>7</v>
      </c>
      <c r="B933" s="14">
        <v>131</v>
      </c>
      <c r="D933" s="14">
        <v>35</v>
      </c>
      <c r="E933" s="96">
        <v>0.26717557251908397</v>
      </c>
      <c r="F933" s="5">
        <v>2</v>
      </c>
      <c r="G933" s="104">
        <f>F933/D933</f>
        <v>0.05714285714285714</v>
      </c>
      <c r="H933" s="5"/>
    </row>
    <row r="934" spans="1:8" ht="12.75">
      <c r="A934" s="1" t="s">
        <v>5</v>
      </c>
      <c r="B934" s="14">
        <v>131</v>
      </c>
      <c r="D934" s="14">
        <v>32</v>
      </c>
      <c r="E934" s="96">
        <v>0.24427480916030533</v>
      </c>
      <c r="F934" s="5">
        <v>4</v>
      </c>
      <c r="G934" s="104">
        <f>F934/D934</f>
        <v>0.125</v>
      </c>
      <c r="H934" s="5"/>
    </row>
    <row r="935" spans="1:8" ht="12.75">
      <c r="A935" s="1" t="s">
        <v>4</v>
      </c>
      <c r="B935" s="14">
        <v>131</v>
      </c>
      <c r="D935" s="14">
        <v>27</v>
      </c>
      <c r="E935" s="96">
        <v>0.20610687022900764</v>
      </c>
      <c r="F935" s="5">
        <v>3</v>
      </c>
      <c r="G935" s="104">
        <f>F935/D935</f>
        <v>0.1111111111111111</v>
      </c>
      <c r="H935" s="5"/>
    </row>
    <row r="936" spans="6:8" ht="12.75">
      <c r="F936" s="5"/>
      <c r="H936" s="5"/>
    </row>
    <row r="937" spans="6:8" ht="12.75">
      <c r="F937" s="5"/>
      <c r="H937" s="5"/>
    </row>
    <row r="938" spans="1:9" ht="15">
      <c r="A938" s="66" t="s">
        <v>229</v>
      </c>
      <c r="F938" s="5"/>
      <c r="G938" s="103" t="s">
        <v>284</v>
      </c>
      <c r="H938" s="5"/>
      <c r="I938" s="103"/>
    </row>
    <row r="939" spans="2:9" ht="12.75">
      <c r="B939" s="36" t="s">
        <v>174</v>
      </c>
      <c r="D939" s="36" t="s">
        <v>171</v>
      </c>
      <c r="E939" s="36" t="s">
        <v>283</v>
      </c>
      <c r="F939" s="100" t="s">
        <v>286</v>
      </c>
      <c r="G939" s="102" t="s">
        <v>285</v>
      </c>
      <c r="H939" s="100"/>
      <c r="I939" s="102"/>
    </row>
    <row r="940" spans="1:8" ht="12.75">
      <c r="A940" s="1" t="s">
        <v>6</v>
      </c>
      <c r="B940" s="14">
        <v>142</v>
      </c>
      <c r="D940" s="14">
        <v>50</v>
      </c>
      <c r="E940" s="96">
        <v>0.352112676056338</v>
      </c>
      <c r="F940" s="5">
        <v>6</v>
      </c>
      <c r="G940" s="104">
        <f>F940/D940</f>
        <v>0.12</v>
      </c>
      <c r="H940" s="5"/>
    </row>
    <row r="941" spans="1:8" ht="12.75">
      <c r="A941" s="1" t="s">
        <v>7</v>
      </c>
      <c r="B941" s="14">
        <v>142</v>
      </c>
      <c r="D941" s="14">
        <v>38</v>
      </c>
      <c r="E941" s="96">
        <v>0.2676056338028169</v>
      </c>
      <c r="F941" s="5">
        <v>4</v>
      </c>
      <c r="G941" s="104">
        <f>F941/D941</f>
        <v>0.10526315789473684</v>
      </c>
      <c r="H941" s="5"/>
    </row>
    <row r="942" spans="1:8" ht="12.75">
      <c r="A942" s="1" t="s">
        <v>5</v>
      </c>
      <c r="B942" s="14">
        <v>142</v>
      </c>
      <c r="D942" s="14">
        <v>33</v>
      </c>
      <c r="E942" s="96">
        <v>0.2323943661971831</v>
      </c>
      <c r="F942" s="5">
        <v>3</v>
      </c>
      <c r="G942" s="104">
        <f>F942/D942</f>
        <v>0.09090909090909091</v>
      </c>
      <c r="H942" s="5"/>
    </row>
    <row r="943" spans="1:8" ht="12.75">
      <c r="A943" s="1" t="s">
        <v>4</v>
      </c>
      <c r="B943" s="14">
        <v>142</v>
      </c>
      <c r="D943" s="14">
        <v>17</v>
      </c>
      <c r="E943" s="96">
        <v>0.11971830985915492</v>
      </c>
      <c r="F943" s="5">
        <v>2</v>
      </c>
      <c r="G943" s="104">
        <f>F943/D943</f>
        <v>0.11764705882352941</v>
      </c>
      <c r="H943" s="5"/>
    </row>
    <row r="944" spans="6:8" ht="12.75">
      <c r="F944" s="5"/>
      <c r="H944" s="5"/>
    </row>
    <row r="945" spans="6:8" ht="12.75">
      <c r="F945" s="5"/>
      <c r="H945" s="5"/>
    </row>
    <row r="946" spans="1:9" ht="15">
      <c r="A946" s="66" t="s">
        <v>181</v>
      </c>
      <c r="F946" s="5"/>
      <c r="G946" s="103" t="s">
        <v>284</v>
      </c>
      <c r="H946" s="5"/>
      <c r="I946" s="103"/>
    </row>
    <row r="947" spans="2:9" ht="12.75">
      <c r="B947" s="36" t="s">
        <v>174</v>
      </c>
      <c r="D947" s="36" t="s">
        <v>171</v>
      </c>
      <c r="E947" s="36" t="s">
        <v>283</v>
      </c>
      <c r="F947" s="100" t="s">
        <v>286</v>
      </c>
      <c r="G947" s="102" t="s">
        <v>285</v>
      </c>
      <c r="H947" s="100"/>
      <c r="I947" s="102"/>
    </row>
    <row r="948" spans="1:8" ht="12.75">
      <c r="A948" s="1" t="s">
        <v>7</v>
      </c>
      <c r="B948" s="14">
        <v>162</v>
      </c>
      <c r="D948" s="14">
        <v>51</v>
      </c>
      <c r="E948" s="96">
        <v>0.3148148148148148</v>
      </c>
      <c r="F948" s="5">
        <v>2</v>
      </c>
      <c r="G948" s="104">
        <f>F948/D948</f>
        <v>0.0392156862745098</v>
      </c>
      <c r="H948" s="5"/>
    </row>
    <row r="949" spans="1:8" ht="12.75">
      <c r="A949" s="1" t="s">
        <v>6</v>
      </c>
      <c r="B949" s="14">
        <v>162</v>
      </c>
      <c r="D949" s="14">
        <v>47</v>
      </c>
      <c r="E949" s="96">
        <v>0.29012345679012347</v>
      </c>
      <c r="F949" s="5">
        <v>4</v>
      </c>
      <c r="G949" s="104">
        <f>F949/D949</f>
        <v>0.0851063829787234</v>
      </c>
      <c r="H949" s="5"/>
    </row>
    <row r="950" spans="1:8" ht="12.75">
      <c r="A950" s="1" t="s">
        <v>5</v>
      </c>
      <c r="B950" s="14">
        <v>162</v>
      </c>
      <c r="D950" s="14">
        <v>46</v>
      </c>
      <c r="E950" s="96">
        <v>0.2839506172839506</v>
      </c>
      <c r="F950" s="5">
        <v>6</v>
      </c>
      <c r="G950" s="104">
        <f>F950/D950</f>
        <v>0.13043478260869565</v>
      </c>
      <c r="H950" s="5"/>
    </row>
    <row r="951" spans="1:8" ht="12.75">
      <c r="A951" s="1" t="s">
        <v>4</v>
      </c>
      <c r="B951" s="14">
        <v>162</v>
      </c>
      <c r="D951" s="14">
        <v>21</v>
      </c>
      <c r="E951" s="96">
        <v>0.12962962962962962</v>
      </c>
      <c r="F951" s="5">
        <v>1</v>
      </c>
      <c r="G951" s="104">
        <f>F951/D951</f>
        <v>0.047619047619047616</v>
      </c>
      <c r="H951" s="5"/>
    </row>
    <row r="952" spans="6:8" ht="12.75">
      <c r="F952" s="5"/>
      <c r="H952" s="5"/>
    </row>
    <row r="953" spans="6:8" ht="12.75">
      <c r="F953" s="5"/>
      <c r="H953" s="5"/>
    </row>
    <row r="954" spans="1:9" ht="15">
      <c r="A954" s="66" t="s">
        <v>173</v>
      </c>
      <c r="F954" s="5"/>
      <c r="G954" s="103" t="s">
        <v>284</v>
      </c>
      <c r="H954" s="5"/>
      <c r="I954" s="103"/>
    </row>
    <row r="955" spans="2:9" ht="12.75">
      <c r="B955" s="36" t="s">
        <v>174</v>
      </c>
      <c r="D955" s="36" t="s">
        <v>171</v>
      </c>
      <c r="E955" s="36" t="s">
        <v>283</v>
      </c>
      <c r="F955" s="100" t="s">
        <v>286</v>
      </c>
      <c r="G955" s="102" t="s">
        <v>285</v>
      </c>
      <c r="H955" s="100"/>
      <c r="I955" s="102"/>
    </row>
    <row r="956" spans="1:8" ht="12.75">
      <c r="A956" s="1" t="s">
        <v>6</v>
      </c>
      <c r="B956" s="14">
        <v>162</v>
      </c>
      <c r="D956" s="14">
        <v>63</v>
      </c>
      <c r="E956" s="96">
        <v>0.3888888888888889</v>
      </c>
      <c r="F956" s="5">
        <v>3</v>
      </c>
      <c r="G956" s="104">
        <f>F956/D956</f>
        <v>0.047619047619047616</v>
      </c>
      <c r="H956" s="5"/>
    </row>
    <row r="957" spans="1:8" ht="12.75">
      <c r="A957" s="1" t="s">
        <v>7</v>
      </c>
      <c r="B957" s="14">
        <v>162</v>
      </c>
      <c r="D957" s="14">
        <v>53</v>
      </c>
      <c r="E957" s="96">
        <v>0.3271604938271605</v>
      </c>
      <c r="F957" s="5">
        <v>4</v>
      </c>
      <c r="G957" s="104">
        <f>F957/D957</f>
        <v>0.07547169811320754</v>
      </c>
      <c r="H957" s="5"/>
    </row>
    <row r="958" spans="1:8" ht="12.75">
      <c r="A958" s="1" t="s">
        <v>5</v>
      </c>
      <c r="B958" s="14">
        <v>162</v>
      </c>
      <c r="D958" s="14">
        <v>45</v>
      </c>
      <c r="E958" s="96">
        <v>0.2777777777777778</v>
      </c>
      <c r="F958" s="5">
        <v>3</v>
      </c>
      <c r="G958" s="104">
        <f>F958/D958</f>
        <v>0.06666666666666667</v>
      </c>
      <c r="H958" s="5"/>
    </row>
    <row r="959" spans="1:8" ht="12.75">
      <c r="A959" s="1" t="s">
        <v>4</v>
      </c>
      <c r="B959" s="14">
        <v>162</v>
      </c>
      <c r="D959" s="14">
        <v>23</v>
      </c>
      <c r="E959" s="96">
        <v>0.1419753086419753</v>
      </c>
      <c r="F959" s="5">
        <v>4</v>
      </c>
      <c r="G959" s="104">
        <f>F959/D959</f>
        <v>0.17391304347826086</v>
      </c>
      <c r="H959" s="5"/>
    </row>
    <row r="960" spans="2:8" ht="12.75">
      <c r="B960" s="14"/>
      <c r="D960" s="14"/>
      <c r="E960" s="96"/>
      <c r="H960" s="5"/>
    </row>
    <row r="962" ht="15">
      <c r="A962" s="66" t="s">
        <v>416</v>
      </c>
    </row>
    <row r="963" spans="2:7" ht="12.75">
      <c r="B963" s="36" t="s">
        <v>174</v>
      </c>
      <c r="C963" s="36" t="s">
        <v>196</v>
      </c>
      <c r="D963" s="36" t="s">
        <v>197</v>
      </c>
      <c r="E963" s="36" t="s">
        <v>231</v>
      </c>
      <c r="F963" s="36" t="s">
        <v>201</v>
      </c>
      <c r="G963" s="36" t="s">
        <v>203</v>
      </c>
    </row>
    <row r="964" spans="1:7" ht="12.75">
      <c r="A964" s="1" t="s">
        <v>7</v>
      </c>
      <c r="B964" s="14">
        <f>STATS!$D$391</f>
        <v>144</v>
      </c>
      <c r="C964" s="14">
        <f>STATS!CS146</f>
        <v>256</v>
      </c>
      <c r="D964" s="98">
        <f>C964/B964</f>
        <v>1.7777777777777777</v>
      </c>
      <c r="E964" s="14">
        <f>STATS!CS147</f>
        <v>10</v>
      </c>
      <c r="F964" s="14">
        <f>STATS!CS148</f>
        <v>42</v>
      </c>
      <c r="G964" s="14">
        <f>STATS!CS149</f>
        <v>0</v>
      </c>
    </row>
    <row r="965" spans="1:7" ht="12.75">
      <c r="A965" s="1" t="s">
        <v>6</v>
      </c>
      <c r="B965" s="14">
        <f>STATS!$D$391</f>
        <v>144</v>
      </c>
      <c r="C965" s="14">
        <f>STATS!CR146</f>
        <v>266</v>
      </c>
      <c r="D965" s="98">
        <f>C965/B965</f>
        <v>1.8472222222222223</v>
      </c>
      <c r="E965" s="14">
        <f>STATS!CR147</f>
        <v>12</v>
      </c>
      <c r="F965" s="14">
        <f>STATS!CR148</f>
        <v>34</v>
      </c>
      <c r="G965" s="14">
        <f>STATS!CR149</f>
        <v>0</v>
      </c>
    </row>
    <row r="966" spans="1:7" ht="12.75">
      <c r="A966" s="1" t="s">
        <v>5</v>
      </c>
      <c r="B966" s="14">
        <f>STATS!$D$391</f>
        <v>144</v>
      </c>
      <c r="C966" s="14">
        <f>STATS!CQ146</f>
        <v>269</v>
      </c>
      <c r="D966" s="98">
        <f>C966/B966</f>
        <v>1.8680555555555556</v>
      </c>
      <c r="E966" s="14">
        <f>STATS!CQ147</f>
        <v>17</v>
      </c>
      <c r="F966" s="14">
        <f>STATS!CQ148</f>
        <v>34</v>
      </c>
      <c r="G966" s="14">
        <f>STATS!CQ149</f>
        <v>1</v>
      </c>
    </row>
    <row r="967" spans="1:7" ht="12.75">
      <c r="A967" s="1" t="s">
        <v>4</v>
      </c>
      <c r="B967" s="14">
        <f>STATS!$D$391</f>
        <v>144</v>
      </c>
      <c r="C967" s="14">
        <f>STATS!CP146</f>
        <v>274</v>
      </c>
      <c r="D967" s="98">
        <f>C967/B967</f>
        <v>1.9027777777777777</v>
      </c>
      <c r="E967" s="14">
        <f>STATS!CP147</f>
        <v>19</v>
      </c>
      <c r="F967" s="14">
        <f>STATS!CP148</f>
        <v>33</v>
      </c>
      <c r="G967" s="14">
        <f>STATS!CP149</f>
        <v>0</v>
      </c>
    </row>
    <row r="968" ht="12.75">
      <c r="D968" s="98"/>
    </row>
    <row r="969" ht="12.75">
      <c r="D969" s="98"/>
    </row>
    <row r="970" ht="15">
      <c r="A970" s="66" t="s">
        <v>355</v>
      </c>
    </row>
    <row r="971" spans="2:7" ht="12.75">
      <c r="B971" s="36" t="s">
        <v>174</v>
      </c>
      <c r="C971" s="36" t="s">
        <v>196</v>
      </c>
      <c r="D971" s="36" t="s">
        <v>197</v>
      </c>
      <c r="E971" s="36" t="s">
        <v>231</v>
      </c>
      <c r="F971" s="36" t="s">
        <v>201</v>
      </c>
      <c r="G971" s="36" t="s">
        <v>203</v>
      </c>
    </row>
    <row r="972" spans="1:7" ht="12.75">
      <c r="A972" s="1" t="s">
        <v>6</v>
      </c>
      <c r="B972" s="14">
        <v>144</v>
      </c>
      <c r="C972" s="14">
        <v>267</v>
      </c>
      <c r="D972" s="98">
        <v>1.8541666666666667</v>
      </c>
      <c r="E972" s="14">
        <v>12</v>
      </c>
      <c r="F972" s="14">
        <v>27</v>
      </c>
      <c r="G972" s="14">
        <v>3</v>
      </c>
    </row>
    <row r="973" spans="1:7" ht="12.75">
      <c r="A973" s="1" t="s">
        <v>7</v>
      </c>
      <c r="B973" s="14">
        <v>144</v>
      </c>
      <c r="C973" s="14">
        <v>272</v>
      </c>
      <c r="D973" s="98">
        <v>1.8888888888888888</v>
      </c>
      <c r="E973" s="14">
        <v>21</v>
      </c>
      <c r="F973" s="14">
        <v>35</v>
      </c>
      <c r="G973" s="14">
        <v>1</v>
      </c>
    </row>
    <row r="974" spans="1:7" ht="12.75">
      <c r="A974" s="1" t="s">
        <v>5</v>
      </c>
      <c r="B974" s="14">
        <v>144</v>
      </c>
      <c r="C974" s="14">
        <v>275</v>
      </c>
      <c r="D974" s="98">
        <v>1.9097222222222223</v>
      </c>
      <c r="E974" s="14">
        <v>19</v>
      </c>
      <c r="F974" s="14">
        <v>30</v>
      </c>
      <c r="G974" s="14">
        <v>1</v>
      </c>
    </row>
    <row r="975" spans="1:7" ht="12.75">
      <c r="A975" s="1" t="s">
        <v>4</v>
      </c>
      <c r="B975" s="14">
        <v>144</v>
      </c>
      <c r="C975" s="14">
        <v>279</v>
      </c>
      <c r="D975" s="98">
        <v>1.9375</v>
      </c>
      <c r="E975" s="14">
        <v>24</v>
      </c>
      <c r="F975" s="14">
        <v>33</v>
      </c>
      <c r="G975" s="14">
        <v>0</v>
      </c>
    </row>
    <row r="976" ht="12.75">
      <c r="D976" s="98"/>
    </row>
    <row r="977" ht="12.75">
      <c r="D977" s="98"/>
    </row>
    <row r="978" ht="15">
      <c r="A978" s="66" t="s">
        <v>334</v>
      </c>
    </row>
    <row r="979" spans="2:7" ht="12.75">
      <c r="B979" s="36" t="s">
        <v>174</v>
      </c>
      <c r="C979" s="36" t="s">
        <v>196</v>
      </c>
      <c r="D979" s="36" t="s">
        <v>197</v>
      </c>
      <c r="E979" s="36" t="s">
        <v>231</v>
      </c>
      <c r="F979" s="36" t="s">
        <v>201</v>
      </c>
      <c r="G979" s="36" t="s">
        <v>203</v>
      </c>
    </row>
    <row r="980" spans="1:7" ht="12.75">
      <c r="A980" s="1" t="s">
        <v>5</v>
      </c>
      <c r="B980" s="14">
        <v>144</v>
      </c>
      <c r="C980" s="14">
        <v>249</v>
      </c>
      <c r="D980" s="98">
        <v>1.7291666666666667</v>
      </c>
      <c r="E980" s="14">
        <v>14</v>
      </c>
      <c r="F980" s="14">
        <v>47</v>
      </c>
      <c r="G980" s="14">
        <v>3</v>
      </c>
    </row>
    <row r="981" spans="1:7" ht="12.75">
      <c r="A981" s="1" t="s">
        <v>7</v>
      </c>
      <c r="B981" s="14">
        <v>144</v>
      </c>
      <c r="C981" s="14">
        <v>269</v>
      </c>
      <c r="D981" s="98">
        <v>1.8680555555555556</v>
      </c>
      <c r="E981" s="14">
        <v>19</v>
      </c>
      <c r="F981" s="14">
        <v>36</v>
      </c>
      <c r="G981" s="14">
        <v>1</v>
      </c>
    </row>
    <row r="982" spans="1:7" ht="12.75">
      <c r="A982" s="1" t="s">
        <v>4</v>
      </c>
      <c r="B982" s="14">
        <v>144</v>
      </c>
      <c r="C982" s="14">
        <v>274</v>
      </c>
      <c r="D982" s="98">
        <v>1.9027777777777777</v>
      </c>
      <c r="E982" s="14">
        <v>18</v>
      </c>
      <c r="F982" s="14">
        <v>32</v>
      </c>
      <c r="G982" s="14">
        <v>0</v>
      </c>
    </row>
    <row r="983" spans="1:7" ht="12.75">
      <c r="A983" s="1" t="s">
        <v>6</v>
      </c>
      <c r="B983" s="14" t="s">
        <v>350</v>
      </c>
      <c r="C983" s="14" t="s">
        <v>350</v>
      </c>
      <c r="D983" s="14" t="s">
        <v>350</v>
      </c>
      <c r="E983" s="14" t="s">
        <v>350</v>
      </c>
      <c r="F983" s="14" t="s">
        <v>350</v>
      </c>
      <c r="G983" s="14" t="s">
        <v>350</v>
      </c>
    </row>
    <row r="984" ht="12.75">
      <c r="D984" s="98"/>
    </row>
    <row r="985" ht="12.75">
      <c r="D985" s="98"/>
    </row>
    <row r="986" ht="15">
      <c r="A986" s="66" t="s">
        <v>268</v>
      </c>
    </row>
    <row r="987" spans="2:7" ht="12.75">
      <c r="B987" s="36" t="s">
        <v>174</v>
      </c>
      <c r="C987" s="36" t="s">
        <v>196</v>
      </c>
      <c r="D987" s="36" t="s">
        <v>197</v>
      </c>
      <c r="E987" s="36" t="s">
        <v>231</v>
      </c>
      <c r="F987" s="36" t="s">
        <v>201</v>
      </c>
      <c r="G987" s="36" t="s">
        <v>203</v>
      </c>
    </row>
    <row r="988" spans="1:7" ht="12.75">
      <c r="A988" s="1" t="s">
        <v>6</v>
      </c>
      <c r="B988" s="14">
        <v>144</v>
      </c>
      <c r="C988" s="14">
        <v>258</v>
      </c>
      <c r="D988" s="98">
        <v>1.7916666666666667</v>
      </c>
      <c r="E988" s="14">
        <v>15</v>
      </c>
      <c r="F988" s="14">
        <v>43</v>
      </c>
      <c r="G988" s="14">
        <v>1</v>
      </c>
    </row>
    <row r="989" spans="1:7" ht="12.75">
      <c r="A989" s="1" t="s">
        <v>7</v>
      </c>
      <c r="B989" s="14">
        <v>144</v>
      </c>
      <c r="C989" s="14">
        <v>263</v>
      </c>
      <c r="D989" s="98">
        <v>1.8263888888888888</v>
      </c>
      <c r="E989" s="14">
        <v>15</v>
      </c>
      <c r="F989" s="14">
        <v>36</v>
      </c>
      <c r="G989" s="14">
        <v>2</v>
      </c>
    </row>
    <row r="990" spans="1:7" ht="12.75">
      <c r="A990" s="1" t="s">
        <v>5</v>
      </c>
      <c r="B990" s="14">
        <v>144</v>
      </c>
      <c r="C990" s="14">
        <v>266</v>
      </c>
      <c r="D990" s="98">
        <v>1.8472222222222223</v>
      </c>
      <c r="E990" s="14">
        <v>14</v>
      </c>
      <c r="F990" s="14">
        <v>30</v>
      </c>
      <c r="G990" s="14">
        <v>3</v>
      </c>
    </row>
    <row r="991" spans="1:7" ht="12.75">
      <c r="A991" s="1" t="s">
        <v>4</v>
      </c>
      <c r="B991" s="14">
        <v>144</v>
      </c>
      <c r="C991" s="14">
        <v>268</v>
      </c>
      <c r="D991" s="98">
        <v>1.8611111111111112</v>
      </c>
      <c r="E991" s="14">
        <v>19</v>
      </c>
      <c r="F991" s="14">
        <v>37</v>
      </c>
      <c r="G991" s="14">
        <v>1</v>
      </c>
    </row>
    <row r="992" ht="12.75">
      <c r="D992" s="98"/>
    </row>
    <row r="993" ht="12.75">
      <c r="D993" s="98"/>
    </row>
    <row r="994" ht="15">
      <c r="A994" s="66" t="s">
        <v>243</v>
      </c>
    </row>
    <row r="995" spans="2:7" ht="12.75">
      <c r="B995" s="36" t="s">
        <v>174</v>
      </c>
      <c r="C995" s="36" t="s">
        <v>196</v>
      </c>
      <c r="D995" s="36" t="s">
        <v>197</v>
      </c>
      <c r="E995" s="36" t="s">
        <v>231</v>
      </c>
      <c r="F995" s="36" t="s">
        <v>201</v>
      </c>
      <c r="G995" s="36" t="s">
        <v>203</v>
      </c>
    </row>
    <row r="996" spans="1:7" ht="12.75">
      <c r="A996" s="1" t="s">
        <v>4</v>
      </c>
      <c r="B996" s="14">
        <v>131</v>
      </c>
      <c r="C996" s="14">
        <v>235</v>
      </c>
      <c r="D996" s="98">
        <v>1.7938931297709924</v>
      </c>
      <c r="E996" s="14">
        <v>12</v>
      </c>
      <c r="F996" s="14">
        <v>34</v>
      </c>
      <c r="G996" s="14">
        <v>3</v>
      </c>
    </row>
    <row r="997" spans="1:7" ht="12.75">
      <c r="A997" s="1" t="s">
        <v>6</v>
      </c>
      <c r="B997" s="14">
        <v>131</v>
      </c>
      <c r="C997" s="14">
        <v>242</v>
      </c>
      <c r="D997" s="98">
        <v>1.8473282442748091</v>
      </c>
      <c r="E997" s="14">
        <v>15</v>
      </c>
      <c r="F997" s="14">
        <v>33</v>
      </c>
      <c r="G997" s="14">
        <v>1</v>
      </c>
    </row>
    <row r="998" spans="1:7" ht="12.75">
      <c r="A998" s="1" t="s">
        <v>7</v>
      </c>
      <c r="B998" s="14">
        <v>131</v>
      </c>
      <c r="C998" s="14">
        <v>249</v>
      </c>
      <c r="D998" s="98">
        <v>1.900763358778626</v>
      </c>
      <c r="E998" s="14">
        <v>15</v>
      </c>
      <c r="F998" s="14">
        <v>27</v>
      </c>
      <c r="G998" s="14">
        <v>1</v>
      </c>
    </row>
    <row r="999" spans="1:7" ht="12.75">
      <c r="A999" s="1" t="s">
        <v>5</v>
      </c>
      <c r="B999" s="14">
        <v>131</v>
      </c>
      <c r="C999" s="14">
        <v>250</v>
      </c>
      <c r="D999" s="98">
        <v>1.9083969465648856</v>
      </c>
      <c r="E999" s="14">
        <v>19</v>
      </c>
      <c r="F999" s="14">
        <v>31</v>
      </c>
      <c r="G999" s="14">
        <v>0</v>
      </c>
    </row>
    <row r="1000" ht="12.75">
      <c r="D1000" s="98"/>
    </row>
    <row r="1001" ht="12.75">
      <c r="D1001" s="98"/>
    </row>
    <row r="1002" ht="15">
      <c r="A1002" s="66" t="s">
        <v>230</v>
      </c>
    </row>
    <row r="1003" spans="2:7" ht="12.75">
      <c r="B1003" s="36" t="s">
        <v>174</v>
      </c>
      <c r="C1003" s="36" t="s">
        <v>196</v>
      </c>
      <c r="D1003" s="36" t="s">
        <v>197</v>
      </c>
      <c r="E1003" s="36" t="s">
        <v>231</v>
      </c>
      <c r="F1003" s="36" t="s">
        <v>201</v>
      </c>
      <c r="G1003" s="36" t="s">
        <v>203</v>
      </c>
    </row>
    <row r="1004" spans="1:7" ht="12.75">
      <c r="A1004" s="1" t="s">
        <v>5</v>
      </c>
      <c r="B1004" s="14">
        <v>142</v>
      </c>
      <c r="C1004" s="14">
        <v>263</v>
      </c>
      <c r="D1004" s="98">
        <v>1.852112676056338</v>
      </c>
      <c r="E1004" s="14">
        <v>17</v>
      </c>
      <c r="F1004" s="14">
        <v>36</v>
      </c>
      <c r="G1004" s="14">
        <v>1</v>
      </c>
    </row>
    <row r="1005" spans="1:7" ht="12.75">
      <c r="A1005" s="1" t="s">
        <v>6</v>
      </c>
      <c r="B1005" s="14">
        <v>142</v>
      </c>
      <c r="C1005" s="14">
        <v>264</v>
      </c>
      <c r="D1005" s="98">
        <v>1.8591549295774648</v>
      </c>
      <c r="E1005" s="14">
        <v>15</v>
      </c>
      <c r="F1005" s="14">
        <v>33</v>
      </c>
      <c r="G1005" s="14">
        <v>1</v>
      </c>
    </row>
    <row r="1006" spans="1:7" ht="12.75">
      <c r="A1006" s="1" t="s">
        <v>7</v>
      </c>
      <c r="B1006" s="14">
        <v>142</v>
      </c>
      <c r="C1006" s="14">
        <v>282</v>
      </c>
      <c r="D1006" s="98">
        <v>1.9859154929577465</v>
      </c>
      <c r="E1006" s="14">
        <v>27</v>
      </c>
      <c r="F1006" s="14">
        <v>31</v>
      </c>
      <c r="G1006" s="14">
        <v>0</v>
      </c>
    </row>
    <row r="1007" spans="1:7" ht="12.75">
      <c r="A1007" s="1" t="s">
        <v>4</v>
      </c>
      <c r="B1007" s="14">
        <v>142</v>
      </c>
      <c r="C1007" s="14">
        <v>287</v>
      </c>
      <c r="D1007" s="98">
        <v>2.0211267605633805</v>
      </c>
      <c r="E1007" s="14">
        <v>26</v>
      </c>
      <c r="F1007" s="14">
        <v>21</v>
      </c>
      <c r="G1007" s="14">
        <v>2</v>
      </c>
    </row>
    <row r="1008" ht="12.75">
      <c r="D1008" s="98"/>
    </row>
    <row r="1009" ht="12.75">
      <c r="D1009" s="98"/>
    </row>
    <row r="1010" ht="15">
      <c r="A1010" s="66" t="s">
        <v>195</v>
      </c>
    </row>
    <row r="1011" spans="2:7" ht="12.75">
      <c r="B1011" s="36" t="s">
        <v>174</v>
      </c>
      <c r="C1011" s="36" t="s">
        <v>196</v>
      </c>
      <c r="D1011" s="36" t="s">
        <v>197</v>
      </c>
      <c r="E1011" s="36" t="s">
        <v>198</v>
      </c>
      <c r="F1011" s="36" t="s">
        <v>201</v>
      </c>
      <c r="G1011" s="36" t="s">
        <v>203</v>
      </c>
    </row>
    <row r="1012" spans="1:7" ht="12.75">
      <c r="A1012" s="1" t="s">
        <v>6</v>
      </c>
      <c r="B1012" s="14">
        <v>162</v>
      </c>
      <c r="C1012" s="14">
        <v>296</v>
      </c>
      <c r="D1012" s="98">
        <v>1.8271604938271604</v>
      </c>
      <c r="E1012" s="14">
        <v>20</v>
      </c>
      <c r="F1012" s="14">
        <v>46</v>
      </c>
      <c r="G1012" s="14">
        <v>1</v>
      </c>
    </row>
    <row r="1013" spans="1:7" ht="12.75">
      <c r="A1013" s="1" t="s">
        <v>5</v>
      </c>
      <c r="B1013" s="14">
        <v>162</v>
      </c>
      <c r="C1013" s="14">
        <v>298</v>
      </c>
      <c r="D1013" s="98">
        <v>1.8395061728395061</v>
      </c>
      <c r="E1013" s="14">
        <v>16</v>
      </c>
      <c r="F1013" s="14">
        <v>40</v>
      </c>
      <c r="G1013" s="14">
        <v>2</v>
      </c>
    </row>
    <row r="1014" spans="1:7" ht="12.75">
      <c r="A1014" s="1" t="s">
        <v>4</v>
      </c>
      <c r="B1014" s="14">
        <v>162</v>
      </c>
      <c r="C1014" s="14">
        <v>315</v>
      </c>
      <c r="D1014" s="98">
        <v>1.9444444444444444</v>
      </c>
      <c r="E1014" s="14">
        <v>26</v>
      </c>
      <c r="F1014" s="14">
        <v>35</v>
      </c>
      <c r="G1014" s="14">
        <v>0</v>
      </c>
    </row>
    <row r="1015" spans="1:7" ht="12.75">
      <c r="A1015" s="1" t="s">
        <v>7</v>
      </c>
      <c r="B1015" s="14">
        <v>162</v>
      </c>
      <c r="C1015" s="14">
        <v>335</v>
      </c>
      <c r="D1015" s="98">
        <v>2.067901234567901</v>
      </c>
      <c r="E1015" s="14">
        <v>33</v>
      </c>
      <c r="F1015" s="14">
        <v>24</v>
      </c>
      <c r="G1015" s="14">
        <v>0</v>
      </c>
    </row>
    <row r="1016" ht="12.75">
      <c r="D1016" s="98"/>
    </row>
    <row r="1017" ht="12.75">
      <c r="D1017" s="98"/>
    </row>
    <row r="1018" spans="1:4" ht="15">
      <c r="A1018" s="66" t="s">
        <v>417</v>
      </c>
      <c r="D1018" s="98"/>
    </row>
    <row r="1019" spans="2:5" ht="12.75">
      <c r="B1019" s="36" t="s">
        <v>207</v>
      </c>
      <c r="C1019" s="35" t="s">
        <v>3</v>
      </c>
      <c r="D1019" s="86" t="s">
        <v>209</v>
      </c>
      <c r="E1019" s="35" t="s">
        <v>3</v>
      </c>
    </row>
    <row r="1020" spans="1:5" ht="12.75">
      <c r="A1020" s="1" t="s">
        <v>7</v>
      </c>
      <c r="B1020" s="14">
        <f>MIN(STATS!CS152,STATS!CS156,STATS!CS160,STATS!CS164,STATS!CS168,STATS!CS172,STATS!CS176,STATS!CS180)</f>
        <v>27</v>
      </c>
      <c r="C1020" s="1" t="s">
        <v>60</v>
      </c>
      <c r="D1020" s="14">
        <f>MAX(STATS!CS152,STATS!CS156,STATS!CS160,STATS!CS164,STATS!CS168,STATS!CS172,STATS!CS176,STATS!CS180)</f>
        <v>36</v>
      </c>
      <c r="E1020" s="1" t="s">
        <v>413</v>
      </c>
    </row>
    <row r="1021" spans="1:5" ht="12.75">
      <c r="A1021" s="1" t="s">
        <v>4</v>
      </c>
      <c r="B1021" s="14">
        <f>MIN(STATS!CP152,STATS!CP156,STATS!CP160,STATS!CP164,STATS!CP168,STATS!CP172,STATS!CP176,STATS!CP180)</f>
        <v>29</v>
      </c>
      <c r="C1021" s="1" t="s">
        <v>430</v>
      </c>
      <c r="D1021" s="14">
        <f>MAX(STATS!CP152,STATS!CP156,STATS!CP160,STATS!CP164,STATS!CP168,STATS!CP172,STATS!CP176,STATS!CP180)</f>
        <v>42</v>
      </c>
      <c r="E1021" s="1" t="s">
        <v>59</v>
      </c>
    </row>
    <row r="1022" spans="1:5" ht="12.75">
      <c r="A1022" s="1" t="s">
        <v>5</v>
      </c>
      <c r="B1022" s="14">
        <f>MIN(STATS!CQ152,STATS!CQ156,STATS!CQ160,STATS!CQ164,STATS!CQ168,STATS!CQ172,STATS!CQ176,STATS!CQ180)</f>
        <v>30</v>
      </c>
      <c r="C1022" s="1" t="s">
        <v>60</v>
      </c>
      <c r="D1022" s="14">
        <f>MAX(STATS!CQ152,STATS!CQ156,STATS!CQ160,STATS!CQ164,STATS!CQ168,STATS!CQ172,STATS!CQ176,STATS!CQ180)</f>
        <v>38</v>
      </c>
      <c r="E1022" s="1" t="s">
        <v>413</v>
      </c>
    </row>
    <row r="1023" spans="1:5" ht="12.75">
      <c r="A1023" s="1" t="s">
        <v>6</v>
      </c>
      <c r="B1023" s="14">
        <f>MIN(STATS!CR152,STATS!CR156,STATS!CR160,STATS!CR164,STATS!CR168,STATS!CR172,STATS!CR176,STATS!CR180)</f>
        <v>30</v>
      </c>
      <c r="C1023" s="1" t="s">
        <v>440</v>
      </c>
      <c r="D1023" s="14">
        <f>MAX(STATS!CR152,STATS!CR156,STATS!CR160,STATS!CR164,STATS!CR168,STATS!CR172,STATS!CR176,STATS!CR180)</f>
        <v>39</v>
      </c>
      <c r="E1023" s="1" t="s">
        <v>102</v>
      </c>
    </row>
    <row r="1024" spans="2:4" ht="12.75">
      <c r="B1024" s="5"/>
      <c r="D1024" s="98"/>
    </row>
    <row r="1025" spans="2:4" ht="12.75">
      <c r="B1025" s="5"/>
      <c r="D1025" s="98"/>
    </row>
    <row r="1026" spans="1:4" ht="15">
      <c r="A1026" s="66" t="s">
        <v>356</v>
      </c>
      <c r="D1026" s="98"/>
    </row>
    <row r="1027" spans="2:5" ht="12.75">
      <c r="B1027" s="36" t="s">
        <v>207</v>
      </c>
      <c r="C1027" s="35" t="s">
        <v>3</v>
      </c>
      <c r="D1027" s="86" t="s">
        <v>209</v>
      </c>
      <c r="E1027" s="35" t="s">
        <v>3</v>
      </c>
    </row>
    <row r="1028" spans="1:5" ht="12.75">
      <c r="A1028" s="1" t="s">
        <v>5</v>
      </c>
      <c r="B1028" s="14">
        <v>29</v>
      </c>
      <c r="C1028" s="1" t="s">
        <v>361</v>
      </c>
      <c r="D1028" s="14">
        <v>37</v>
      </c>
      <c r="E1028" s="1" t="s">
        <v>373</v>
      </c>
    </row>
    <row r="1029" spans="1:5" ht="12.75">
      <c r="A1029" s="1" t="s">
        <v>7</v>
      </c>
      <c r="B1029" s="14">
        <v>30</v>
      </c>
      <c r="C1029" s="1" t="s">
        <v>102</v>
      </c>
      <c r="D1029" s="14">
        <v>40</v>
      </c>
      <c r="E1029" s="1" t="s">
        <v>361</v>
      </c>
    </row>
    <row r="1030" spans="1:5" ht="12.75">
      <c r="A1030" s="1" t="s">
        <v>6</v>
      </c>
      <c r="B1030" s="14">
        <v>31</v>
      </c>
      <c r="C1030" s="1" t="s">
        <v>371</v>
      </c>
      <c r="D1030" s="14">
        <v>35</v>
      </c>
      <c r="E1030" s="1" t="s">
        <v>374</v>
      </c>
    </row>
    <row r="1031" spans="1:5" ht="12.75">
      <c r="A1031" s="1" t="s">
        <v>4</v>
      </c>
      <c r="B1031" s="14">
        <v>32</v>
      </c>
      <c r="C1031" s="1" t="s">
        <v>102</v>
      </c>
      <c r="D1031" s="14">
        <v>39</v>
      </c>
      <c r="E1031" s="1" t="s">
        <v>360</v>
      </c>
    </row>
    <row r="1032" spans="2:4" ht="12.75">
      <c r="B1032" s="5"/>
      <c r="D1032" s="98"/>
    </row>
    <row r="1033" spans="2:4" ht="12.75">
      <c r="B1033" s="5"/>
      <c r="D1033" s="98"/>
    </row>
    <row r="1034" spans="1:4" ht="15">
      <c r="A1034" s="66" t="s">
        <v>335</v>
      </c>
      <c r="D1034" s="98"/>
    </row>
    <row r="1035" spans="2:5" ht="12.75">
      <c r="B1035" s="36" t="s">
        <v>207</v>
      </c>
      <c r="C1035" s="35" t="s">
        <v>3</v>
      </c>
      <c r="D1035" s="86" t="s">
        <v>209</v>
      </c>
      <c r="E1035" s="35" t="s">
        <v>3</v>
      </c>
    </row>
    <row r="1036" spans="1:5" ht="12.75">
      <c r="A1036" s="1" t="s">
        <v>5</v>
      </c>
      <c r="B1036" s="14">
        <v>28</v>
      </c>
      <c r="C1036" s="1" t="s">
        <v>279</v>
      </c>
      <c r="D1036" s="14">
        <v>35</v>
      </c>
      <c r="E1036" s="1" t="s">
        <v>8</v>
      </c>
    </row>
    <row r="1037" spans="1:5" ht="12.75">
      <c r="A1037" s="1" t="s">
        <v>7</v>
      </c>
      <c r="B1037" s="14">
        <v>30</v>
      </c>
      <c r="C1037" s="1" t="s">
        <v>346</v>
      </c>
      <c r="D1037" s="14">
        <v>37</v>
      </c>
      <c r="E1037" s="1" t="s">
        <v>102</v>
      </c>
    </row>
    <row r="1038" spans="1:5" ht="12.75">
      <c r="A1038" s="1" t="s">
        <v>4</v>
      </c>
      <c r="B1038" s="14">
        <v>29</v>
      </c>
      <c r="C1038" s="1" t="s">
        <v>346</v>
      </c>
      <c r="D1038" s="14">
        <v>40</v>
      </c>
      <c r="E1038" s="1" t="s">
        <v>102</v>
      </c>
    </row>
    <row r="1039" spans="1:5" ht="12.75">
      <c r="A1039" s="1" t="s">
        <v>6</v>
      </c>
      <c r="B1039" s="14" t="s">
        <v>350</v>
      </c>
      <c r="C1039" s="1" t="s">
        <v>342</v>
      </c>
      <c r="D1039" s="14" t="s">
        <v>350</v>
      </c>
      <c r="E1039" s="1" t="s">
        <v>342</v>
      </c>
    </row>
    <row r="1040" spans="2:4" ht="12.75">
      <c r="B1040" s="5"/>
      <c r="D1040" s="98"/>
    </row>
    <row r="1041" spans="2:4" ht="12.75">
      <c r="B1041" s="5"/>
      <c r="D1041" s="98"/>
    </row>
    <row r="1042" spans="1:4" ht="15">
      <c r="A1042" s="66" t="s">
        <v>269</v>
      </c>
      <c r="D1042" s="98"/>
    </row>
    <row r="1043" spans="2:5" ht="12.75">
      <c r="B1043" s="36" t="s">
        <v>207</v>
      </c>
      <c r="C1043" s="35" t="s">
        <v>3</v>
      </c>
      <c r="D1043" s="86" t="s">
        <v>209</v>
      </c>
      <c r="E1043" s="35" t="s">
        <v>3</v>
      </c>
    </row>
    <row r="1044" spans="1:5" ht="12.75">
      <c r="A1044" s="1" t="s">
        <v>7</v>
      </c>
      <c r="B1044" s="14">
        <v>28</v>
      </c>
      <c r="C1044" s="1" t="s">
        <v>279</v>
      </c>
      <c r="D1044" s="14">
        <v>36</v>
      </c>
      <c r="E1044" s="1" t="s">
        <v>280</v>
      </c>
    </row>
    <row r="1045" spans="1:5" ht="12.75">
      <c r="A1045" s="1" t="s">
        <v>5</v>
      </c>
      <c r="B1045" s="14">
        <v>29</v>
      </c>
      <c r="C1045" s="1" t="s">
        <v>144</v>
      </c>
      <c r="D1045" s="14">
        <v>37</v>
      </c>
      <c r="E1045" s="1" t="s">
        <v>281</v>
      </c>
    </row>
    <row r="1046" spans="1:5" ht="12.75">
      <c r="A1046" s="1" t="s">
        <v>6</v>
      </c>
      <c r="B1046" s="14">
        <v>29</v>
      </c>
      <c r="C1046" s="1" t="s">
        <v>143</v>
      </c>
      <c r="D1046" s="14">
        <v>35</v>
      </c>
      <c r="E1046" s="1" t="s">
        <v>282</v>
      </c>
    </row>
    <row r="1047" spans="1:5" ht="12.75">
      <c r="A1047" s="1" t="s">
        <v>4</v>
      </c>
      <c r="B1047" s="14">
        <v>31</v>
      </c>
      <c r="C1047" s="1" t="s">
        <v>271</v>
      </c>
      <c r="D1047" s="14">
        <v>40</v>
      </c>
      <c r="E1047" s="1" t="s">
        <v>272</v>
      </c>
    </row>
    <row r="1048" spans="2:4" ht="12.75">
      <c r="B1048" s="5"/>
      <c r="D1048" s="98"/>
    </row>
    <row r="1049" spans="2:4" ht="12.75">
      <c r="B1049" s="5"/>
      <c r="D1049" s="98"/>
    </row>
    <row r="1050" spans="1:4" ht="15">
      <c r="A1050" s="66" t="s">
        <v>244</v>
      </c>
      <c r="D1050" s="98"/>
    </row>
    <row r="1051" spans="2:5" ht="12.75">
      <c r="B1051" s="36" t="s">
        <v>207</v>
      </c>
      <c r="C1051" s="35" t="s">
        <v>3</v>
      </c>
      <c r="D1051" s="86" t="s">
        <v>209</v>
      </c>
      <c r="E1051" s="35" t="s">
        <v>3</v>
      </c>
    </row>
    <row r="1052" spans="1:5" ht="12.75">
      <c r="A1052" s="1" t="s">
        <v>5</v>
      </c>
      <c r="B1052" s="5">
        <v>27</v>
      </c>
      <c r="C1052" s="1" t="s">
        <v>144</v>
      </c>
      <c r="D1052" s="5">
        <v>39</v>
      </c>
      <c r="E1052" s="1" t="s">
        <v>10</v>
      </c>
    </row>
    <row r="1053" spans="1:5" ht="12.75">
      <c r="A1053" s="1" t="s">
        <v>6</v>
      </c>
      <c r="B1053" s="5">
        <v>28</v>
      </c>
      <c r="C1053" s="1" t="s">
        <v>144</v>
      </c>
      <c r="D1053" s="5">
        <v>36</v>
      </c>
      <c r="E1053" s="1" t="s">
        <v>10</v>
      </c>
    </row>
    <row r="1054" spans="1:5" ht="12.75">
      <c r="A1054" s="1" t="s">
        <v>7</v>
      </c>
      <c r="B1054" s="5">
        <v>30</v>
      </c>
      <c r="C1054" s="1" t="s">
        <v>143</v>
      </c>
      <c r="D1054" s="5">
        <v>39</v>
      </c>
      <c r="E1054" s="1" t="s">
        <v>251</v>
      </c>
    </row>
    <row r="1055" spans="1:5" ht="12.75">
      <c r="A1055" s="1" t="s">
        <v>4</v>
      </c>
      <c r="B1055" s="5">
        <v>32</v>
      </c>
      <c r="C1055" s="1" t="s">
        <v>257</v>
      </c>
      <c r="D1055" s="5">
        <v>34</v>
      </c>
      <c r="E1055" s="1" t="s">
        <v>10</v>
      </c>
    </row>
    <row r="1056" spans="2:4" ht="12.75">
      <c r="B1056" s="5"/>
      <c r="D1056" s="98"/>
    </row>
    <row r="1057" spans="2:4" ht="12.75">
      <c r="B1057" s="5"/>
      <c r="D1057" s="98"/>
    </row>
    <row r="1058" spans="1:4" ht="15">
      <c r="A1058" s="66" t="s">
        <v>214</v>
      </c>
      <c r="D1058" s="98"/>
    </row>
    <row r="1059" spans="2:5" ht="12.75">
      <c r="B1059" s="36" t="s">
        <v>207</v>
      </c>
      <c r="C1059" s="35" t="s">
        <v>3</v>
      </c>
      <c r="D1059" s="86" t="s">
        <v>209</v>
      </c>
      <c r="E1059" s="35" t="s">
        <v>3</v>
      </c>
    </row>
    <row r="1060" spans="1:5" ht="12.75">
      <c r="A1060" s="1" t="s">
        <v>5</v>
      </c>
      <c r="B1060" s="5">
        <v>27</v>
      </c>
      <c r="C1060" s="1" t="s">
        <v>144</v>
      </c>
      <c r="D1060" s="5">
        <v>38</v>
      </c>
      <c r="E1060" s="1" t="s">
        <v>216</v>
      </c>
    </row>
    <row r="1061" spans="1:5" ht="12.75">
      <c r="A1061" s="1" t="s">
        <v>6</v>
      </c>
      <c r="B1061" s="5">
        <v>30</v>
      </c>
      <c r="C1061" s="1" t="s">
        <v>218</v>
      </c>
      <c r="D1061" s="5">
        <v>38</v>
      </c>
      <c r="E1061" s="1" t="s">
        <v>143</v>
      </c>
    </row>
    <row r="1062" spans="1:5" ht="12.75">
      <c r="A1062" s="1" t="s">
        <v>4</v>
      </c>
      <c r="B1062" s="5">
        <v>33</v>
      </c>
      <c r="C1062" s="1" t="s">
        <v>215</v>
      </c>
      <c r="D1062" s="5">
        <v>42</v>
      </c>
      <c r="E1062" s="1" t="s">
        <v>217</v>
      </c>
    </row>
    <row r="1063" spans="1:5" ht="12.75">
      <c r="A1063" s="1" t="s">
        <v>7</v>
      </c>
      <c r="B1063" s="5">
        <v>33</v>
      </c>
      <c r="C1063" s="1" t="s">
        <v>233</v>
      </c>
      <c r="D1063" s="5">
        <v>38</v>
      </c>
      <c r="E1063" s="1" t="s">
        <v>232</v>
      </c>
    </row>
    <row r="1064" spans="2:4" ht="12.75">
      <c r="B1064" s="5"/>
      <c r="D1064" s="98"/>
    </row>
    <row r="1065" spans="2:4" ht="12.75">
      <c r="B1065" s="5"/>
      <c r="D1065" s="98"/>
    </row>
    <row r="1066" spans="1:4" ht="15">
      <c r="A1066" s="66" t="s">
        <v>208</v>
      </c>
      <c r="D1066" s="98"/>
    </row>
    <row r="1067" spans="2:5" ht="12.75">
      <c r="B1067" s="36" t="s">
        <v>207</v>
      </c>
      <c r="C1067" s="35" t="s">
        <v>3</v>
      </c>
      <c r="D1067" s="86" t="s">
        <v>209</v>
      </c>
      <c r="E1067" s="35" t="s">
        <v>3</v>
      </c>
    </row>
    <row r="1068" spans="1:5" ht="12.75">
      <c r="A1068" s="1" t="s">
        <v>5</v>
      </c>
      <c r="B1068" s="5">
        <v>29</v>
      </c>
      <c r="C1068" s="1" t="s">
        <v>182</v>
      </c>
      <c r="D1068" s="5">
        <v>37</v>
      </c>
      <c r="E1068" s="1" t="s">
        <v>210</v>
      </c>
    </row>
    <row r="1069" spans="1:5" ht="12.75">
      <c r="A1069" s="1" t="s">
        <v>4</v>
      </c>
      <c r="B1069" s="5">
        <v>30</v>
      </c>
      <c r="C1069" s="1" t="s">
        <v>144</v>
      </c>
      <c r="D1069" s="5">
        <v>40</v>
      </c>
      <c r="E1069" s="1" t="s">
        <v>183</v>
      </c>
    </row>
    <row r="1070" spans="1:5" ht="12.75">
      <c r="A1070" s="1" t="s">
        <v>6</v>
      </c>
      <c r="B1070" s="5">
        <v>31</v>
      </c>
      <c r="C1070" s="1" t="s">
        <v>206</v>
      </c>
      <c r="D1070" s="5">
        <v>37</v>
      </c>
      <c r="E1070" s="1" t="s">
        <v>143</v>
      </c>
    </row>
    <row r="1071" spans="1:5" ht="12.75">
      <c r="A1071" s="1" t="s">
        <v>7</v>
      </c>
      <c r="B1071" s="5">
        <v>34</v>
      </c>
      <c r="C1071" s="1" t="s">
        <v>143</v>
      </c>
      <c r="D1071" s="5">
        <v>43</v>
      </c>
      <c r="E1071" s="1" t="s">
        <v>182</v>
      </c>
    </row>
    <row r="1072" spans="2:4" ht="12.75">
      <c r="B1072" s="5"/>
      <c r="D1072" s="98"/>
    </row>
    <row r="1073" spans="2:4" ht="12.75">
      <c r="B1073" s="5"/>
      <c r="D1073" s="98"/>
    </row>
    <row r="1074" ht="15">
      <c r="A1074" s="66" t="s">
        <v>418</v>
      </c>
    </row>
    <row r="1075" ht="12.75">
      <c r="A1075" s="35" t="s">
        <v>325</v>
      </c>
    </row>
    <row r="1076" ht="12.75">
      <c r="A1076" s="22" t="s">
        <v>326</v>
      </c>
    </row>
    <row r="1077" ht="12.75">
      <c r="A1077" s="22" t="s">
        <v>442</v>
      </c>
    </row>
    <row r="1078" ht="12.75">
      <c r="A1078" s="22" t="s">
        <v>441</v>
      </c>
    </row>
    <row r="1079" ht="15">
      <c r="A1079" s="66"/>
    </row>
    <row r="1080" ht="15">
      <c r="A1080" s="66"/>
    </row>
    <row r="1081" spans="1:8" ht="15">
      <c r="A1081" s="66" t="s">
        <v>3</v>
      </c>
      <c r="C1081" s="126" t="s">
        <v>296</v>
      </c>
      <c r="D1081" s="128"/>
      <c r="E1081" s="126" t="s">
        <v>297</v>
      </c>
      <c r="F1081" s="127"/>
      <c r="G1081" s="127"/>
      <c r="H1081" s="128"/>
    </row>
    <row r="1082" spans="1:8" ht="12.75">
      <c r="A1082" s="4" t="str">
        <f>A744</f>
        <v>Wicked Stick</v>
      </c>
      <c r="C1082" s="105" t="s">
        <v>287</v>
      </c>
      <c r="D1082" s="108" t="s">
        <v>291</v>
      </c>
      <c r="E1082" s="105" t="s">
        <v>288</v>
      </c>
      <c r="F1082" s="106" t="s">
        <v>290</v>
      </c>
      <c r="G1082" s="107" t="s">
        <v>289</v>
      </c>
      <c r="H1082" s="106" t="s">
        <v>306</v>
      </c>
    </row>
    <row r="1083" spans="1:8" ht="12.75">
      <c r="A1083" s="4" t="str">
        <f aca="true" t="shared" si="8" ref="A1083:A1089">A745</f>
        <v>True Blue Plantation</v>
      </c>
      <c r="C1083" s="107" t="s">
        <v>287</v>
      </c>
      <c r="D1083" s="108" t="s">
        <v>290</v>
      </c>
      <c r="E1083" s="107" t="s">
        <v>299</v>
      </c>
      <c r="F1083" s="108" t="s">
        <v>444</v>
      </c>
      <c r="G1083" s="107" t="s">
        <v>305</v>
      </c>
      <c r="H1083" s="108" t="s">
        <v>391</v>
      </c>
    </row>
    <row r="1084" spans="1:8" ht="12.75">
      <c r="A1084" s="4" t="str">
        <f t="shared" si="8"/>
        <v>Caledonia</v>
      </c>
      <c r="C1084" s="107" t="s">
        <v>287</v>
      </c>
      <c r="D1084" s="108" t="s">
        <v>445</v>
      </c>
      <c r="E1084" s="107" t="s">
        <v>288</v>
      </c>
      <c r="F1084" s="108" t="s">
        <v>290</v>
      </c>
      <c r="G1084" s="107" t="s">
        <v>289</v>
      </c>
      <c r="H1084" s="108" t="s">
        <v>290</v>
      </c>
    </row>
    <row r="1085" spans="1:8" ht="12.75">
      <c r="A1085" s="4" t="str">
        <f t="shared" si="8"/>
        <v>Grande Dunes</v>
      </c>
      <c r="C1085" s="107" t="s">
        <v>287</v>
      </c>
      <c r="D1085" s="108" t="s">
        <v>446</v>
      </c>
      <c r="E1085" s="107" t="s">
        <v>299</v>
      </c>
      <c r="F1085" s="108" t="s">
        <v>447</v>
      </c>
      <c r="G1085" s="107" t="s">
        <v>305</v>
      </c>
      <c r="H1085" s="108" t="s">
        <v>448</v>
      </c>
    </row>
    <row r="1086" spans="1:8" ht="12.75">
      <c r="A1086" s="4" t="str">
        <f t="shared" si="8"/>
        <v>Pine Lakes Country Club</v>
      </c>
      <c r="C1086" s="107" t="s">
        <v>287</v>
      </c>
      <c r="D1086" s="108" t="s">
        <v>449</v>
      </c>
      <c r="E1086" s="107" t="s">
        <v>288</v>
      </c>
      <c r="F1086" s="108" t="s">
        <v>450</v>
      </c>
      <c r="G1086" s="107" t="s">
        <v>289</v>
      </c>
      <c r="H1086" s="108" t="s">
        <v>451</v>
      </c>
    </row>
    <row r="1087" spans="1:8" ht="12.75">
      <c r="A1087" s="4" t="str">
        <f t="shared" si="8"/>
        <v>Barefoot Resort - Fazio</v>
      </c>
      <c r="C1087" s="107" t="s">
        <v>287</v>
      </c>
      <c r="D1087" s="108" t="s">
        <v>449</v>
      </c>
      <c r="E1087" s="107" t="s">
        <v>299</v>
      </c>
      <c r="F1087" s="108" t="s">
        <v>452</v>
      </c>
      <c r="G1087" s="107" t="s">
        <v>305</v>
      </c>
      <c r="H1087" s="108" t="s">
        <v>448</v>
      </c>
    </row>
    <row r="1088" spans="1:8" ht="12.75">
      <c r="A1088" s="4" t="str">
        <f t="shared" si="8"/>
        <v>Barefoot Resort - Love</v>
      </c>
      <c r="C1088" s="107" t="s">
        <v>287</v>
      </c>
      <c r="D1088" s="108" t="s">
        <v>453</v>
      </c>
      <c r="E1088" s="107" t="s">
        <v>288</v>
      </c>
      <c r="F1088" s="108" t="s">
        <v>454</v>
      </c>
      <c r="G1088" s="107" t="s">
        <v>289</v>
      </c>
      <c r="H1088" s="108" t="s">
        <v>301</v>
      </c>
    </row>
    <row r="1089" spans="1:8" ht="12.75">
      <c r="A1089" s="4" t="str">
        <f t="shared" si="8"/>
        <v>The Dunes Golf &amp; Beach Club</v>
      </c>
      <c r="C1089" s="107" t="s">
        <v>287</v>
      </c>
      <c r="D1089" s="108" t="s">
        <v>449</v>
      </c>
      <c r="E1089" s="107" t="s">
        <v>288</v>
      </c>
      <c r="F1089" s="108" t="s">
        <v>300</v>
      </c>
      <c r="G1089" s="107" t="s">
        <v>289</v>
      </c>
      <c r="H1089" s="108" t="s">
        <v>390</v>
      </c>
    </row>
    <row r="1090" spans="1:8" ht="12.75">
      <c r="A1090" s="4"/>
      <c r="C1090" s="109" t="s">
        <v>443</v>
      </c>
      <c r="D1090" s="110"/>
      <c r="E1090" s="109" t="s">
        <v>299</v>
      </c>
      <c r="F1090" s="110" t="s">
        <v>379</v>
      </c>
      <c r="G1090" s="109" t="s">
        <v>305</v>
      </c>
      <c r="H1090" s="110" t="s">
        <v>301</v>
      </c>
    </row>
    <row r="1091" ht="12.75">
      <c r="A1091" s="4"/>
    </row>
    <row r="1093" spans="1:5" ht="15">
      <c r="A1093" s="66" t="s">
        <v>314</v>
      </c>
      <c r="D1093" s="38" t="s">
        <v>315</v>
      </c>
      <c r="E1093" s="38" t="s">
        <v>316</v>
      </c>
    </row>
    <row r="1094" spans="1:5" ht="12.75">
      <c r="A1094" s="4" t="str">
        <f>A1082</f>
        <v>Wicked Stick</v>
      </c>
      <c r="D1094" s="111">
        <v>0.5</v>
      </c>
      <c r="E1094" s="111">
        <v>2.5</v>
      </c>
    </row>
    <row r="1095" spans="1:5" ht="12.75">
      <c r="A1095" s="4" t="str">
        <f aca="true" t="shared" si="9" ref="A1095:A1101">A1083</f>
        <v>True Blue Plantation</v>
      </c>
      <c r="D1095" s="111">
        <v>1.5</v>
      </c>
      <c r="E1095" s="111">
        <v>1.5</v>
      </c>
    </row>
    <row r="1096" spans="1:5" ht="12.75">
      <c r="A1096" s="4" t="str">
        <f t="shared" si="9"/>
        <v>Caledonia</v>
      </c>
      <c r="D1096" s="111">
        <v>2</v>
      </c>
      <c r="E1096" s="111">
        <v>1</v>
      </c>
    </row>
    <row r="1097" spans="1:5" ht="12.75">
      <c r="A1097" s="4" t="str">
        <f t="shared" si="9"/>
        <v>Grande Dunes</v>
      </c>
      <c r="D1097" s="111">
        <v>1</v>
      </c>
      <c r="E1097" s="111">
        <v>2</v>
      </c>
    </row>
    <row r="1098" spans="1:5" ht="12.75">
      <c r="A1098" s="4" t="str">
        <f t="shared" si="9"/>
        <v>Pine Lakes Country Club</v>
      </c>
      <c r="D1098" s="111">
        <v>1</v>
      </c>
      <c r="E1098" s="111">
        <v>2</v>
      </c>
    </row>
    <row r="1099" spans="1:5" ht="12.75">
      <c r="A1099" s="4" t="str">
        <f t="shared" si="9"/>
        <v>Barefoot Resort - Fazio</v>
      </c>
      <c r="D1099" s="111">
        <v>1</v>
      </c>
      <c r="E1099" s="111">
        <v>2</v>
      </c>
    </row>
    <row r="1100" spans="1:5" ht="12.75">
      <c r="A1100" s="4" t="str">
        <f t="shared" si="9"/>
        <v>Barefoot Resort - Love</v>
      </c>
      <c r="D1100" s="111">
        <v>1</v>
      </c>
      <c r="E1100" s="111">
        <v>2</v>
      </c>
    </row>
    <row r="1101" spans="1:5" ht="15">
      <c r="A1101" s="4" t="str">
        <f t="shared" si="9"/>
        <v>The Dunes Golf &amp; Beach Club</v>
      </c>
      <c r="D1101" s="113">
        <v>2</v>
      </c>
      <c r="E1101" s="113">
        <v>3</v>
      </c>
    </row>
    <row r="1102" spans="1:5" ht="15">
      <c r="A1102" s="4"/>
      <c r="B1102" s="6" t="s">
        <v>317</v>
      </c>
      <c r="D1102" s="112">
        <f>SUM(D1094:D1101)</f>
        <v>10</v>
      </c>
      <c r="E1102" s="112">
        <f>SUM(E1094:E1101)</f>
        <v>16</v>
      </c>
    </row>
    <row r="1103" spans="4:5" ht="12.75">
      <c r="D1103" s="111"/>
      <c r="E1103" s="111"/>
    </row>
    <row r="1105" ht="15">
      <c r="A1105" s="66" t="s">
        <v>324</v>
      </c>
    </row>
    <row r="1106" spans="1:3" ht="15">
      <c r="A1106" s="66"/>
      <c r="B1106" s="100" t="s">
        <v>318</v>
      </c>
      <c r="C1106" s="100" t="s">
        <v>319</v>
      </c>
    </row>
    <row r="1107" spans="1:3" ht="12.75">
      <c r="A1107" s="1" t="s">
        <v>7</v>
      </c>
      <c r="B1107" s="114" t="s">
        <v>457</v>
      </c>
      <c r="C1107" s="5">
        <v>15</v>
      </c>
    </row>
    <row r="1108" spans="1:3" ht="12.75">
      <c r="A1108" s="1" t="s">
        <v>6</v>
      </c>
      <c r="B1108" s="114" t="s">
        <v>458</v>
      </c>
      <c r="C1108" s="5">
        <v>7.5</v>
      </c>
    </row>
    <row r="1109" spans="1:3" ht="12.75">
      <c r="A1109" s="1" t="s">
        <v>5</v>
      </c>
      <c r="B1109" s="115" t="s">
        <v>455</v>
      </c>
      <c r="C1109" s="5">
        <v>6</v>
      </c>
    </row>
    <row r="1110" spans="1:3" ht="12.75">
      <c r="A1110" s="1" t="s">
        <v>4</v>
      </c>
      <c r="B1110" s="115" t="s">
        <v>456</v>
      </c>
      <c r="C1110" s="5">
        <v>5.5</v>
      </c>
    </row>
    <row r="1111" ht="12.75">
      <c r="B1111" s="5"/>
    </row>
    <row r="1112" ht="12.75">
      <c r="B1112" s="5"/>
    </row>
    <row r="1113" ht="15">
      <c r="A1113" s="66" t="s">
        <v>357</v>
      </c>
    </row>
    <row r="1114" ht="12.75">
      <c r="A1114" s="35" t="s">
        <v>325</v>
      </c>
    </row>
    <row r="1115" ht="12.75">
      <c r="A1115" s="22" t="s">
        <v>326</v>
      </c>
    </row>
    <row r="1116" ht="12.75">
      <c r="A1116" s="22" t="s">
        <v>358</v>
      </c>
    </row>
    <row r="1117" ht="12.75">
      <c r="A1117" s="22" t="s">
        <v>359</v>
      </c>
    </row>
    <row r="1118" ht="15">
      <c r="A1118" s="66"/>
    </row>
    <row r="1119" ht="15">
      <c r="A1119" s="66"/>
    </row>
    <row r="1120" spans="1:8" ht="15">
      <c r="A1120" s="66" t="s">
        <v>3</v>
      </c>
      <c r="C1120" s="126" t="s">
        <v>296</v>
      </c>
      <c r="D1120" s="128"/>
      <c r="E1120" s="126" t="s">
        <v>297</v>
      </c>
      <c r="F1120" s="127"/>
      <c r="G1120" s="127"/>
      <c r="H1120" s="128"/>
    </row>
    <row r="1121" spans="1:8" ht="12.75">
      <c r="A1121" s="4" t="s">
        <v>360</v>
      </c>
      <c r="C1121" s="105" t="s">
        <v>287</v>
      </c>
      <c r="D1121" s="108" t="s">
        <v>291</v>
      </c>
      <c r="E1121" s="105" t="s">
        <v>288</v>
      </c>
      <c r="F1121" s="106" t="s">
        <v>310</v>
      </c>
      <c r="G1121" s="107" t="s">
        <v>289</v>
      </c>
      <c r="H1121" s="106" t="s">
        <v>304</v>
      </c>
    </row>
    <row r="1122" spans="1:8" ht="12.75">
      <c r="A1122" s="4" t="s">
        <v>361</v>
      </c>
      <c r="C1122" s="107" t="s">
        <v>287</v>
      </c>
      <c r="D1122" s="108" t="s">
        <v>378</v>
      </c>
      <c r="E1122" s="107" t="s">
        <v>299</v>
      </c>
      <c r="F1122" s="108" t="s">
        <v>376</v>
      </c>
      <c r="G1122" s="107" t="s">
        <v>305</v>
      </c>
      <c r="H1122" s="108" t="s">
        <v>377</v>
      </c>
    </row>
    <row r="1123" spans="1:8" ht="12.75">
      <c r="A1123" s="4" t="s">
        <v>365</v>
      </c>
      <c r="C1123" s="107" t="s">
        <v>287</v>
      </c>
      <c r="D1123" s="108" t="s">
        <v>380</v>
      </c>
      <c r="E1123" s="107" t="s">
        <v>288</v>
      </c>
      <c r="F1123" s="108" t="s">
        <v>300</v>
      </c>
      <c r="G1123" s="107" t="s">
        <v>289</v>
      </c>
      <c r="H1123" s="108" t="s">
        <v>379</v>
      </c>
    </row>
    <row r="1124" spans="1:8" ht="12.75">
      <c r="A1124" s="4" t="s">
        <v>102</v>
      </c>
      <c r="C1124" s="107" t="s">
        <v>287</v>
      </c>
      <c r="D1124" s="108" t="s">
        <v>381</v>
      </c>
      <c r="E1124" s="107" t="s">
        <v>299</v>
      </c>
      <c r="F1124" s="108" t="s">
        <v>302</v>
      </c>
      <c r="G1124" s="107" t="s">
        <v>305</v>
      </c>
      <c r="H1124" s="108" t="s">
        <v>377</v>
      </c>
    </row>
    <row r="1125" spans="1:8" ht="12.75">
      <c r="A1125" s="4" t="s">
        <v>182</v>
      </c>
      <c r="C1125" s="107" t="s">
        <v>287</v>
      </c>
      <c r="D1125" s="108" t="s">
        <v>384</v>
      </c>
      <c r="E1125" s="107" t="s">
        <v>288</v>
      </c>
      <c r="F1125" s="108" t="s">
        <v>382</v>
      </c>
      <c r="G1125" s="107" t="s">
        <v>289</v>
      </c>
      <c r="H1125" s="108" t="s">
        <v>383</v>
      </c>
    </row>
    <row r="1126" spans="1:8" ht="12.75">
      <c r="A1126" s="4" t="s">
        <v>362</v>
      </c>
      <c r="C1126" s="107" t="s">
        <v>287</v>
      </c>
      <c r="D1126" s="108" t="s">
        <v>387</v>
      </c>
      <c r="E1126" s="107" t="s">
        <v>299</v>
      </c>
      <c r="F1126" s="108" t="s">
        <v>386</v>
      </c>
      <c r="G1126" s="107" t="s">
        <v>305</v>
      </c>
      <c r="H1126" s="108" t="s">
        <v>385</v>
      </c>
    </row>
    <row r="1127" spans="1:8" ht="12.75">
      <c r="A1127" s="4" t="s">
        <v>363</v>
      </c>
      <c r="C1127" s="107" t="s">
        <v>287</v>
      </c>
      <c r="D1127" s="108" t="s">
        <v>389</v>
      </c>
      <c r="E1127" s="107" t="s">
        <v>288</v>
      </c>
      <c r="F1127" s="108" t="s">
        <v>388</v>
      </c>
      <c r="G1127" s="107" t="s">
        <v>289</v>
      </c>
      <c r="H1127" s="108" t="s">
        <v>309</v>
      </c>
    </row>
    <row r="1128" spans="1:8" ht="12.75">
      <c r="A1128" s="4" t="s">
        <v>364</v>
      </c>
      <c r="C1128" s="107" t="s">
        <v>287</v>
      </c>
      <c r="D1128" s="108" t="s">
        <v>392</v>
      </c>
      <c r="E1128" s="107" t="s">
        <v>288</v>
      </c>
      <c r="F1128" s="108" t="s">
        <v>393</v>
      </c>
      <c r="G1128" s="107" t="s">
        <v>289</v>
      </c>
      <c r="H1128" s="108" t="s">
        <v>390</v>
      </c>
    </row>
    <row r="1129" spans="1:8" ht="12.75">
      <c r="A1129" s="4"/>
      <c r="C1129" s="109" t="s">
        <v>375</v>
      </c>
      <c r="D1129" s="110"/>
      <c r="E1129" s="109" t="s">
        <v>299</v>
      </c>
      <c r="F1129" s="110" t="s">
        <v>304</v>
      </c>
      <c r="G1129" s="109" t="s">
        <v>305</v>
      </c>
      <c r="H1129" s="110" t="s">
        <v>391</v>
      </c>
    </row>
    <row r="1130" ht="12.75">
      <c r="A1130" s="4"/>
    </row>
    <row r="1132" spans="1:5" ht="15">
      <c r="A1132" s="66" t="s">
        <v>314</v>
      </c>
      <c r="D1132" s="38" t="s">
        <v>315</v>
      </c>
      <c r="E1132" s="38" t="s">
        <v>316</v>
      </c>
    </row>
    <row r="1133" spans="1:5" ht="12.75">
      <c r="A1133" s="4" t="str">
        <f>A1121</f>
        <v>Shaftesbury Glen</v>
      </c>
      <c r="D1133" s="111">
        <v>0</v>
      </c>
      <c r="E1133" s="111">
        <v>3</v>
      </c>
    </row>
    <row r="1134" spans="1:5" ht="12.75">
      <c r="A1134" s="4" t="str">
        <f aca="true" t="shared" si="10" ref="A1134:A1140">A1122</f>
        <v>Leopard's Chase</v>
      </c>
      <c r="D1134" s="111">
        <v>3</v>
      </c>
      <c r="E1134" s="111">
        <v>0</v>
      </c>
    </row>
    <row r="1135" spans="1:5" ht="12.75">
      <c r="A1135" s="4" t="str">
        <f t="shared" si="10"/>
        <v>Sandpiper Bay - Piper/Bay</v>
      </c>
      <c r="D1135" s="111">
        <v>1</v>
      </c>
      <c r="E1135" s="111">
        <v>2</v>
      </c>
    </row>
    <row r="1136" spans="1:5" ht="12.75">
      <c r="A1136" s="4" t="str">
        <f t="shared" si="10"/>
        <v>Grande Dunes</v>
      </c>
      <c r="D1136" s="111">
        <v>2</v>
      </c>
      <c r="E1136" s="111">
        <v>1</v>
      </c>
    </row>
    <row r="1137" spans="1:5" ht="12.75">
      <c r="A1137" s="4" t="str">
        <f t="shared" si="10"/>
        <v>Tidewater</v>
      </c>
      <c r="D1137" s="111">
        <v>2</v>
      </c>
      <c r="E1137" s="111">
        <v>1</v>
      </c>
    </row>
    <row r="1138" spans="1:5" ht="12.75">
      <c r="A1138" s="4" t="str">
        <f t="shared" si="10"/>
        <v>Barefoot Resort - Fazio (AM)</v>
      </c>
      <c r="D1138" s="111">
        <v>3</v>
      </c>
      <c r="E1138" s="111">
        <v>0</v>
      </c>
    </row>
    <row r="1139" spans="1:5" ht="12.75">
      <c r="A1139" s="4" t="str">
        <f t="shared" si="10"/>
        <v>Barefoot Resort - Fazio (PM)</v>
      </c>
      <c r="D1139" s="111">
        <v>3</v>
      </c>
      <c r="E1139" s="111">
        <v>0</v>
      </c>
    </row>
    <row r="1140" spans="1:5" ht="15">
      <c r="A1140" s="4" t="str">
        <f t="shared" si="10"/>
        <v>Man O' War</v>
      </c>
      <c r="D1140" s="113">
        <v>4</v>
      </c>
      <c r="E1140" s="113">
        <v>1</v>
      </c>
    </row>
    <row r="1141" spans="1:5" ht="15">
      <c r="A1141" s="4"/>
      <c r="B1141" s="6" t="s">
        <v>317</v>
      </c>
      <c r="D1141" s="112">
        <f>SUM(D1133:D1140)</f>
        <v>18</v>
      </c>
      <c r="E1141" s="112">
        <f>SUM(E1133:E1140)</f>
        <v>8</v>
      </c>
    </row>
    <row r="1142" spans="4:5" ht="12.75">
      <c r="D1142" s="111"/>
      <c r="E1142" s="111"/>
    </row>
    <row r="1144" ht="15">
      <c r="A1144" s="66" t="s">
        <v>324</v>
      </c>
    </row>
    <row r="1145" spans="1:3" ht="15">
      <c r="A1145" s="66"/>
      <c r="B1145" s="100" t="s">
        <v>318</v>
      </c>
      <c r="C1145" s="100" t="s">
        <v>319</v>
      </c>
    </row>
    <row r="1146" spans="1:3" ht="12.75">
      <c r="A1146" s="1" t="s">
        <v>5</v>
      </c>
      <c r="B1146" s="114" t="s">
        <v>395</v>
      </c>
      <c r="C1146" s="5">
        <v>13</v>
      </c>
    </row>
    <row r="1147" spans="1:3" ht="12.75">
      <c r="A1147" s="1" t="s">
        <v>4</v>
      </c>
      <c r="B1147" s="115" t="s">
        <v>394</v>
      </c>
      <c r="C1147" s="5">
        <v>11</v>
      </c>
    </row>
    <row r="1148" spans="1:3" ht="12.75">
      <c r="A1148" s="1" t="s">
        <v>7</v>
      </c>
      <c r="B1148" s="114" t="s">
        <v>396</v>
      </c>
      <c r="C1148" s="5">
        <v>6</v>
      </c>
    </row>
    <row r="1149" spans="1:3" ht="12.75">
      <c r="A1149" s="1" t="s">
        <v>6</v>
      </c>
      <c r="B1149" s="114" t="s">
        <v>397</v>
      </c>
      <c r="C1149" s="5">
        <v>4</v>
      </c>
    </row>
    <row r="1150" ht="12.75">
      <c r="B1150" s="5"/>
    </row>
    <row r="1151" ht="12.75">
      <c r="B1151" s="5"/>
    </row>
    <row r="1152" ht="15">
      <c r="A1152" s="66" t="s">
        <v>336</v>
      </c>
    </row>
    <row r="1153" ht="12.75">
      <c r="A1153" s="35" t="s">
        <v>325</v>
      </c>
    </row>
    <row r="1154" ht="12.75">
      <c r="A1154" s="22" t="s">
        <v>326</v>
      </c>
    </row>
    <row r="1155" ht="12.75">
      <c r="A1155" s="22" t="s">
        <v>327</v>
      </c>
    </row>
    <row r="1156" ht="12.75">
      <c r="A1156" s="22" t="s">
        <v>328</v>
      </c>
    </row>
    <row r="1157" ht="15">
      <c r="A1157" s="66"/>
    </row>
    <row r="1158" ht="15">
      <c r="A1158" s="66"/>
    </row>
    <row r="1159" spans="1:8" ht="15">
      <c r="A1159" s="66" t="s">
        <v>3</v>
      </c>
      <c r="C1159" s="126" t="s">
        <v>296</v>
      </c>
      <c r="D1159" s="128"/>
      <c r="E1159" s="126" t="s">
        <v>297</v>
      </c>
      <c r="F1159" s="127"/>
      <c r="G1159" s="127"/>
      <c r="H1159" s="128"/>
    </row>
    <row r="1160" spans="1:8" ht="12.75">
      <c r="A1160" s="4" t="s">
        <v>337</v>
      </c>
      <c r="C1160" s="105" t="s">
        <v>287</v>
      </c>
      <c r="D1160" s="106" t="s">
        <v>290</v>
      </c>
      <c r="E1160" s="105" t="s">
        <v>298</v>
      </c>
      <c r="F1160" s="106"/>
      <c r="G1160" s="105" t="s">
        <v>298</v>
      </c>
      <c r="H1160" s="106"/>
    </row>
    <row r="1161" spans="1:8" ht="12.75">
      <c r="A1161" s="4" t="s">
        <v>256</v>
      </c>
      <c r="C1161" s="107" t="s">
        <v>287</v>
      </c>
      <c r="D1161" s="108" t="s">
        <v>290</v>
      </c>
      <c r="E1161" s="107" t="s">
        <v>288</v>
      </c>
      <c r="F1161" s="108" t="s">
        <v>300</v>
      </c>
      <c r="G1161" s="107" t="s">
        <v>289</v>
      </c>
      <c r="H1161" s="108" t="s">
        <v>306</v>
      </c>
    </row>
    <row r="1162" spans="1:8" ht="12.75">
      <c r="A1162" s="4" t="s">
        <v>338</v>
      </c>
      <c r="C1162" s="107" t="s">
        <v>287</v>
      </c>
      <c r="D1162" s="108" t="s">
        <v>291</v>
      </c>
      <c r="E1162" s="107" t="s">
        <v>299</v>
      </c>
      <c r="F1162" s="108" t="s">
        <v>301</v>
      </c>
      <c r="G1162" s="107" t="s">
        <v>305</v>
      </c>
      <c r="H1162" s="108" t="s">
        <v>307</v>
      </c>
    </row>
    <row r="1163" spans="1:8" ht="12.75">
      <c r="A1163" s="4" t="s">
        <v>339</v>
      </c>
      <c r="C1163" s="107" t="s">
        <v>287</v>
      </c>
      <c r="D1163" s="108" t="s">
        <v>292</v>
      </c>
      <c r="E1163" s="107" t="s">
        <v>299</v>
      </c>
      <c r="F1163" s="108" t="s">
        <v>302</v>
      </c>
      <c r="G1163" s="107" t="s">
        <v>305</v>
      </c>
      <c r="H1163" s="108" t="s">
        <v>308</v>
      </c>
    </row>
    <row r="1164" spans="1:8" ht="12.75">
      <c r="A1164" s="4" t="s">
        <v>102</v>
      </c>
      <c r="C1164" s="107" t="s">
        <v>287</v>
      </c>
      <c r="D1164" s="108" t="s">
        <v>293</v>
      </c>
      <c r="E1164" s="107" t="s">
        <v>288</v>
      </c>
      <c r="F1164" s="108" t="s">
        <v>300</v>
      </c>
      <c r="G1164" s="107" t="s">
        <v>289</v>
      </c>
      <c r="H1164" s="108" t="s">
        <v>290</v>
      </c>
    </row>
    <row r="1165" spans="1:8" ht="12.75">
      <c r="A1165" s="4" t="s">
        <v>340</v>
      </c>
      <c r="C1165" s="107" t="s">
        <v>287</v>
      </c>
      <c r="D1165" s="108" t="s">
        <v>294</v>
      </c>
      <c r="E1165" s="107" t="s">
        <v>288</v>
      </c>
      <c r="F1165" s="108" t="s">
        <v>303</v>
      </c>
      <c r="G1165" s="107" t="s">
        <v>289</v>
      </c>
      <c r="H1165" s="108" t="s">
        <v>309</v>
      </c>
    </row>
    <row r="1166" spans="1:8" ht="12.75">
      <c r="A1166" s="4" t="s">
        <v>8</v>
      </c>
      <c r="C1166" s="107" t="s">
        <v>287</v>
      </c>
      <c r="D1166" s="108" t="s">
        <v>290</v>
      </c>
      <c r="E1166" s="107" t="s">
        <v>299</v>
      </c>
      <c r="F1166" s="108" t="s">
        <v>304</v>
      </c>
      <c r="G1166" s="107" t="s">
        <v>305</v>
      </c>
      <c r="H1166" s="108" t="s">
        <v>310</v>
      </c>
    </row>
    <row r="1167" spans="1:8" ht="12.75">
      <c r="A1167" s="4" t="s">
        <v>341</v>
      </c>
      <c r="C1167" s="107" t="s">
        <v>287</v>
      </c>
      <c r="D1167" s="108" t="s">
        <v>295</v>
      </c>
      <c r="E1167" s="107" t="s">
        <v>288</v>
      </c>
      <c r="F1167" s="108" t="s">
        <v>308</v>
      </c>
      <c r="G1167" s="107" t="s">
        <v>289</v>
      </c>
      <c r="H1167" s="108" t="s">
        <v>302</v>
      </c>
    </row>
    <row r="1168" spans="1:8" ht="12.75">
      <c r="A1168" s="4"/>
      <c r="C1168" s="109" t="s">
        <v>313</v>
      </c>
      <c r="D1168" s="110"/>
      <c r="E1168" s="109" t="s">
        <v>299</v>
      </c>
      <c r="F1168" s="110" t="s">
        <v>311</v>
      </c>
      <c r="G1168" s="109" t="s">
        <v>305</v>
      </c>
      <c r="H1168" s="110" t="s">
        <v>312</v>
      </c>
    </row>
    <row r="1169" ht="12.75">
      <c r="A1169" s="4"/>
    </row>
    <row r="1171" spans="1:5" ht="15">
      <c r="A1171" s="66" t="s">
        <v>314</v>
      </c>
      <c r="D1171" s="38" t="s">
        <v>315</v>
      </c>
      <c r="E1171" s="38" t="s">
        <v>316</v>
      </c>
    </row>
    <row r="1172" spans="1:5" ht="12.75">
      <c r="A1172" s="4" t="s">
        <v>337</v>
      </c>
      <c r="D1172" s="111">
        <v>0.5</v>
      </c>
      <c r="E1172" s="111">
        <v>0.5</v>
      </c>
    </row>
    <row r="1173" spans="1:5" ht="12.75">
      <c r="A1173" s="4" t="s">
        <v>256</v>
      </c>
      <c r="D1173" s="111">
        <v>1.5</v>
      </c>
      <c r="E1173" s="111">
        <v>1.5</v>
      </c>
    </row>
    <row r="1174" spans="1:5" ht="12.75">
      <c r="A1174" s="4" t="s">
        <v>338</v>
      </c>
      <c r="D1174" s="111">
        <v>0</v>
      </c>
      <c r="E1174" s="111">
        <v>3</v>
      </c>
    </row>
    <row r="1175" spans="1:5" ht="12.75">
      <c r="A1175" s="4" t="s">
        <v>339</v>
      </c>
      <c r="D1175" s="111">
        <v>0</v>
      </c>
      <c r="E1175" s="111">
        <v>3</v>
      </c>
    </row>
    <row r="1176" spans="1:5" ht="12.75">
      <c r="A1176" s="4" t="s">
        <v>102</v>
      </c>
      <c r="D1176" s="111">
        <v>2.5</v>
      </c>
      <c r="E1176" s="111">
        <v>0.5</v>
      </c>
    </row>
    <row r="1177" spans="1:5" ht="12.75">
      <c r="A1177" s="4" t="s">
        <v>340</v>
      </c>
      <c r="D1177" s="111">
        <v>3</v>
      </c>
      <c r="E1177" s="111">
        <v>0</v>
      </c>
    </row>
    <row r="1178" spans="1:5" ht="12.75">
      <c r="A1178" s="4" t="s">
        <v>8</v>
      </c>
      <c r="D1178" s="111">
        <v>0.5</v>
      </c>
      <c r="E1178" s="111">
        <v>2.5</v>
      </c>
    </row>
    <row r="1179" spans="1:5" ht="15">
      <c r="A1179" s="4" t="s">
        <v>341</v>
      </c>
      <c r="D1179" s="113">
        <v>1</v>
      </c>
      <c r="E1179" s="113">
        <v>4</v>
      </c>
    </row>
    <row r="1180" spans="1:5" ht="15">
      <c r="A1180" s="4"/>
      <c r="B1180" s="6" t="s">
        <v>317</v>
      </c>
      <c r="D1180" s="112">
        <v>9</v>
      </c>
      <c r="E1180" s="112">
        <v>15</v>
      </c>
    </row>
    <row r="1181" spans="4:5" ht="12.75">
      <c r="D1181" s="111"/>
      <c r="E1181" s="111"/>
    </row>
    <row r="1183" ht="15">
      <c r="A1183" s="66" t="s">
        <v>324</v>
      </c>
    </row>
    <row r="1184" spans="1:3" ht="15">
      <c r="A1184" s="66"/>
      <c r="B1184" s="100" t="s">
        <v>318</v>
      </c>
      <c r="C1184" s="100" t="s">
        <v>319</v>
      </c>
    </row>
    <row r="1185" spans="1:3" ht="12.75">
      <c r="A1185" s="1" t="s">
        <v>7</v>
      </c>
      <c r="B1185" s="114" t="s">
        <v>322</v>
      </c>
      <c r="C1185" s="5">
        <v>11</v>
      </c>
    </row>
    <row r="1186" spans="1:3" ht="12.75">
      <c r="A1186" s="1" t="s">
        <v>6</v>
      </c>
      <c r="B1186" s="114" t="s">
        <v>323</v>
      </c>
      <c r="C1186" s="5">
        <v>8.5</v>
      </c>
    </row>
    <row r="1187" spans="1:3" ht="12.75">
      <c r="A1187" s="1" t="s">
        <v>4</v>
      </c>
      <c r="B1187" s="115" t="s">
        <v>320</v>
      </c>
      <c r="C1187" s="5">
        <v>6.5</v>
      </c>
    </row>
    <row r="1188" spans="1:3" ht="12.75">
      <c r="A1188" s="1" t="s">
        <v>5</v>
      </c>
      <c r="B1188" s="114" t="s">
        <v>321</v>
      </c>
      <c r="C1188" s="5">
        <v>6</v>
      </c>
    </row>
    <row r="1189" ht="12.75">
      <c r="B1189" s="5"/>
    </row>
  </sheetData>
  <sheetProtection/>
  <mergeCells count="35">
    <mergeCell ref="D64:E64"/>
    <mergeCell ref="H400:K400"/>
    <mergeCell ref="C1120:D1120"/>
    <mergeCell ref="E1120:H1120"/>
    <mergeCell ref="E1081:H1081"/>
    <mergeCell ref="C743:D743"/>
    <mergeCell ref="H378:K378"/>
    <mergeCell ref="H553:K553"/>
    <mergeCell ref="H574:K574"/>
    <mergeCell ref="H532:K532"/>
    <mergeCell ref="C1159:D1159"/>
    <mergeCell ref="E1159:H1159"/>
    <mergeCell ref="B64:C64"/>
    <mergeCell ref="N136:O136"/>
    <mergeCell ref="J64:K64"/>
    <mergeCell ref="N64:O64"/>
    <mergeCell ref="L64:M64"/>
    <mergeCell ref="H64:I64"/>
    <mergeCell ref="F64:G64"/>
    <mergeCell ref="C1081:D1081"/>
    <mergeCell ref="V64:W64"/>
    <mergeCell ref="P64:Q64"/>
    <mergeCell ref="P136:Q136"/>
    <mergeCell ref="R136:S136"/>
    <mergeCell ref="T136:U136"/>
    <mergeCell ref="T64:U64"/>
    <mergeCell ref="R64:S64"/>
    <mergeCell ref="H510:K510"/>
    <mergeCell ref="H488:K488"/>
    <mergeCell ref="H466:K466"/>
    <mergeCell ref="K165:R165"/>
    <mergeCell ref="K173:R173"/>
    <mergeCell ref="K181:R181"/>
    <mergeCell ref="H444:K444"/>
    <mergeCell ref="H422:K422"/>
  </mergeCells>
  <printOptions/>
  <pageMargins left="0.34" right="0.29" top="1" bottom="1" header="0.5" footer="0.5"/>
  <pageSetup fitToHeight="22" fitToWidth="1" horizontalDpi="300" verticalDpi="300" orientation="landscape" scale="67" r:id="rId1"/>
  <headerFooter alignWithMargins="0">
    <oddHeader>&amp;C&amp;"Arial,Bold"&amp;14MYRTLE BEACH BIRDIE CHAMPIONSHIP - FINAL 2009 STATS</oddHeader>
    <oddFooter>&amp;C&amp;P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S. Rovner (Open)
</dc:creator>
  <cp:keywords/>
  <dc:description/>
  <cp:lastModifiedBy>Paul Rovner</cp:lastModifiedBy>
  <cp:lastPrinted>2009-08-14T15:00:22Z</cp:lastPrinted>
  <dcterms:created xsi:type="dcterms:W3CDTF">2000-08-17T14:32:08Z</dcterms:created>
  <dcterms:modified xsi:type="dcterms:W3CDTF">2009-08-14T18:15:46Z</dcterms:modified>
  <cp:category/>
  <cp:version/>
  <cp:contentType/>
  <cp:contentStatus/>
</cp:coreProperties>
</file>