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gie Kerby\Desktop\"/>
    </mc:Choice>
  </mc:AlternateContent>
  <bookViews>
    <workbookView xWindow="0" yWindow="0" windowWidth="19050" windowHeight="9570"/>
  </bookViews>
  <sheets>
    <sheet name="E.C.F.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2" l="1"/>
  <c r="L7" i="2"/>
  <c r="P7" i="2" s="1"/>
  <c r="I2" i="2"/>
  <c r="L2" i="2"/>
  <c r="N2" i="2" s="1"/>
  <c r="I3" i="2"/>
  <c r="L3" i="2"/>
  <c r="N3" i="2" s="1"/>
  <c r="I4" i="2"/>
  <c r="L4" i="2"/>
  <c r="N4" i="2" s="1"/>
  <c r="I5" i="2"/>
  <c r="L5" i="2"/>
  <c r="P5" i="2" s="1"/>
  <c r="I6" i="2"/>
  <c r="L6" i="2"/>
  <c r="N6" i="2" s="1"/>
  <c r="I8" i="2"/>
  <c r="L8" i="2"/>
  <c r="N8" i="2" s="1"/>
  <c r="I9" i="2"/>
  <c r="L9" i="2"/>
  <c r="N9" i="2" s="1"/>
  <c r="I10" i="2"/>
  <c r="L10" i="2"/>
  <c r="N10" i="2" s="1"/>
  <c r="I11" i="2"/>
  <c r="L11" i="2"/>
  <c r="P11" i="2" s="1"/>
  <c r="I12" i="2"/>
  <c r="L12" i="2"/>
  <c r="N12" i="2" s="1"/>
  <c r="I13" i="2"/>
  <c r="L13" i="2"/>
  <c r="N13" i="2" s="1"/>
  <c r="I14" i="2"/>
  <c r="L14" i="2"/>
  <c r="N14" i="2" s="1"/>
  <c r="I15" i="2"/>
  <c r="L15" i="2"/>
  <c r="P15" i="2" s="1"/>
  <c r="I16" i="2"/>
  <c r="L16" i="2"/>
  <c r="N16" i="2" s="1"/>
  <c r="I17" i="2"/>
  <c r="L17" i="2"/>
  <c r="N17" i="2" s="1"/>
  <c r="I18" i="2"/>
  <c r="L18" i="2"/>
  <c r="P18" i="2" s="1"/>
  <c r="I19" i="2"/>
  <c r="L19" i="2"/>
  <c r="N19" i="2" s="1"/>
  <c r="I20" i="2"/>
  <c r="L20" i="2"/>
  <c r="N20" i="2" s="1"/>
  <c r="I21" i="2"/>
  <c r="L21" i="2"/>
  <c r="N21" i="2" s="1"/>
  <c r="I22" i="2"/>
  <c r="L22" i="2"/>
  <c r="N22" i="2" s="1"/>
  <c r="I23" i="2"/>
  <c r="L23" i="2"/>
  <c r="N23" i="2" s="1"/>
  <c r="I24" i="2"/>
  <c r="L24" i="2"/>
  <c r="N24" i="2" s="1"/>
  <c r="D25" i="2"/>
  <c r="G25" i="2"/>
  <c r="H25" i="2"/>
  <c r="I26" i="2" s="1"/>
  <c r="J25" i="2"/>
  <c r="M25" i="2"/>
  <c r="N7" i="2" l="1"/>
  <c r="N11" i="2"/>
  <c r="P14" i="2"/>
  <c r="N15" i="2"/>
  <c r="N5" i="2"/>
  <c r="P23" i="2"/>
  <c r="P24" i="2"/>
  <c r="L25" i="2"/>
  <c r="N26" i="2" s="1"/>
  <c r="P20" i="2"/>
  <c r="P4" i="2"/>
  <c r="P16" i="2"/>
  <c r="P9" i="2"/>
  <c r="N18" i="2"/>
  <c r="P21" i="2"/>
  <c r="P17" i="2"/>
  <c r="P8" i="2"/>
  <c r="P13" i="2"/>
  <c r="I27" i="2"/>
  <c r="P19" i="2"/>
  <c r="P12" i="2"/>
  <c r="P6" i="2"/>
  <c r="P2" i="2"/>
  <c r="P22" i="2"/>
  <c r="P10" i="2"/>
  <c r="P3" i="2"/>
  <c r="N27" i="2" l="1"/>
  <c r="Q26" i="2"/>
  <c r="P25" i="2"/>
  <c r="R20" i="2" l="1"/>
  <c r="R7" i="2"/>
  <c r="R3" i="2"/>
  <c r="R25" i="2"/>
  <c r="R8" i="2"/>
  <c r="R10" i="2"/>
  <c r="R6" i="2"/>
  <c r="R16" i="2"/>
  <c r="R19" i="2"/>
  <c r="R13" i="2"/>
  <c r="R18" i="2"/>
  <c r="R21" i="2"/>
  <c r="R11" i="2"/>
  <c r="R15" i="2"/>
  <c r="R2" i="2"/>
  <c r="R5" i="2"/>
  <c r="R4" i="2"/>
  <c r="R14" i="2"/>
  <c r="R24" i="2"/>
  <c r="R12" i="2"/>
  <c r="R17" i="2"/>
  <c r="R23" i="2"/>
  <c r="R9" i="2"/>
  <c r="R22" i="2"/>
  <c r="Q27" i="2" l="1"/>
  <c r="S27" i="2" s="1"/>
</calcChain>
</file>

<file path=xl/sharedStrings.xml><?xml version="1.0" encoding="utf-8"?>
<sst xmlns="http://schemas.openxmlformats.org/spreadsheetml/2006/main" count="246" uniqueCount="97">
  <si>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</si>
  <si>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</si>
  <si>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</si>
  <si>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</si>
  <si>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</si>
  <si>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</si>
  <si>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</si>
  <si>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</si>
  <si>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</si>
  <si>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</si>
  <si>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+ Yard</t>
  </si>
  <si>
    <t>Bldg. Residual</t>
  </si>
  <si>
    <t>Cost Man. $</t>
  </si>
  <si>
    <t>E.C.F.</t>
  </si>
  <si>
    <t>Floor Area</t>
  </si>
  <si>
    <t>$/Sq.Ft.</t>
  </si>
  <si>
    <t>ECF Area</t>
  </si>
  <si>
    <t>Dev. by Mean (%)</t>
  </si>
  <si>
    <t>Building Style</t>
  </si>
  <si>
    <t>Use Code</t>
  </si>
  <si>
    <t>Land Value</t>
  </si>
  <si>
    <t>Appr. by Eq.</t>
  </si>
  <si>
    <t>Appr. Date</t>
  </si>
  <si>
    <t>Other Parcels in Sale</t>
  </si>
  <si>
    <t>Land Table</t>
  </si>
  <si>
    <t>Property Class</t>
  </si>
  <si>
    <t>Building Depr.</t>
  </si>
  <si>
    <t>14-03-300-020</t>
  </si>
  <si>
    <t>2143 W ECHO DR W</t>
  </si>
  <si>
    <t>WD</t>
  </si>
  <si>
    <t>03-ARM'S LENGTH</t>
  </si>
  <si>
    <t>RES</t>
  </si>
  <si>
    <t>STANDARD</t>
  </si>
  <si>
    <t>No</t>
  </si>
  <si>
    <t xml:space="preserve">  /  /    </t>
  </si>
  <si>
    <t>RESIDENTIAL AREAS</t>
  </si>
  <si>
    <t>RRMH</t>
  </si>
  <si>
    <t>DBL WIDE</t>
  </si>
  <si>
    <t>MOBILE</t>
  </si>
  <si>
    <t>14-08-400-014</t>
  </si>
  <si>
    <t>1567 S BALDWIN</t>
  </si>
  <si>
    <t>19-MULTI PARCEL ARM'S LENGTH</t>
  </si>
  <si>
    <t>14-08-400-013</t>
  </si>
  <si>
    <t>14-09-300-007</t>
  </si>
  <si>
    <t>1465 S WISNER AVE</t>
  </si>
  <si>
    <t>14-09-300-014</t>
  </si>
  <si>
    <t>1220 S BALDWIN AVE</t>
  </si>
  <si>
    <t>14-10-121-005</t>
  </si>
  <si>
    <t>866 S GOODE DR</t>
  </si>
  <si>
    <t>CD</t>
  </si>
  <si>
    <t>ROBINSON LAKE AREA</t>
  </si>
  <si>
    <t>14-10-200-003</t>
  </si>
  <si>
    <t>1720 W ECHO DR</t>
  </si>
  <si>
    <t>14-18-200-001</t>
  </si>
  <si>
    <t>4300 W 16TH</t>
  </si>
  <si>
    <t>14-18-200-004</t>
  </si>
  <si>
    <t>14-20-400-031</t>
  </si>
  <si>
    <t>3427 W LOON TRAIL</t>
  </si>
  <si>
    <t>QC</t>
  </si>
  <si>
    <t>14-22-300-010</t>
  </si>
  <si>
    <t>2960 S PARSON AVE</t>
  </si>
  <si>
    <t>AGR</t>
  </si>
  <si>
    <t>AGRICULTURE LAND</t>
  </si>
  <si>
    <t>14-22-300-021</t>
  </si>
  <si>
    <t>2377 W 32ND ST</t>
  </si>
  <si>
    <t>14-22-300-025</t>
  </si>
  <si>
    <t>2820 S PARSON AV</t>
  </si>
  <si>
    <t>14-25-300-002</t>
  </si>
  <si>
    <t>445 W 40TH</t>
  </si>
  <si>
    <t>14-28-100-009</t>
  </si>
  <si>
    <t>3356 S BALDWIN AVE</t>
  </si>
  <si>
    <t>14-28-300-016</t>
  </si>
  <si>
    <t>3820 S BALDWIN</t>
  </si>
  <si>
    <t>14-31-300-018</t>
  </si>
  <si>
    <t>4759 W 48TH ST</t>
  </si>
  <si>
    <t>14-32-300-019</t>
  </si>
  <si>
    <t>3985 W 48TH</t>
  </si>
  <si>
    <t>14-33-300-008</t>
  </si>
  <si>
    <t>2833 W 48TH</t>
  </si>
  <si>
    <t>LC</t>
  </si>
  <si>
    <t>14-33-400-004</t>
  </si>
  <si>
    <t>2609 W 48TH ST</t>
  </si>
  <si>
    <t>14-35-100-031</t>
  </si>
  <si>
    <t>1522 W 40TH ST</t>
  </si>
  <si>
    <t>14-35-100-012</t>
  </si>
  <si>
    <t>14-35-200-006</t>
  </si>
  <si>
    <t>4385 S GORDON</t>
  </si>
  <si>
    <t>14-36-400-012</t>
  </si>
  <si>
    <t>195 W 48TH ST</t>
  </si>
  <si>
    <t>Totals:</t>
  </si>
  <si>
    <t>Sale. Ratio =&gt;</t>
  </si>
  <si>
    <t>E.C.F. =&gt;</t>
  </si>
  <si>
    <t>Std. Deviation=&gt;</t>
  </si>
  <si>
    <t>Std. Dev. =&gt;</t>
  </si>
  <si>
    <t>Ave. E.C.F. =&gt;</t>
  </si>
  <si>
    <t>Ave. Variance=&gt;</t>
  </si>
  <si>
    <t>Coefficient of Var=&gt;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</si>
</sst>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164" formatCode="#0.00_);[Red]\(#0.00\)"/>
    <numFmt numFmtId="165" formatCode="mm/dd/yy"/>
    <numFmt numFmtId="166" formatCode="#0.000_);[Red]\(#0.000\)"/>
    <numFmt numFmtId="167" formatCode="&quot;$&quot;#0.00_);[Red]\(&quot;$&quot;#0.00\)"/>
    <numFmt numFmtId="168" formatCode="#0.0000_);[Red]\(#0.0000\)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  <xf numFmtId="0" fontId="2" fillId="3" borderId="0" xfId="0" applyFont="1" applyFill="1" applyBorder="1"/>
    <xf numFmtId="0" fontId="2" fillId="3" borderId="2" xfId="0" applyFont="1" applyFill="1" applyBorder="1"/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 applyBorder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0" xfId="0" applyNumberFormat="1" applyFont="1" applyFill="1" applyBorder="1"/>
    <xf numFmtId="166" fontId="2" fillId="3" borderId="2" xfId="0" applyNumberFormat="1" applyFont="1" applyFill="1" applyBorder="1"/>
    <xf numFmtId="38" fontId="1" fillId="2" borderId="0" xfId="0" applyNumberFormat="1" applyFont="1" applyFill="1" applyAlignment="1">
      <alignment horizontal="center"/>
    </xf>
    <xf numFmtId="38" fontId="0" fillId="0" borderId="0" xfId="0" applyNumberFormat="1"/>
    <xf numFmtId="38" fontId="2" fillId="3" borderId="1" xfId="0" applyNumberFormat="1" applyFont="1" applyFill="1" applyBorder="1"/>
    <xf numFmtId="38" fontId="2" fillId="3" borderId="0" xfId="0" applyNumberFormat="1" applyFont="1" applyFill="1" applyBorder="1"/>
    <xf numFmtId="38" fontId="2" fillId="3" borderId="2" xfId="0" applyNumberFormat="1" applyFont="1" applyFill="1" applyBorder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 applyBorder="1"/>
    <xf numFmtId="167" fontId="2" fillId="3" borderId="2" xfId="0" applyNumberFormat="1" applyFont="1" applyFill="1" applyBorder="1"/>
    <xf numFmtId="49" fontId="1" fillId="2" borderId="0" xfId="0" applyNumberFormat="1" applyFont="1" applyFill="1" applyAlignment="1">
      <alignment horizontal="right"/>
    </xf>
    <xf numFmtId="49" fontId="0" fillId="0" borderId="0" xfId="0" quotePrefix="1" applyNumberFormat="1" applyAlignment="1">
      <alignment horizontal="right"/>
    </xf>
    <xf numFmtId="49" fontId="2" fillId="3" borderId="1" xfId="0" applyNumberFormat="1" applyFont="1" applyFill="1" applyBorder="1" applyAlignment="1">
      <alignment horizontal="right"/>
    </xf>
    <xf numFmtId="49" fontId="2" fillId="3" borderId="0" xfId="0" applyNumberFormat="1" applyFont="1" applyFill="1" applyBorder="1" applyAlignment="1">
      <alignment horizontal="right"/>
    </xf>
    <xf numFmtId="49" fontId="0" fillId="0" borderId="0" xfId="0" applyNumberFormat="1" applyAlignment="1">
      <alignment horizontal="right"/>
    </xf>
    <xf numFmtId="168" fontId="1" fillId="2" borderId="0" xfId="0" applyNumberFormat="1" applyFont="1" applyFill="1" applyAlignment="1">
      <alignment horizontal="center"/>
    </xf>
    <xf numFmtId="168" fontId="0" fillId="0" borderId="0" xfId="0" applyNumberFormat="1"/>
    <xf numFmtId="168" fontId="2" fillId="3" borderId="1" xfId="0" applyNumberFormat="1" applyFont="1" applyFill="1" applyBorder="1"/>
    <xf numFmtId="168" fontId="2" fillId="3" borderId="0" xfId="0" applyNumberFormat="1" applyFont="1" applyFill="1" applyBorder="1"/>
    <xf numFmtId="168" fontId="2" fillId="3" borderId="2" xfId="0" applyNumberFormat="1" applyFont="1" applyFill="1" applyBorder="1"/>
    <xf numFmtId="168" fontId="2" fillId="3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27"/>
  <sheetViews>
    <sheetView tabSelected="1" view="pageLayout" zoomScaleNormal="100" workbookViewId="0">
      <selection activeCell="AG11" sqref="AG11"/>
    </sheetView>
  </sheetViews>
  <sheetFormatPr defaultRowHeight="15" x14ac:dyDescent="0.25"/>
  <cols>
    <col min="1" max="1" width="14.28515625" bestFit="1" customWidth="1"/>
    <col min="2" max="2" width="19.5703125" bestFit="1" customWidth="1"/>
    <col min="3" max="3" width="9.28515625" style="17" bestFit="1" customWidth="1"/>
    <col min="4" max="4" width="10.85546875" style="7" bestFit="1" customWidth="1"/>
    <col min="5" max="5" width="5.5703125" bestFit="1" customWidth="1"/>
    <col min="6" max="6" width="30.140625" bestFit="1" customWidth="1"/>
    <col min="7" max="7" width="10.85546875" style="7" bestFit="1" customWidth="1"/>
    <col min="8" max="8" width="14.7109375" style="7" bestFit="1" customWidth="1"/>
    <col min="9" max="9" width="12.85546875" style="12" bestFit="1" customWidth="1"/>
    <col min="10" max="10" width="13.42578125" style="7" bestFit="1" customWidth="1"/>
    <col min="11" max="11" width="11" style="7" bestFit="1" customWidth="1"/>
    <col min="12" max="12" width="13.5703125" style="7" bestFit="1" customWidth="1"/>
    <col min="13" max="13" width="12.7109375" style="7" bestFit="1" customWidth="1"/>
    <col min="14" max="14" width="7" style="22" bestFit="1" customWidth="1"/>
    <col min="15" max="15" width="10.140625" style="27" bestFit="1" customWidth="1"/>
    <col min="16" max="16" width="15.5703125" style="32" bestFit="1" customWidth="1"/>
    <col min="17" max="17" width="11.5703125" style="40" bestFit="1" customWidth="1"/>
    <col min="18" max="18" width="18.85546875" style="42" bestFit="1" customWidth="1"/>
    <col min="19" max="19" width="13.28515625" bestFit="1" customWidth="1"/>
    <col min="20" max="20" width="9.42578125" hidden="1" customWidth="1"/>
    <col min="21" max="21" width="10.7109375" style="7" hidden="1" customWidth="1"/>
    <col min="22" max="22" width="11.5703125" hidden="1" customWidth="1"/>
    <col min="23" max="23" width="10.42578125" style="17" hidden="1" customWidth="1"/>
    <col min="24" max="24" width="19.42578125" hidden="1" customWidth="1"/>
    <col min="25" max="25" width="20.7109375" hidden="1" customWidth="1"/>
    <col min="26" max="27" width="13.7109375" hidden="1" customWidth="1"/>
  </cols>
  <sheetData>
    <row r="1" spans="1:64" x14ac:dyDescent="0.25">
      <c r="A1" s="1" t="s">
        <v>0</v>
      </c>
      <c r="B1" s="1" t="s">
        <v>1</v>
      </c>
      <c r="C1" s="16" t="s">
        <v>2</v>
      </c>
      <c r="D1" s="6" t="s">
        <v>3</v>
      </c>
      <c r="E1" s="1" t="s">
        <v>4</v>
      </c>
      <c r="F1" s="1" t="s">
        <v>5</v>
      </c>
      <c r="G1" s="6" t="s">
        <v>6</v>
      </c>
      <c r="H1" s="6" t="s">
        <v>7</v>
      </c>
      <c r="I1" s="11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21" t="s">
        <v>13</v>
      </c>
      <c r="O1" s="26" t="s">
        <v>14</v>
      </c>
      <c r="P1" s="31" t="s">
        <v>15</v>
      </c>
      <c r="Q1" s="36" t="s">
        <v>16</v>
      </c>
      <c r="R1" s="41" t="s">
        <v>17</v>
      </c>
      <c r="S1" s="1" t="s">
        <v>18</v>
      </c>
      <c r="T1" s="1" t="s">
        <v>19</v>
      </c>
      <c r="U1" s="6" t="s">
        <v>20</v>
      </c>
      <c r="V1" s="1" t="s">
        <v>21</v>
      </c>
      <c r="W1" s="16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27</v>
      </c>
      <c r="B2" t="s">
        <v>28</v>
      </c>
      <c r="C2" s="17">
        <v>44371</v>
      </c>
      <c r="D2" s="7">
        <v>203000</v>
      </c>
      <c r="E2" t="s">
        <v>29</v>
      </c>
      <c r="F2" t="s">
        <v>30</v>
      </c>
      <c r="G2" s="7">
        <v>203000</v>
      </c>
      <c r="H2" s="7">
        <v>52300</v>
      </c>
      <c r="I2" s="12">
        <f t="shared" ref="I2:I24" si="0">H2/G2*100</f>
        <v>25.763546798029559</v>
      </c>
      <c r="J2" s="7">
        <v>110961</v>
      </c>
      <c r="K2" s="7">
        <v>29946</v>
      </c>
      <c r="L2" s="7">
        <f t="shared" ref="L2:L24" si="1">G2-K2</f>
        <v>173054</v>
      </c>
      <c r="M2" s="7">
        <v>99404.905291411007</v>
      </c>
      <c r="N2" s="22">
        <f t="shared" ref="N2:N24" si="2">L2/M2</f>
        <v>1.740900003804466</v>
      </c>
      <c r="O2" s="27">
        <v>1872</v>
      </c>
      <c r="P2" s="32">
        <f t="shared" ref="P2:P24" si="3">L2/O2</f>
        <v>92.443376068376068</v>
      </c>
      <c r="Q2" s="37" t="s">
        <v>31</v>
      </c>
      <c r="R2" s="42">
        <f>ABS(N27-N2)*100</f>
        <v>81.547918728326437</v>
      </c>
      <c r="S2" t="s">
        <v>32</v>
      </c>
      <c r="U2" s="7">
        <v>28278</v>
      </c>
      <c r="V2" t="s">
        <v>33</v>
      </c>
      <c r="W2" s="17" t="s">
        <v>34</v>
      </c>
      <c r="Y2" t="s">
        <v>35</v>
      </c>
      <c r="Z2">
        <v>401</v>
      </c>
      <c r="AA2">
        <v>49</v>
      </c>
      <c r="AL2" s="2"/>
      <c r="BC2" s="2"/>
      <c r="BE2" s="2"/>
    </row>
    <row r="3" spans="1:64" x14ac:dyDescent="0.25">
      <c r="A3" t="s">
        <v>39</v>
      </c>
      <c r="B3" t="s">
        <v>40</v>
      </c>
      <c r="C3" s="17">
        <v>44208</v>
      </c>
      <c r="D3" s="7">
        <v>165000</v>
      </c>
      <c r="E3" t="s">
        <v>29</v>
      </c>
      <c r="F3" t="s">
        <v>41</v>
      </c>
      <c r="G3" s="7">
        <v>165000</v>
      </c>
      <c r="H3" s="7">
        <v>73700</v>
      </c>
      <c r="I3" s="12">
        <f t="shared" si="0"/>
        <v>44.666666666666664</v>
      </c>
      <c r="J3" s="7">
        <v>158160</v>
      </c>
      <c r="K3" s="7">
        <v>26102</v>
      </c>
      <c r="L3" s="7">
        <f t="shared" si="1"/>
        <v>138898</v>
      </c>
      <c r="M3" s="7">
        <v>164866.421875</v>
      </c>
      <c r="N3" s="22">
        <f t="shared" si="2"/>
        <v>0.84248810898140924</v>
      </c>
      <c r="O3" s="27">
        <v>1120</v>
      </c>
      <c r="P3" s="32">
        <f t="shared" si="3"/>
        <v>124.01607142857142</v>
      </c>
      <c r="Q3" s="37" t="s">
        <v>31</v>
      </c>
      <c r="R3" s="42">
        <f>ABS(N27-N3)*100</f>
        <v>8.2932707539792325</v>
      </c>
      <c r="S3" t="s">
        <v>32</v>
      </c>
      <c r="U3" s="7">
        <v>24719</v>
      </c>
      <c r="V3" t="s">
        <v>33</v>
      </c>
      <c r="W3" s="17" t="s">
        <v>34</v>
      </c>
      <c r="X3" t="s">
        <v>42</v>
      </c>
      <c r="Y3" t="s">
        <v>35</v>
      </c>
      <c r="Z3">
        <v>401</v>
      </c>
      <c r="AA3">
        <v>95</v>
      </c>
    </row>
    <row r="4" spans="1:64" x14ac:dyDescent="0.25">
      <c r="A4" t="s">
        <v>39</v>
      </c>
      <c r="B4" t="s">
        <v>40</v>
      </c>
      <c r="C4" s="17">
        <v>44208</v>
      </c>
      <c r="D4" s="7">
        <v>162000</v>
      </c>
      <c r="E4" t="s">
        <v>29</v>
      </c>
      <c r="F4" t="s">
        <v>41</v>
      </c>
      <c r="G4" s="7">
        <v>162000</v>
      </c>
      <c r="H4" s="7">
        <v>73700</v>
      </c>
      <c r="I4" s="12">
        <f t="shared" si="0"/>
        <v>45.493827160493829</v>
      </c>
      <c r="J4" s="7">
        <v>158160</v>
      </c>
      <c r="K4" s="7">
        <v>26102</v>
      </c>
      <c r="L4" s="7">
        <f t="shared" si="1"/>
        <v>135898</v>
      </c>
      <c r="M4" s="7">
        <v>164866.421875</v>
      </c>
      <c r="N4" s="22">
        <f t="shared" si="2"/>
        <v>0.82429155952105548</v>
      </c>
      <c r="O4" s="27">
        <v>1120</v>
      </c>
      <c r="P4" s="32">
        <f t="shared" si="3"/>
        <v>121.33750000000001</v>
      </c>
      <c r="Q4" s="37" t="s">
        <v>31</v>
      </c>
      <c r="R4" s="42">
        <f>ABS(N27-N4)*100</f>
        <v>10.112925700014607</v>
      </c>
      <c r="S4" t="s">
        <v>32</v>
      </c>
      <c r="U4" s="7">
        <v>24719</v>
      </c>
      <c r="V4" t="s">
        <v>33</v>
      </c>
      <c r="W4" s="17" t="s">
        <v>34</v>
      </c>
      <c r="X4" t="s">
        <v>42</v>
      </c>
      <c r="Y4" t="s">
        <v>35</v>
      </c>
      <c r="Z4">
        <v>401</v>
      </c>
      <c r="AA4">
        <v>95</v>
      </c>
    </row>
    <row r="5" spans="1:64" x14ac:dyDescent="0.25">
      <c r="A5" t="s">
        <v>43</v>
      </c>
      <c r="B5" t="s">
        <v>44</v>
      </c>
      <c r="C5" s="17">
        <v>44237</v>
      </c>
      <c r="D5" s="7">
        <v>135000</v>
      </c>
      <c r="E5" t="s">
        <v>29</v>
      </c>
      <c r="F5" t="s">
        <v>30</v>
      </c>
      <c r="G5" s="7">
        <v>135000</v>
      </c>
      <c r="H5" s="7">
        <v>48400</v>
      </c>
      <c r="I5" s="12">
        <f t="shared" si="0"/>
        <v>35.851851851851855</v>
      </c>
      <c r="J5" s="7">
        <v>112193</v>
      </c>
      <c r="K5" s="7">
        <v>7968</v>
      </c>
      <c r="L5" s="7">
        <f t="shared" si="1"/>
        <v>127032</v>
      </c>
      <c r="M5" s="7">
        <v>127883.4375</v>
      </c>
      <c r="N5" s="22">
        <f t="shared" si="2"/>
        <v>0.99334208153420966</v>
      </c>
      <c r="O5" s="27">
        <v>960</v>
      </c>
      <c r="P5" s="32">
        <f t="shared" si="3"/>
        <v>132.32499999999999</v>
      </c>
      <c r="Q5" s="37" t="s">
        <v>31</v>
      </c>
      <c r="R5" s="42">
        <f>ABS(N27-N5)*100</f>
        <v>6.7921265013008103</v>
      </c>
      <c r="S5" t="s">
        <v>32</v>
      </c>
      <c r="U5" s="7">
        <v>7968</v>
      </c>
      <c r="V5" t="s">
        <v>33</v>
      </c>
      <c r="W5" s="17" t="s">
        <v>34</v>
      </c>
      <c r="Y5" t="s">
        <v>35</v>
      </c>
      <c r="Z5">
        <v>401</v>
      </c>
      <c r="AA5">
        <v>94</v>
      </c>
    </row>
    <row r="6" spans="1:64" x14ac:dyDescent="0.25">
      <c r="A6" t="s">
        <v>45</v>
      </c>
      <c r="B6" t="s">
        <v>46</v>
      </c>
      <c r="C6" s="17">
        <v>44244</v>
      </c>
      <c r="D6" s="7">
        <v>160000</v>
      </c>
      <c r="E6" t="s">
        <v>29</v>
      </c>
      <c r="F6" t="s">
        <v>30</v>
      </c>
      <c r="G6" s="7">
        <v>160000</v>
      </c>
      <c r="H6" s="7">
        <v>57900</v>
      </c>
      <c r="I6" s="12">
        <f t="shared" si="0"/>
        <v>36.1875</v>
      </c>
      <c r="J6" s="7">
        <v>123617</v>
      </c>
      <c r="K6" s="7">
        <v>48193</v>
      </c>
      <c r="L6" s="7">
        <f t="shared" si="1"/>
        <v>111807</v>
      </c>
      <c r="M6" s="7">
        <v>104755.5546875</v>
      </c>
      <c r="N6" s="22">
        <f t="shared" si="2"/>
        <v>1.0673133308637945</v>
      </c>
      <c r="O6" s="27">
        <v>1404</v>
      </c>
      <c r="P6" s="32">
        <f t="shared" si="3"/>
        <v>79.634615384615387</v>
      </c>
      <c r="Q6" s="37" t="s">
        <v>36</v>
      </c>
      <c r="R6" s="42">
        <f>ABS(N27-N6)*100</f>
        <v>14.189251434259297</v>
      </c>
      <c r="S6" t="s">
        <v>37</v>
      </c>
      <c r="U6" s="7">
        <v>43000</v>
      </c>
      <c r="V6" t="s">
        <v>33</v>
      </c>
      <c r="W6" s="17" t="s">
        <v>34</v>
      </c>
      <c r="Y6" t="s">
        <v>35</v>
      </c>
      <c r="Z6">
        <v>401</v>
      </c>
      <c r="AA6">
        <v>72</v>
      </c>
    </row>
    <row r="7" spans="1:64" x14ac:dyDescent="0.25">
      <c r="A7" t="s">
        <v>45</v>
      </c>
      <c r="B7" t="s">
        <v>46</v>
      </c>
      <c r="C7" s="17">
        <v>44580</v>
      </c>
      <c r="D7" s="7">
        <v>190000</v>
      </c>
      <c r="E7" t="s">
        <v>29</v>
      </c>
      <c r="F7" t="s">
        <v>30</v>
      </c>
      <c r="G7" s="7">
        <v>190000</v>
      </c>
      <c r="H7" s="7">
        <v>59100</v>
      </c>
      <c r="I7" s="12">
        <f t="shared" si="0"/>
        <v>31.105263157894736</v>
      </c>
      <c r="J7" s="7">
        <v>123617</v>
      </c>
      <c r="K7" s="7">
        <v>48193</v>
      </c>
      <c r="L7" s="7">
        <f t="shared" si="1"/>
        <v>141807</v>
      </c>
      <c r="M7" s="7">
        <v>104755.5546875</v>
      </c>
      <c r="N7" s="22">
        <f t="shared" si="2"/>
        <v>1.3536943260243286</v>
      </c>
      <c r="O7" s="27">
        <v>1404</v>
      </c>
      <c r="P7" s="32">
        <f t="shared" si="3"/>
        <v>101.00213675213675</v>
      </c>
      <c r="Q7" s="37" t="s">
        <v>36</v>
      </c>
      <c r="R7" s="42">
        <f>ABS(N27-N7)*100</f>
        <v>42.827350950312706</v>
      </c>
      <c r="S7" t="s">
        <v>37</v>
      </c>
      <c r="U7" s="7">
        <v>43000</v>
      </c>
      <c r="V7" t="s">
        <v>33</v>
      </c>
      <c r="W7" s="17" t="s">
        <v>34</v>
      </c>
      <c r="Y7" t="s">
        <v>35</v>
      </c>
      <c r="Z7">
        <v>401</v>
      </c>
      <c r="AA7">
        <v>72</v>
      </c>
    </row>
    <row r="8" spans="1:64" x14ac:dyDescent="0.25">
      <c r="A8" t="s">
        <v>47</v>
      </c>
      <c r="B8" t="s">
        <v>48</v>
      </c>
      <c r="C8" s="17">
        <v>43992</v>
      </c>
      <c r="D8" s="7">
        <v>37000</v>
      </c>
      <c r="E8" t="s">
        <v>49</v>
      </c>
      <c r="F8" t="s">
        <v>30</v>
      </c>
      <c r="G8" s="7">
        <v>37000</v>
      </c>
      <c r="H8" s="7">
        <v>27300</v>
      </c>
      <c r="I8" s="12">
        <f t="shared" si="0"/>
        <v>73.78378378378379</v>
      </c>
      <c r="J8" s="7">
        <v>52748</v>
      </c>
      <c r="K8" s="7">
        <v>10110</v>
      </c>
      <c r="L8" s="7">
        <f t="shared" si="1"/>
        <v>26890</v>
      </c>
      <c r="M8" s="7">
        <v>59219.4453125</v>
      </c>
      <c r="N8" s="22">
        <f t="shared" si="2"/>
        <v>0.45407382419916176</v>
      </c>
      <c r="O8" s="27">
        <v>1232</v>
      </c>
      <c r="P8" s="32">
        <f t="shared" si="3"/>
        <v>21.8262987012987</v>
      </c>
      <c r="Q8" s="37" t="s">
        <v>36</v>
      </c>
      <c r="R8" s="42">
        <f>ABS(N27-N8)*100</f>
        <v>47.134699232203978</v>
      </c>
      <c r="S8" t="s">
        <v>38</v>
      </c>
      <c r="U8" s="7">
        <v>9083</v>
      </c>
      <c r="V8" t="s">
        <v>33</v>
      </c>
      <c r="W8" s="17" t="s">
        <v>34</v>
      </c>
      <c r="Y8" t="s">
        <v>50</v>
      </c>
      <c r="Z8">
        <v>401</v>
      </c>
      <c r="AA8">
        <v>68</v>
      </c>
    </row>
    <row r="9" spans="1:64" x14ac:dyDescent="0.25">
      <c r="A9" t="s">
        <v>51</v>
      </c>
      <c r="B9" t="s">
        <v>52</v>
      </c>
      <c r="C9" s="17">
        <v>44435</v>
      </c>
      <c r="D9" s="7">
        <v>213500</v>
      </c>
      <c r="E9" t="s">
        <v>29</v>
      </c>
      <c r="F9" t="s">
        <v>30</v>
      </c>
      <c r="G9" s="7">
        <v>213500</v>
      </c>
      <c r="H9" s="7">
        <v>70700</v>
      </c>
      <c r="I9" s="12">
        <f t="shared" si="0"/>
        <v>33.114754098360656</v>
      </c>
      <c r="J9" s="7">
        <v>153681</v>
      </c>
      <c r="K9" s="7">
        <v>21983</v>
      </c>
      <c r="L9" s="7">
        <f t="shared" si="1"/>
        <v>191517</v>
      </c>
      <c r="M9" s="7">
        <v>161592.640625</v>
      </c>
      <c r="N9" s="22">
        <f t="shared" si="2"/>
        <v>1.1851839245850557</v>
      </c>
      <c r="O9" s="27">
        <v>1976</v>
      </c>
      <c r="P9" s="32">
        <f t="shared" si="3"/>
        <v>96.921558704453446</v>
      </c>
      <c r="Q9" s="37" t="s">
        <v>31</v>
      </c>
      <c r="R9" s="42">
        <f>ABS(N27-N9)*100</f>
        <v>25.976310806385417</v>
      </c>
      <c r="S9" t="s">
        <v>32</v>
      </c>
      <c r="U9" s="7">
        <v>18772</v>
      </c>
      <c r="V9" t="s">
        <v>33</v>
      </c>
      <c r="W9" s="17" t="s">
        <v>34</v>
      </c>
      <c r="Y9" t="s">
        <v>35</v>
      </c>
      <c r="Z9">
        <v>401</v>
      </c>
      <c r="AA9">
        <v>66</v>
      </c>
    </row>
    <row r="10" spans="1:64" x14ac:dyDescent="0.25">
      <c r="A10" t="s">
        <v>53</v>
      </c>
      <c r="B10" t="s">
        <v>54</v>
      </c>
      <c r="C10" s="17">
        <v>43966</v>
      </c>
      <c r="D10" s="7">
        <v>394900</v>
      </c>
      <c r="E10" t="s">
        <v>29</v>
      </c>
      <c r="F10" t="s">
        <v>41</v>
      </c>
      <c r="G10" s="7">
        <v>394900</v>
      </c>
      <c r="H10" s="7">
        <v>180700</v>
      </c>
      <c r="I10" s="12">
        <f t="shared" si="0"/>
        <v>45.758419853127371</v>
      </c>
      <c r="J10" s="7">
        <v>358532</v>
      </c>
      <c r="K10" s="7">
        <v>159526</v>
      </c>
      <c r="L10" s="7">
        <f t="shared" si="1"/>
        <v>235374</v>
      </c>
      <c r="M10" s="7">
        <v>253761.8694852941</v>
      </c>
      <c r="N10" s="22">
        <f t="shared" si="2"/>
        <v>0.92753887917601541</v>
      </c>
      <c r="O10" s="27">
        <v>1992</v>
      </c>
      <c r="P10" s="32">
        <f t="shared" si="3"/>
        <v>118.15963855421687</v>
      </c>
      <c r="Q10" s="37" t="s">
        <v>31</v>
      </c>
      <c r="R10" s="42">
        <f>ABS(N27-N10)*100</f>
        <v>0.21180626548138459</v>
      </c>
      <c r="S10" t="s">
        <v>32</v>
      </c>
      <c r="U10" s="7">
        <v>124000</v>
      </c>
      <c r="V10" t="s">
        <v>33</v>
      </c>
      <c r="W10" s="17" t="s">
        <v>34</v>
      </c>
      <c r="X10" t="s">
        <v>55</v>
      </c>
      <c r="Y10" t="s">
        <v>35</v>
      </c>
      <c r="Z10">
        <v>401</v>
      </c>
      <c r="AA10">
        <v>92</v>
      </c>
    </row>
    <row r="11" spans="1:64" x14ac:dyDescent="0.25">
      <c r="A11" t="s">
        <v>56</v>
      </c>
      <c r="B11" t="s">
        <v>57</v>
      </c>
      <c r="C11" s="17">
        <v>44370</v>
      </c>
      <c r="D11" s="7">
        <v>20000</v>
      </c>
      <c r="E11" t="s">
        <v>58</v>
      </c>
      <c r="F11" t="s">
        <v>30</v>
      </c>
      <c r="G11" s="7">
        <v>20000</v>
      </c>
      <c r="H11" s="7">
        <v>14500</v>
      </c>
      <c r="I11" s="12">
        <f t="shared" si="0"/>
        <v>72.5</v>
      </c>
      <c r="J11" s="7">
        <v>30247</v>
      </c>
      <c r="K11" s="7">
        <v>9366</v>
      </c>
      <c r="L11" s="7">
        <f t="shared" si="1"/>
        <v>10634</v>
      </c>
      <c r="M11" s="7">
        <v>29001.388671875</v>
      </c>
      <c r="N11" s="22">
        <f t="shared" si="2"/>
        <v>0.36667209699212278</v>
      </c>
      <c r="O11" s="27">
        <v>648</v>
      </c>
      <c r="P11" s="32">
        <f t="shared" si="3"/>
        <v>16.410493827160494</v>
      </c>
      <c r="Q11" s="37" t="s">
        <v>36</v>
      </c>
      <c r="R11" s="42">
        <f>ABS(N27-N11)*100</f>
        <v>55.874871952907881</v>
      </c>
      <c r="S11" t="s">
        <v>38</v>
      </c>
      <c r="U11" s="7">
        <v>6840</v>
      </c>
      <c r="V11" t="s">
        <v>33</v>
      </c>
      <c r="W11" s="17" t="s">
        <v>34</v>
      </c>
      <c r="Y11" t="s">
        <v>35</v>
      </c>
      <c r="Z11">
        <v>401</v>
      </c>
      <c r="AA11">
        <v>61</v>
      </c>
    </row>
    <row r="12" spans="1:64" x14ac:dyDescent="0.25">
      <c r="A12" t="s">
        <v>59</v>
      </c>
      <c r="B12" t="s">
        <v>60</v>
      </c>
      <c r="C12" s="17">
        <v>44315</v>
      </c>
      <c r="D12" s="7">
        <v>240000</v>
      </c>
      <c r="E12" t="s">
        <v>29</v>
      </c>
      <c r="F12" t="s">
        <v>30</v>
      </c>
      <c r="G12" s="7">
        <v>240000</v>
      </c>
      <c r="H12" s="7">
        <v>124600</v>
      </c>
      <c r="I12" s="12">
        <f t="shared" si="0"/>
        <v>51.916666666666664</v>
      </c>
      <c r="J12" s="7">
        <v>262953</v>
      </c>
      <c r="K12" s="7">
        <v>47987</v>
      </c>
      <c r="L12" s="7">
        <f t="shared" si="1"/>
        <v>192013</v>
      </c>
      <c r="M12" s="7">
        <v>227959.7002087752</v>
      </c>
      <c r="N12" s="22">
        <f t="shared" si="2"/>
        <v>0.84231116212271873</v>
      </c>
      <c r="O12" s="27">
        <v>2468</v>
      </c>
      <c r="P12" s="32">
        <f t="shared" si="3"/>
        <v>77.801053484602917</v>
      </c>
      <c r="Q12" s="37" t="s">
        <v>61</v>
      </c>
      <c r="R12" s="42">
        <f>ABS(N27-N12)*100</f>
        <v>8.3109654398482835</v>
      </c>
      <c r="S12" t="s">
        <v>32</v>
      </c>
      <c r="U12" s="7">
        <v>47987</v>
      </c>
      <c r="V12" t="s">
        <v>33</v>
      </c>
      <c r="W12" s="17" t="s">
        <v>34</v>
      </c>
      <c r="Y12" t="s">
        <v>62</v>
      </c>
      <c r="Z12">
        <v>101</v>
      </c>
      <c r="AA12">
        <v>63</v>
      </c>
    </row>
    <row r="13" spans="1:64" x14ac:dyDescent="0.25">
      <c r="A13" t="s">
        <v>63</v>
      </c>
      <c r="B13" t="s">
        <v>64</v>
      </c>
      <c r="C13" s="17">
        <v>44048</v>
      </c>
      <c r="D13" s="7">
        <v>240000</v>
      </c>
      <c r="E13" t="s">
        <v>29</v>
      </c>
      <c r="F13" t="s">
        <v>30</v>
      </c>
      <c r="G13" s="7">
        <v>240000</v>
      </c>
      <c r="H13" s="7">
        <v>103000</v>
      </c>
      <c r="I13" s="12">
        <f t="shared" si="0"/>
        <v>42.916666666666664</v>
      </c>
      <c r="J13" s="7">
        <v>223046</v>
      </c>
      <c r="K13" s="7">
        <v>20752</v>
      </c>
      <c r="L13" s="7">
        <f t="shared" si="1"/>
        <v>219248</v>
      </c>
      <c r="M13" s="7">
        <v>248213.4974118098</v>
      </c>
      <c r="N13" s="22">
        <f t="shared" si="2"/>
        <v>0.88330410024498673</v>
      </c>
      <c r="O13" s="27">
        <v>2704</v>
      </c>
      <c r="P13" s="32">
        <f t="shared" si="3"/>
        <v>81.082840236686394</v>
      </c>
      <c r="Q13" s="37" t="s">
        <v>31</v>
      </c>
      <c r="R13" s="42">
        <f>ABS(N27-N13)*100</f>
        <v>4.2116716276214827</v>
      </c>
      <c r="S13" t="s">
        <v>32</v>
      </c>
      <c r="U13" s="7">
        <v>20752</v>
      </c>
      <c r="V13" t="s">
        <v>33</v>
      </c>
      <c r="W13" s="17" t="s">
        <v>34</v>
      </c>
      <c r="Y13" t="s">
        <v>35</v>
      </c>
      <c r="Z13">
        <v>401</v>
      </c>
      <c r="AA13">
        <v>68</v>
      </c>
    </row>
    <row r="14" spans="1:64" x14ac:dyDescent="0.25">
      <c r="A14" t="s">
        <v>65</v>
      </c>
      <c r="B14" t="s">
        <v>66</v>
      </c>
      <c r="C14" s="17">
        <v>44169</v>
      </c>
      <c r="D14" s="7">
        <v>295000</v>
      </c>
      <c r="E14" t="s">
        <v>29</v>
      </c>
      <c r="F14" t="s">
        <v>30</v>
      </c>
      <c r="G14" s="7">
        <v>295000</v>
      </c>
      <c r="H14" s="7">
        <v>127400</v>
      </c>
      <c r="I14" s="12">
        <f t="shared" si="0"/>
        <v>43.186440677966104</v>
      </c>
      <c r="J14" s="7">
        <v>271731</v>
      </c>
      <c r="K14" s="7">
        <v>50749</v>
      </c>
      <c r="L14" s="7">
        <f t="shared" si="1"/>
        <v>244251</v>
      </c>
      <c r="M14" s="7">
        <v>271143.5625</v>
      </c>
      <c r="N14" s="22">
        <f t="shared" si="2"/>
        <v>0.900817993788807</v>
      </c>
      <c r="O14" s="27">
        <v>2406</v>
      </c>
      <c r="P14" s="32">
        <f t="shared" si="3"/>
        <v>101.51745635910224</v>
      </c>
      <c r="Q14" s="37" t="s">
        <v>31</v>
      </c>
      <c r="R14" s="42">
        <f>ABS(N27-N14)*100</f>
        <v>2.4602822732394558</v>
      </c>
      <c r="S14" t="s">
        <v>32</v>
      </c>
      <c r="U14" s="7">
        <v>40320</v>
      </c>
      <c r="V14" t="s">
        <v>33</v>
      </c>
      <c r="W14" s="17" t="s">
        <v>34</v>
      </c>
      <c r="Y14" t="s">
        <v>35</v>
      </c>
      <c r="Z14">
        <v>401</v>
      </c>
      <c r="AA14">
        <v>76</v>
      </c>
    </row>
    <row r="15" spans="1:64" x14ac:dyDescent="0.25">
      <c r="A15" t="s">
        <v>67</v>
      </c>
      <c r="B15" t="s">
        <v>68</v>
      </c>
      <c r="C15" s="17">
        <v>44182</v>
      </c>
      <c r="D15" s="7">
        <v>107000</v>
      </c>
      <c r="E15" t="s">
        <v>29</v>
      </c>
      <c r="F15" t="s">
        <v>30</v>
      </c>
      <c r="G15" s="7">
        <v>107000</v>
      </c>
      <c r="H15" s="7">
        <v>48800</v>
      </c>
      <c r="I15" s="12">
        <f t="shared" si="0"/>
        <v>45.607476635514018</v>
      </c>
      <c r="J15" s="7">
        <v>112335</v>
      </c>
      <c r="K15" s="7">
        <v>17625</v>
      </c>
      <c r="L15" s="7">
        <f t="shared" si="1"/>
        <v>89375</v>
      </c>
      <c r="M15" s="7">
        <v>116208.5859375</v>
      </c>
      <c r="N15" s="22">
        <f t="shared" si="2"/>
        <v>0.7690911930385953</v>
      </c>
      <c r="O15" s="27">
        <v>1218</v>
      </c>
      <c r="P15" s="32">
        <f t="shared" si="3"/>
        <v>73.378489326765191</v>
      </c>
      <c r="Q15" s="37" t="s">
        <v>31</v>
      </c>
      <c r="R15" s="42">
        <f>ABS(N27-N15)*100</f>
        <v>15.632962348260627</v>
      </c>
      <c r="S15" t="s">
        <v>32</v>
      </c>
      <c r="U15" s="7">
        <v>17625</v>
      </c>
      <c r="V15" t="s">
        <v>33</v>
      </c>
      <c r="W15" s="17" t="s">
        <v>34</v>
      </c>
      <c r="Y15" t="s">
        <v>35</v>
      </c>
      <c r="Z15">
        <v>401</v>
      </c>
      <c r="AA15">
        <v>71</v>
      </c>
    </row>
    <row r="16" spans="1:64" x14ac:dyDescent="0.25">
      <c r="A16" t="s">
        <v>69</v>
      </c>
      <c r="B16" t="s">
        <v>70</v>
      </c>
      <c r="C16" s="17">
        <v>44239</v>
      </c>
      <c r="D16" s="7">
        <v>163500</v>
      </c>
      <c r="E16" t="s">
        <v>29</v>
      </c>
      <c r="F16" t="s">
        <v>30</v>
      </c>
      <c r="G16" s="7">
        <v>163500</v>
      </c>
      <c r="H16" s="7">
        <v>54200</v>
      </c>
      <c r="I16" s="12">
        <f t="shared" si="0"/>
        <v>33.149847094801224</v>
      </c>
      <c r="J16" s="7">
        <v>123891</v>
      </c>
      <c r="K16" s="7">
        <v>19597</v>
      </c>
      <c r="L16" s="7">
        <f t="shared" si="1"/>
        <v>143903</v>
      </c>
      <c r="M16" s="7">
        <v>127968.09768021472</v>
      </c>
      <c r="N16" s="22">
        <f t="shared" si="2"/>
        <v>1.1245224599619019</v>
      </c>
      <c r="O16" s="27">
        <v>2006</v>
      </c>
      <c r="P16" s="32">
        <f t="shared" si="3"/>
        <v>71.736291126620145</v>
      </c>
      <c r="Q16" s="37" t="s">
        <v>31</v>
      </c>
      <c r="R16" s="42">
        <f>ABS(N27-N16)*100</f>
        <v>19.910164344070036</v>
      </c>
      <c r="S16" t="s">
        <v>32</v>
      </c>
      <c r="U16" s="7">
        <v>18318</v>
      </c>
      <c r="V16" t="s">
        <v>33</v>
      </c>
      <c r="W16" s="17" t="s">
        <v>34</v>
      </c>
      <c r="Y16" t="s">
        <v>35</v>
      </c>
      <c r="Z16">
        <v>401</v>
      </c>
      <c r="AA16">
        <v>56</v>
      </c>
    </row>
    <row r="17" spans="1:27" x14ac:dyDescent="0.25">
      <c r="A17" t="s">
        <v>71</v>
      </c>
      <c r="B17" t="s">
        <v>72</v>
      </c>
      <c r="C17" s="17">
        <v>44040</v>
      </c>
      <c r="D17" s="7">
        <v>126000</v>
      </c>
      <c r="E17" t="s">
        <v>29</v>
      </c>
      <c r="F17" t="s">
        <v>30</v>
      </c>
      <c r="G17" s="7">
        <v>126000</v>
      </c>
      <c r="H17" s="7">
        <v>59200</v>
      </c>
      <c r="I17" s="12">
        <f t="shared" si="0"/>
        <v>46.984126984126981</v>
      </c>
      <c r="J17" s="7">
        <v>170905</v>
      </c>
      <c r="K17" s="7">
        <v>20840</v>
      </c>
      <c r="L17" s="7">
        <f t="shared" si="1"/>
        <v>105160</v>
      </c>
      <c r="M17" s="7">
        <v>184128.82754984661</v>
      </c>
      <c r="N17" s="22">
        <f t="shared" si="2"/>
        <v>0.57112186831000977</v>
      </c>
      <c r="O17" s="27">
        <v>1610</v>
      </c>
      <c r="P17" s="32">
        <f t="shared" si="3"/>
        <v>65.316770186335404</v>
      </c>
      <c r="Q17" s="37" t="s">
        <v>31</v>
      </c>
      <c r="R17" s="42">
        <f>ABS(N27-N17)*100</f>
        <v>35.429894821119177</v>
      </c>
      <c r="S17" t="s">
        <v>32</v>
      </c>
      <c r="U17" s="7">
        <v>20000</v>
      </c>
      <c r="V17" t="s">
        <v>33</v>
      </c>
      <c r="W17" s="17" t="s">
        <v>34</v>
      </c>
      <c r="Y17" t="s">
        <v>35</v>
      </c>
      <c r="Z17">
        <v>401</v>
      </c>
      <c r="AA17">
        <v>67</v>
      </c>
    </row>
    <row r="18" spans="1:27" x14ac:dyDescent="0.25">
      <c r="A18" t="s">
        <v>73</v>
      </c>
      <c r="B18" t="s">
        <v>74</v>
      </c>
      <c r="C18" s="17">
        <v>44194</v>
      </c>
      <c r="D18" s="7">
        <v>189000</v>
      </c>
      <c r="E18" t="s">
        <v>29</v>
      </c>
      <c r="F18" t="s">
        <v>30</v>
      </c>
      <c r="G18" s="7">
        <v>189000</v>
      </c>
      <c r="H18" s="7">
        <v>78100</v>
      </c>
      <c r="I18" s="12">
        <f t="shared" si="0"/>
        <v>41.322751322751323</v>
      </c>
      <c r="J18" s="7">
        <v>175376</v>
      </c>
      <c r="K18" s="7">
        <v>16801</v>
      </c>
      <c r="L18" s="7">
        <f t="shared" si="1"/>
        <v>172199</v>
      </c>
      <c r="M18" s="7">
        <v>194570.546875</v>
      </c>
      <c r="N18" s="22">
        <f t="shared" si="2"/>
        <v>0.88502089738498613</v>
      </c>
      <c r="O18" s="27">
        <v>2714</v>
      </c>
      <c r="P18" s="32">
        <f t="shared" si="3"/>
        <v>63.448415622697127</v>
      </c>
      <c r="Q18" s="37" t="s">
        <v>31</v>
      </c>
      <c r="R18" s="42">
        <f>ABS(N27-N18)*100</f>
        <v>4.0399919136215434</v>
      </c>
      <c r="S18" t="s">
        <v>32</v>
      </c>
      <c r="U18" s="7">
        <v>16801</v>
      </c>
      <c r="V18" t="s">
        <v>33</v>
      </c>
      <c r="W18" s="17" t="s">
        <v>34</v>
      </c>
      <c r="Y18" t="s">
        <v>35</v>
      </c>
      <c r="Z18">
        <v>401</v>
      </c>
      <c r="AA18">
        <v>62</v>
      </c>
    </row>
    <row r="19" spans="1:27" x14ac:dyDescent="0.25">
      <c r="A19" t="s">
        <v>75</v>
      </c>
      <c r="B19" t="s">
        <v>76</v>
      </c>
      <c r="C19" s="17">
        <v>43952</v>
      </c>
      <c r="D19" s="7">
        <v>150000</v>
      </c>
      <c r="E19" t="s">
        <v>29</v>
      </c>
      <c r="F19" t="s">
        <v>30</v>
      </c>
      <c r="G19" s="7">
        <v>150000</v>
      </c>
      <c r="H19" s="7">
        <v>72300</v>
      </c>
      <c r="I19" s="12">
        <f t="shared" si="0"/>
        <v>48.199999999999996</v>
      </c>
      <c r="J19" s="7">
        <v>136880</v>
      </c>
      <c r="K19" s="7">
        <v>20347</v>
      </c>
      <c r="L19" s="7">
        <f t="shared" si="1"/>
        <v>129653</v>
      </c>
      <c r="M19" s="7">
        <v>142985.28125</v>
      </c>
      <c r="N19" s="22">
        <f t="shared" si="2"/>
        <v>0.90675766670913893</v>
      </c>
      <c r="O19" s="27">
        <v>1864</v>
      </c>
      <c r="P19" s="32">
        <f t="shared" si="3"/>
        <v>69.556330472102999</v>
      </c>
      <c r="Q19" s="37" t="s">
        <v>31</v>
      </c>
      <c r="R19" s="42">
        <f>ABS(N27-N19)*100</f>
        <v>1.8663149812062629</v>
      </c>
      <c r="S19" t="s">
        <v>32</v>
      </c>
      <c r="U19" s="7">
        <v>19359</v>
      </c>
      <c r="V19" t="s">
        <v>33</v>
      </c>
      <c r="W19" s="17" t="s">
        <v>34</v>
      </c>
      <c r="Y19" t="s">
        <v>35</v>
      </c>
      <c r="Z19">
        <v>401</v>
      </c>
      <c r="AA19">
        <v>45</v>
      </c>
    </row>
    <row r="20" spans="1:27" x14ac:dyDescent="0.25">
      <c r="A20" t="s">
        <v>77</v>
      </c>
      <c r="B20" t="s">
        <v>78</v>
      </c>
      <c r="C20" s="17">
        <v>44475</v>
      </c>
      <c r="D20" s="7">
        <v>225000</v>
      </c>
      <c r="E20" t="s">
        <v>79</v>
      </c>
      <c r="F20" t="s">
        <v>30</v>
      </c>
      <c r="G20" s="7">
        <v>225000</v>
      </c>
      <c r="H20" s="7">
        <v>73500</v>
      </c>
      <c r="I20" s="12">
        <f t="shared" si="0"/>
        <v>32.666666666666664</v>
      </c>
      <c r="J20" s="7">
        <v>154810</v>
      </c>
      <c r="K20" s="7">
        <v>24979</v>
      </c>
      <c r="L20" s="7">
        <f t="shared" si="1"/>
        <v>200021</v>
      </c>
      <c r="M20" s="7">
        <v>180320.83246527781</v>
      </c>
      <c r="N20" s="22">
        <f t="shared" si="2"/>
        <v>1.1092506465580765</v>
      </c>
      <c r="O20" s="27">
        <v>1620</v>
      </c>
      <c r="P20" s="32">
        <f t="shared" si="3"/>
        <v>123.46975308641976</v>
      </c>
      <c r="Q20" s="37" t="s">
        <v>36</v>
      </c>
      <c r="R20" s="42">
        <f>ABS(N27-N20)*100</f>
        <v>18.382983003687492</v>
      </c>
      <c r="S20" t="s">
        <v>37</v>
      </c>
      <c r="U20" s="7">
        <v>22246</v>
      </c>
      <c r="V20" t="s">
        <v>33</v>
      </c>
      <c r="W20" s="17" t="s">
        <v>34</v>
      </c>
      <c r="Y20" t="s">
        <v>35</v>
      </c>
      <c r="Z20">
        <v>401</v>
      </c>
      <c r="AA20">
        <v>80</v>
      </c>
    </row>
    <row r="21" spans="1:27" x14ac:dyDescent="0.25">
      <c r="A21" t="s">
        <v>80</v>
      </c>
      <c r="B21" t="s">
        <v>81</v>
      </c>
      <c r="C21" s="17">
        <v>44288</v>
      </c>
      <c r="D21" s="7">
        <v>290000</v>
      </c>
      <c r="E21" t="s">
        <v>29</v>
      </c>
      <c r="F21" t="s">
        <v>30</v>
      </c>
      <c r="G21" s="7">
        <v>290000</v>
      </c>
      <c r="H21" s="7">
        <v>123500</v>
      </c>
      <c r="I21" s="12">
        <f t="shared" si="0"/>
        <v>42.58620689655173</v>
      </c>
      <c r="J21" s="7">
        <v>264674</v>
      </c>
      <c r="K21" s="7">
        <v>29190</v>
      </c>
      <c r="L21" s="7">
        <f t="shared" si="1"/>
        <v>260810</v>
      </c>
      <c r="M21" s="7">
        <v>288937.4375</v>
      </c>
      <c r="N21" s="22">
        <f t="shared" si="2"/>
        <v>0.90265215285575451</v>
      </c>
      <c r="O21" s="27">
        <v>3360</v>
      </c>
      <c r="P21" s="32">
        <f t="shared" si="3"/>
        <v>77.62202380952381</v>
      </c>
      <c r="Q21" s="37" t="s">
        <v>31</v>
      </c>
      <c r="R21" s="42">
        <f>ABS(N27-N21)*100</f>
        <v>2.2768663665447053</v>
      </c>
      <c r="S21" t="s">
        <v>32</v>
      </c>
      <c r="U21" s="7">
        <v>29190</v>
      </c>
      <c r="V21" t="s">
        <v>33</v>
      </c>
      <c r="W21" s="17" t="s">
        <v>34</v>
      </c>
      <c r="Y21" t="s">
        <v>35</v>
      </c>
      <c r="Z21">
        <v>401</v>
      </c>
      <c r="AA21">
        <v>76</v>
      </c>
    </row>
    <row r="22" spans="1:27" x14ac:dyDescent="0.25">
      <c r="A22" t="s">
        <v>82</v>
      </c>
      <c r="B22" t="s">
        <v>83</v>
      </c>
      <c r="C22" s="17">
        <v>44126</v>
      </c>
      <c r="D22" s="7">
        <v>270000</v>
      </c>
      <c r="E22" t="s">
        <v>29</v>
      </c>
      <c r="F22" t="s">
        <v>41</v>
      </c>
      <c r="G22" s="7">
        <v>270000</v>
      </c>
      <c r="H22" s="7">
        <v>103000</v>
      </c>
      <c r="I22" s="12">
        <f t="shared" si="0"/>
        <v>38.148148148148145</v>
      </c>
      <c r="J22" s="7">
        <v>203496</v>
      </c>
      <c r="K22" s="7">
        <v>39427</v>
      </c>
      <c r="L22" s="7">
        <f t="shared" si="1"/>
        <v>230573</v>
      </c>
      <c r="M22" s="7">
        <v>206559.37959558819</v>
      </c>
      <c r="N22" s="22">
        <f t="shared" si="2"/>
        <v>1.1162552891639528</v>
      </c>
      <c r="O22" s="27">
        <v>1296</v>
      </c>
      <c r="P22" s="32">
        <f t="shared" si="3"/>
        <v>177.91126543209876</v>
      </c>
      <c r="Q22" s="37" t="s">
        <v>31</v>
      </c>
      <c r="R22" s="42">
        <f>ABS(N27-N22)*100</f>
        <v>19.083447264275122</v>
      </c>
      <c r="S22" t="s">
        <v>32</v>
      </c>
      <c r="U22" s="7">
        <v>34308</v>
      </c>
      <c r="V22" t="s">
        <v>33</v>
      </c>
      <c r="W22" s="17" t="s">
        <v>34</v>
      </c>
      <c r="X22" t="s">
        <v>84</v>
      </c>
      <c r="Y22" t="s">
        <v>35</v>
      </c>
      <c r="Z22">
        <v>401</v>
      </c>
      <c r="AA22">
        <v>77</v>
      </c>
    </row>
    <row r="23" spans="1:27" x14ac:dyDescent="0.25">
      <c r="A23" t="s">
        <v>85</v>
      </c>
      <c r="B23" t="s">
        <v>86</v>
      </c>
      <c r="C23" s="17">
        <v>44134</v>
      </c>
      <c r="D23" s="7">
        <v>98000</v>
      </c>
      <c r="E23" t="s">
        <v>29</v>
      </c>
      <c r="F23" t="s">
        <v>30</v>
      </c>
      <c r="G23" s="7">
        <v>98000</v>
      </c>
      <c r="H23" s="7">
        <v>42800</v>
      </c>
      <c r="I23" s="12">
        <f t="shared" si="0"/>
        <v>43.673469387755105</v>
      </c>
      <c r="J23" s="7">
        <v>98815</v>
      </c>
      <c r="K23" s="7">
        <v>32761</v>
      </c>
      <c r="L23" s="7">
        <f t="shared" si="1"/>
        <v>65239</v>
      </c>
      <c r="M23" s="7">
        <v>91741.6640625</v>
      </c>
      <c r="N23" s="22">
        <f t="shared" si="2"/>
        <v>0.71111637952801054</v>
      </c>
      <c r="O23" s="27">
        <v>1648</v>
      </c>
      <c r="P23" s="32">
        <f t="shared" si="3"/>
        <v>39.586771844660191</v>
      </c>
      <c r="Q23" s="37" t="s">
        <v>36</v>
      </c>
      <c r="R23" s="42">
        <f>ABS(N27-N23)*100</f>
        <v>21.430443699319103</v>
      </c>
      <c r="S23" t="s">
        <v>38</v>
      </c>
      <c r="U23" s="7">
        <v>17687</v>
      </c>
      <c r="V23" t="s">
        <v>33</v>
      </c>
      <c r="W23" s="17" t="s">
        <v>34</v>
      </c>
      <c r="Y23" t="s">
        <v>35</v>
      </c>
      <c r="Z23">
        <v>401</v>
      </c>
      <c r="AA23">
        <v>47</v>
      </c>
    </row>
    <row r="24" spans="1:27" ht="15.75" thickBot="1" x14ac:dyDescent="0.3">
      <c r="A24" t="s">
        <v>87</v>
      </c>
      <c r="B24" t="s">
        <v>88</v>
      </c>
      <c r="C24" s="17">
        <v>44112</v>
      </c>
      <c r="D24" s="7">
        <v>55000</v>
      </c>
      <c r="E24" t="s">
        <v>29</v>
      </c>
      <c r="F24" t="s">
        <v>30</v>
      </c>
      <c r="G24" s="7">
        <v>55000</v>
      </c>
      <c r="H24" s="7">
        <v>24200</v>
      </c>
      <c r="I24" s="12">
        <f t="shared" si="0"/>
        <v>44</v>
      </c>
      <c r="J24" s="7">
        <v>55424</v>
      </c>
      <c r="K24" s="7">
        <v>12450</v>
      </c>
      <c r="L24" s="7">
        <f t="shared" si="1"/>
        <v>42550</v>
      </c>
      <c r="M24" s="7">
        <v>52728.8359375</v>
      </c>
      <c r="N24" s="22">
        <f t="shared" si="2"/>
        <v>0.80695883463907547</v>
      </c>
      <c r="O24" s="27">
        <v>648</v>
      </c>
      <c r="P24" s="32">
        <f t="shared" si="3"/>
        <v>65.663580246913583</v>
      </c>
      <c r="Q24" s="37" t="s">
        <v>31</v>
      </c>
      <c r="R24" s="42">
        <f>ABS(N27-N24)*100</f>
        <v>11.846198188212609</v>
      </c>
      <c r="S24" t="s">
        <v>32</v>
      </c>
      <c r="U24" s="7">
        <v>12450</v>
      </c>
      <c r="V24" t="s">
        <v>33</v>
      </c>
      <c r="W24" s="17" t="s">
        <v>34</v>
      </c>
      <c r="Y24" t="s">
        <v>35</v>
      </c>
      <c r="Z24">
        <v>401</v>
      </c>
      <c r="AA24">
        <v>71</v>
      </c>
    </row>
    <row r="25" spans="1:27" ht="15.75" thickTop="1" x14ac:dyDescent="0.25">
      <c r="A25" s="3"/>
      <c r="B25" s="3"/>
      <c r="C25" s="18" t="s">
        <v>89</v>
      </c>
      <c r="D25" s="8">
        <f>+SUM(D2:D24)</f>
        <v>4128900</v>
      </c>
      <c r="E25" s="3"/>
      <c r="F25" s="3"/>
      <c r="G25" s="8">
        <f>+SUM(G2:G24)</f>
        <v>4128900</v>
      </c>
      <c r="H25" s="8">
        <f>+SUM(H2:H24)</f>
        <v>1692900</v>
      </c>
      <c r="I25" s="13"/>
      <c r="J25" s="8">
        <f>+SUM(J2:J24)</f>
        <v>3636252</v>
      </c>
      <c r="K25" s="8"/>
      <c r="L25" s="8">
        <f>+SUM(L2:L24)</f>
        <v>3387906</v>
      </c>
      <c r="M25" s="8">
        <f>+SUM(M2:M24)</f>
        <v>3603573.8889850928</v>
      </c>
      <c r="N25" s="23"/>
      <c r="O25" s="28"/>
      <c r="P25" s="33">
        <f>AVERAGE(P2:P24)</f>
        <v>86.615988289363386</v>
      </c>
      <c r="Q25" s="38"/>
      <c r="R25" s="43">
        <f>ABS(N27-N26)*100</f>
        <v>1.4730850787656347</v>
      </c>
      <c r="S25" s="3"/>
      <c r="T25" s="3"/>
      <c r="U25" s="8"/>
      <c r="V25" s="3"/>
      <c r="W25" s="18"/>
      <c r="X25" s="3"/>
      <c r="Y25" s="3"/>
      <c r="Z25" s="3"/>
      <c r="AA25" s="3"/>
    </row>
    <row r="26" spans="1:27" x14ac:dyDescent="0.25">
      <c r="A26" s="4"/>
      <c r="B26" s="4"/>
      <c r="C26" s="19"/>
      <c r="D26" s="9"/>
      <c r="E26" s="4"/>
      <c r="F26" s="4"/>
      <c r="G26" s="9"/>
      <c r="H26" s="9" t="s">
        <v>90</v>
      </c>
      <c r="I26" s="14">
        <f>H25/G25*100</f>
        <v>41.001235195814864</v>
      </c>
      <c r="J26" s="9"/>
      <c r="K26" s="9"/>
      <c r="L26" s="9"/>
      <c r="M26" s="9" t="s">
        <v>91</v>
      </c>
      <c r="N26" s="24">
        <f>L25/M25</f>
        <v>0.94015166730885791</v>
      </c>
      <c r="O26" s="29"/>
      <c r="P26" s="34" t="s">
        <v>92</v>
      </c>
      <c r="Q26" s="39">
        <f>STDEV(N2:N24)</f>
        <v>0.28791491254770679</v>
      </c>
      <c r="R26" s="44"/>
      <c r="S26" s="4"/>
      <c r="T26" s="4"/>
      <c r="U26" s="9"/>
      <c r="V26" s="4"/>
      <c r="W26" s="19"/>
      <c r="X26" s="4"/>
      <c r="Y26" s="4"/>
      <c r="Z26" s="4"/>
      <c r="AA26" s="4"/>
    </row>
    <row r="27" spans="1:27" x14ac:dyDescent="0.25">
      <c r="A27" s="5"/>
      <c r="B27" s="5"/>
      <c r="C27" s="20"/>
      <c r="D27" s="10"/>
      <c r="E27" s="5"/>
      <c r="F27" s="5"/>
      <c r="G27" s="10"/>
      <c r="H27" s="10" t="s">
        <v>93</v>
      </c>
      <c r="I27" s="15">
        <f>STDEV(I2:I24)</f>
        <v>11.332476264719602</v>
      </c>
      <c r="J27" s="10"/>
      <c r="K27" s="10"/>
      <c r="L27" s="10"/>
      <c r="M27" s="10" t="s">
        <v>94</v>
      </c>
      <c r="N27" s="25">
        <f>AVERAGE(N2:N24)</f>
        <v>0.92542081652120156</v>
      </c>
      <c r="O27" s="30"/>
      <c r="P27" s="35" t="s">
        <v>95</v>
      </c>
      <c r="Q27" s="46">
        <f>AVERAGE(R2:R24)</f>
        <v>19.906205156356414</v>
      </c>
      <c r="R27" s="45" t="s">
        <v>96</v>
      </c>
      <c r="S27" s="5">
        <f>+(Q27/N27)</f>
        <v>21.510435902216773</v>
      </c>
      <c r="T27" s="5"/>
      <c r="U27" s="10"/>
      <c r="V27" s="5"/>
      <c r="W27" s="20"/>
      <c r="X27" s="5"/>
      <c r="Y27" s="5"/>
      <c r="Z27" s="5"/>
      <c r="AA27" s="5"/>
    </row>
  </sheetData>
  <conditionalFormatting sqref="A2:AA24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scale="47" fitToHeight="0" orientation="landscape" r:id="rId1"/>
  <headerFooter>
    <oddHeader>&amp;C2023 ECF AGRICULTURAL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E.C.F. Analysis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Story</dc:creator>
  <cp:lastModifiedBy>Angie Kerby</cp:lastModifiedBy>
  <cp:lastPrinted>2023-03-15T12:21:48Z</cp:lastPrinted>
  <dcterms:created xsi:type="dcterms:W3CDTF">2023-01-19T01:25:54Z</dcterms:created>
  <dcterms:modified xsi:type="dcterms:W3CDTF">2023-03-15T12:22:05Z</dcterms:modified>
</cp:coreProperties>
</file>