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54897bfa903060/Naunton PC/Finances/"/>
    </mc:Choice>
  </mc:AlternateContent>
  <xr:revisionPtr revIDLastSave="50" documentId="14_{4473A163-53BE-4FD8-A606-53E2CF95BB4A}" xr6:coauthVersionLast="47" xr6:coauthVersionMax="47" xr10:uidLastSave="{33030EAA-58AA-4E28-A6CE-5B62604FA0FE}"/>
  <bookViews>
    <workbookView minimized="1" xWindow="3180" yWindow="2800" windowWidth="14400" windowHeight="7400" firstSheet="6" activeTab="10" xr2:uid="{2F9CAC89-7CA8-4467-92CD-C089B6A4DDD6}"/>
  </bookViews>
  <sheets>
    <sheet name="Reconciliation Nov 2023" sheetId="39" r:id="rId1"/>
    <sheet name=" NPC Cashbook 2023 - 24" sheetId="24" r:id="rId2"/>
    <sheet name=" Rec gnd inc  &amp; exp 2023 24" sheetId="32" r:id="rId3"/>
    <sheet name="Reconciliation May 2023 " sheetId="35" r:id="rId4"/>
    <sheet name="Reconciliation July 2023" sheetId="37" r:id="rId5"/>
    <sheet name="Reconciliation Sept 2023" sheetId="38" r:id="rId6"/>
    <sheet name="Accounts 23 - 24 " sheetId="12" r:id="rId7"/>
    <sheet name="Final reconciliation 23 24" sheetId="33" r:id="rId8"/>
    <sheet name="Budget 2023 - 24" sheetId="36" r:id="rId9"/>
    <sheet name="Budget v actual 2023 - 24" sheetId="28" r:id="rId10"/>
    <sheet name="Sheet2" sheetId="40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40" l="1"/>
  <c r="F29" i="40"/>
  <c r="C29" i="40"/>
  <c r="H27" i="40"/>
  <c r="H26" i="40"/>
  <c r="H23" i="40"/>
  <c r="H22" i="40"/>
  <c r="H21" i="40"/>
  <c r="H20" i="40"/>
  <c r="H19" i="40"/>
  <c r="H18" i="40"/>
  <c r="H17" i="40"/>
  <c r="H16" i="40"/>
  <c r="H15" i="40"/>
  <c r="H14" i="40"/>
  <c r="E10" i="40"/>
  <c r="E31" i="40" s="1"/>
  <c r="D10" i="40"/>
  <c r="B10" i="40"/>
  <c r="H38" i="28"/>
  <c r="H37" i="28"/>
  <c r="G36" i="28"/>
  <c r="G34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G29" i="28"/>
  <c r="H29" i="28" s="1"/>
  <c r="F29" i="28"/>
  <c r="C29" i="28"/>
  <c r="F22" i="39"/>
  <c r="F11" i="39"/>
  <c r="F15" i="39" s="1"/>
  <c r="Y48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J46" i="24"/>
  <c r="I46" i="24"/>
  <c r="H46" i="24"/>
  <c r="G46" i="24"/>
  <c r="F46" i="24"/>
  <c r="E46" i="24"/>
  <c r="F21" i="38"/>
  <c r="F10" i="38"/>
  <c r="F14" i="38" s="1"/>
  <c r="K37" i="24"/>
  <c r="K36" i="24"/>
  <c r="K35" i="24"/>
  <c r="K34" i="24"/>
  <c r="Y30" i="24"/>
  <c r="Y16" i="24"/>
  <c r="Y46" i="24" s="1"/>
  <c r="Y32" i="24"/>
  <c r="E27" i="32"/>
  <c r="D27" i="32"/>
  <c r="Y27" i="24"/>
  <c r="Y29" i="24"/>
  <c r="Y28" i="24"/>
  <c r="F21" i="37"/>
  <c r="F10" i="37"/>
  <c r="F14" i="37" s="1"/>
  <c r="K12" i="24"/>
  <c r="Y13" i="24"/>
  <c r="Y8" i="24"/>
  <c r="K10" i="24"/>
  <c r="K11" i="24"/>
  <c r="K7" i="24"/>
  <c r="F23" i="35"/>
  <c r="F10" i="35"/>
  <c r="D13" i="32"/>
  <c r="D14" i="32" s="1"/>
  <c r="K9" i="24"/>
  <c r="H29" i="40" l="1"/>
  <c r="G34" i="40" s="1"/>
  <c r="G36" i="40" s="1"/>
  <c r="H37" i="40" s="1"/>
  <c r="H38" i="40" s="1"/>
  <c r="K48" i="24"/>
  <c r="F16" i="35"/>
  <c r="E11" i="28"/>
  <c r="D11" i="28" l="1"/>
  <c r="B11" i="28"/>
  <c r="K6" i="24"/>
  <c r="K46" i="24" s="1"/>
  <c r="N14" i="12" l="1"/>
  <c r="N13" i="12"/>
  <c r="N11" i="12"/>
  <c r="N4" i="12"/>
  <c r="F24" i="12"/>
  <c r="F20" i="12" l="1"/>
  <c r="N8" i="12" l="1"/>
  <c r="N7" i="12" l="1"/>
  <c r="C26" i="12" l="1"/>
  <c r="N6" i="12" l="1"/>
  <c r="N9" i="12" l="1"/>
  <c r="K7" i="12"/>
  <c r="N5" i="12" l="1"/>
  <c r="K10" i="12"/>
  <c r="N10" i="12" s="1"/>
  <c r="F8" i="12"/>
  <c r="C28" i="12"/>
</calcChain>
</file>

<file path=xl/sharedStrings.xml><?xml version="1.0" encoding="utf-8"?>
<sst xmlns="http://schemas.openxmlformats.org/spreadsheetml/2006/main" count="540" uniqueCount="340">
  <si>
    <t>Receipts</t>
  </si>
  <si>
    <t>Payments</t>
  </si>
  <si>
    <t>From / To</t>
  </si>
  <si>
    <t>Ref / Cheque #</t>
  </si>
  <si>
    <t>Precept</t>
  </si>
  <si>
    <t>Donations &amp; Grants</t>
  </si>
  <si>
    <t>Rental income</t>
  </si>
  <si>
    <t>TOTAL RECEIPTS</t>
  </si>
  <si>
    <t>Staff Salary</t>
  </si>
  <si>
    <t>Training</t>
  </si>
  <si>
    <t>Expenses</t>
  </si>
  <si>
    <t>Subscriptions</t>
  </si>
  <si>
    <t>Grants</t>
  </si>
  <si>
    <t>Rent</t>
  </si>
  <si>
    <t>Maintenance</t>
  </si>
  <si>
    <t>Village Hall Loan</t>
  </si>
  <si>
    <t>S137 payments</t>
  </si>
  <si>
    <t>Street Furniture</t>
  </si>
  <si>
    <t>HMRC</t>
  </si>
  <si>
    <t>VAT</t>
  </si>
  <si>
    <t>Brought forward</t>
  </si>
  <si>
    <t>Income</t>
  </si>
  <si>
    <t>Naunton Parish Council</t>
  </si>
  <si>
    <t>TOTAL</t>
  </si>
  <si>
    <t>Less outstanding cheques</t>
  </si>
  <si>
    <t>Cash book summary</t>
  </si>
  <si>
    <t>Add receipts to date</t>
  </si>
  <si>
    <t>Cash book balance</t>
  </si>
  <si>
    <t>Signed:</t>
  </si>
  <si>
    <t>TOTALS</t>
  </si>
  <si>
    <t>Description</t>
  </si>
  <si>
    <t>VAT refund</t>
  </si>
  <si>
    <t>Other</t>
  </si>
  <si>
    <t>Interest</t>
  </si>
  <si>
    <t>Bank interest</t>
  </si>
  <si>
    <t>Precept inc VH loan</t>
  </si>
  <si>
    <t>Council tax supp grant</t>
  </si>
  <si>
    <t>VH loan repayments</t>
  </si>
  <si>
    <t>Administration costs</t>
  </si>
  <si>
    <t>Staff costs</t>
  </si>
  <si>
    <t>Insurance</t>
  </si>
  <si>
    <t xml:space="preserve">Audit costs </t>
  </si>
  <si>
    <t>Flood relief</t>
  </si>
  <si>
    <t>Playground eqt/inspection</t>
  </si>
  <si>
    <t>Other (inc training)</t>
  </si>
  <si>
    <t>Section 137</t>
  </si>
  <si>
    <t>budget Staff costs</t>
  </si>
  <si>
    <t>budget Other</t>
  </si>
  <si>
    <t>budget Admin costs</t>
  </si>
  <si>
    <t>budget Subs</t>
  </si>
  <si>
    <t>budget Grants</t>
  </si>
  <si>
    <t>budget Rent</t>
  </si>
  <si>
    <t>budget Infrastructure</t>
  </si>
  <si>
    <t xml:space="preserve">budget VH Loan </t>
  </si>
  <si>
    <t>Annual Return</t>
  </si>
  <si>
    <t>Calc1,2,3 - 4,5,6</t>
  </si>
  <si>
    <t>VAR</t>
  </si>
  <si>
    <t>Explanation</t>
  </si>
  <si>
    <t>RECEIPTS</t>
  </si>
  <si>
    <t>Budget</t>
  </si>
  <si>
    <t>BALANCE SHEET</t>
  </si>
  <si>
    <t>BOX 1</t>
  </si>
  <si>
    <t>Bal B/F</t>
  </si>
  <si>
    <t>%</t>
  </si>
  <si>
    <t>Opening Balance</t>
  </si>
  <si>
    <t>BOX 2</t>
  </si>
  <si>
    <t>Annual Precept</t>
  </si>
  <si>
    <t>Donations and Grants</t>
  </si>
  <si>
    <t>BOX 3</t>
  </si>
  <si>
    <t>Total other receipts</t>
  </si>
  <si>
    <t>BOX 4</t>
  </si>
  <si>
    <t>Staff Costs</t>
  </si>
  <si>
    <t>Closing Balance</t>
  </si>
  <si>
    <t>BOX 5</t>
  </si>
  <si>
    <t>Loan repayments</t>
  </si>
  <si>
    <t>BOX 6</t>
  </si>
  <si>
    <t>All other payments</t>
  </si>
  <si>
    <t>Increased donations due to Covid 19</t>
  </si>
  <si>
    <t>BOX 7</t>
  </si>
  <si>
    <t>Balance C/F</t>
  </si>
  <si>
    <t>Total Receipts</t>
  </si>
  <si>
    <t>Represented by:</t>
  </si>
  <si>
    <t>BOX 8</t>
  </si>
  <si>
    <t>PAYMENTS</t>
  </si>
  <si>
    <t>Lloyds Bank Current Acc</t>
  </si>
  <si>
    <t>BOX 9</t>
  </si>
  <si>
    <t>Total Fixed Assets</t>
  </si>
  <si>
    <t>Staff Salaries</t>
  </si>
  <si>
    <t>Lloyds Bank Deposit Acc</t>
  </si>
  <si>
    <t>BOX 10</t>
  </si>
  <si>
    <t>Total Borrowings</t>
  </si>
  <si>
    <t>Less uncleared cheques</t>
  </si>
  <si>
    <t xml:space="preserve"> - payments</t>
  </si>
  <si>
    <t xml:space="preserve"> - lodgements</t>
  </si>
  <si>
    <t>Check</t>
  </si>
  <si>
    <t>Outstanding payments</t>
  </si>
  <si>
    <t>Total Payments</t>
  </si>
  <si>
    <t>Deficit / Surplus for the year</t>
  </si>
  <si>
    <t>General Fund B/F</t>
  </si>
  <si>
    <t>General Fund C/F</t>
  </si>
  <si>
    <t>NAUNTON PARISH COUNCIL</t>
  </si>
  <si>
    <t>Expenses &amp; insurance</t>
  </si>
  <si>
    <t>Total Cash at bank</t>
  </si>
  <si>
    <t>Closing balance</t>
  </si>
  <si>
    <t>Arrears from 2019/20 paid in 20/21</t>
  </si>
  <si>
    <t>VAT not yet reclaimed</t>
  </si>
  <si>
    <t>Loan reducing</t>
  </si>
  <si>
    <t xml:space="preserve">Name of smaller authority: </t>
  </si>
  <si>
    <t xml:space="preserve">County area (local councils and parish meetings only): </t>
  </si>
  <si>
    <t>Gloucestershire County/ Cotswold District Council</t>
  </si>
  <si>
    <t>Prepared by (Name and Role):</t>
  </si>
  <si>
    <t xml:space="preserve">Maxi Freeman Clerk/ RFO </t>
  </si>
  <si>
    <t>Date:</t>
  </si>
  <si>
    <t>£</t>
  </si>
  <si>
    <t>Current Account</t>
  </si>
  <si>
    <t>High Interest Account</t>
  </si>
  <si>
    <t>Petty cash float (if applicable)</t>
  </si>
  <si>
    <t xml:space="preserve"> -   </t>
  </si>
  <si>
    <t>Less: any unpresented cheques as at 31/3/31</t>
  </si>
  <si>
    <t>Playground project</t>
  </si>
  <si>
    <t>Expected Income</t>
  </si>
  <si>
    <t>Expected expenditure to YE</t>
  </si>
  <si>
    <t>Total</t>
  </si>
  <si>
    <t>Naunton Parish Council Reconciliation</t>
  </si>
  <si>
    <t>Playground inspection</t>
  </si>
  <si>
    <t>Rec ground rental</t>
  </si>
  <si>
    <t>CDC precept pt 1</t>
  </si>
  <si>
    <t>Expenditure</t>
  </si>
  <si>
    <t>Date issued/Recd</t>
  </si>
  <si>
    <t>Clerk's wages Mar/April</t>
  </si>
  <si>
    <t>SO</t>
  </si>
  <si>
    <t>PATA payroll services</t>
  </si>
  <si>
    <t>RoSPA Annual Inspection fee</t>
  </si>
  <si>
    <t>M Freeman</t>
  </si>
  <si>
    <t>PATA</t>
  </si>
  <si>
    <t>GAPTC</t>
  </si>
  <si>
    <t>RoSPA</t>
  </si>
  <si>
    <t>Bank savings account</t>
  </si>
  <si>
    <t>S Brett</t>
  </si>
  <si>
    <t>Budgetted Expend-iture</t>
  </si>
  <si>
    <t>Actual income YTD</t>
  </si>
  <si>
    <t>Expected income YE</t>
  </si>
  <si>
    <t>Reconciled balance</t>
  </si>
  <si>
    <t xml:space="preserve">Less payments to date </t>
  </si>
  <si>
    <t>Clerk &amp; RFO …............................................................................</t>
  </si>
  <si>
    <t>Chairman …...............................................................................</t>
  </si>
  <si>
    <t>Naunton Music Soc Annual hire</t>
  </si>
  <si>
    <t>Current account 00462740 Online</t>
  </si>
  <si>
    <t>Deposit account 01612290 Online</t>
  </si>
  <si>
    <t>S137 payments &lt; £9.93</t>
  </si>
  <si>
    <t>FPO</t>
  </si>
  <si>
    <t>C/Fwd</t>
  </si>
  <si>
    <t>1.4.22</t>
  </si>
  <si>
    <t>Mrs Parker</t>
  </si>
  <si>
    <t xml:space="preserve">Recreation Field hire </t>
  </si>
  <si>
    <t>18.5.22</t>
  </si>
  <si>
    <t>Naunton Social Committee</t>
  </si>
  <si>
    <t>Annual Recreation Field hire</t>
  </si>
  <si>
    <t>Naunton Music Soc</t>
  </si>
  <si>
    <t>Naunton Village Hall Committee</t>
  </si>
  <si>
    <t xml:space="preserve">Annual Recreation Field hire </t>
  </si>
  <si>
    <t>21.3.22</t>
  </si>
  <si>
    <t>P. Johnson</t>
  </si>
  <si>
    <t>Rec field rental for Nauntonbury</t>
  </si>
  <si>
    <t>22.9.22</t>
  </si>
  <si>
    <t>Rec field hire</t>
  </si>
  <si>
    <t>28.9.22</t>
  </si>
  <si>
    <t xml:space="preserve">24.10.22 </t>
  </si>
  <si>
    <t>W Nunneley</t>
  </si>
  <si>
    <t>Total inc C/Fwd</t>
  </si>
  <si>
    <t>Naunton Recreation Ground - Income &amp; expenditure FY 2022/23</t>
  </si>
  <si>
    <t>7.2.23</t>
  </si>
  <si>
    <t>J Mangan</t>
  </si>
  <si>
    <t>Minus precept = other receipts</t>
  </si>
  <si>
    <t>All other payments (ex staff and loans)</t>
  </si>
  <si>
    <t>1+2+3</t>
  </si>
  <si>
    <t>1+2+3 - (4+5+6)</t>
  </si>
  <si>
    <t>4+5+6</t>
  </si>
  <si>
    <t>Financial year ending 31 March 2023</t>
  </si>
  <si>
    <t>Balance per bank statements as at 31/3/2023:</t>
  </si>
  <si>
    <t>Accounts for the Year Ending 31st March 2024</t>
  </si>
  <si>
    <t>2023/2024</t>
  </si>
  <si>
    <t>2022 - 23</t>
  </si>
  <si>
    <t>2023 - 24</t>
  </si>
  <si>
    <t>Other (VAT &amp; rec rental)</t>
  </si>
  <si>
    <t>2022/2023</t>
  </si>
  <si>
    <t>£100 ringfenced as a reserve for cost of possible contested elections</t>
  </si>
  <si>
    <t>Period 1 April to 5 May 2023</t>
  </si>
  <si>
    <t>Balance @ 5 May 2023</t>
  </si>
  <si>
    <t>Opening balance 1.4.23</t>
  </si>
  <si>
    <t>Date: 15th May 2023</t>
  </si>
  <si>
    <t>27.4.23</t>
  </si>
  <si>
    <t>11.4.23</t>
  </si>
  <si>
    <t>5.5.23</t>
  </si>
  <si>
    <t>Clerk's wages Jan/Feb</t>
  </si>
  <si>
    <t xml:space="preserve">£11, 289.60 at bank </t>
  </si>
  <si>
    <t>75 Coronation medals</t>
  </si>
  <si>
    <t>Naunton Social Committee annual hire</t>
  </si>
  <si>
    <t>Naunton Village Hall Committee annual hire</t>
  </si>
  <si>
    <t>Music society</t>
  </si>
  <si>
    <t>Social committee</t>
  </si>
  <si>
    <t>Village hall committee</t>
  </si>
  <si>
    <t>15.5.23</t>
  </si>
  <si>
    <t>Balance @ 10 May 2023</t>
  </si>
  <si>
    <t>Naunton Parish Council Budget FY 2023/24</t>
  </si>
  <si>
    <t>Budgetted Exp.</t>
  </si>
  <si>
    <t>Playground maintenance</t>
  </si>
  <si>
    <t xml:space="preserve">Infrastructure (strimming, benches, dog bags, tree surgery) </t>
  </si>
  <si>
    <t>Annual allocation for possible contested elections</t>
  </si>
  <si>
    <t>CHANGES 2022/23 to 23/24</t>
  </si>
  <si>
    <t>2023/24</t>
  </si>
  <si>
    <t>Section 137 –Jubilee 22/23, Coronation in 23/24</t>
  </si>
  <si>
    <t>Playground inspection - prices not raised 2022</t>
  </si>
  <si>
    <t>Staff costs - national pay award</t>
  </si>
  <si>
    <t>Admin costs - inflation</t>
  </si>
  <si>
    <t>NOTES re brought forward amts 1.4.23</t>
  </si>
  <si>
    <t>£1048.14 ringfenced for Recreation Ground expenses</t>
  </si>
  <si>
    <t xml:space="preserve">£694.58 ringfenced for playground expenditure  and external audit </t>
  </si>
  <si>
    <t>= Total £1842.72 ringfenced</t>
  </si>
  <si>
    <t>Community Heartbeat</t>
  </si>
  <si>
    <t>Inv 17173 46.95 + VAT 9.39 Defib pads</t>
  </si>
  <si>
    <t>Naunton Recreation Ground - Income &amp; expenditure FY 2023/24</t>
  </si>
  <si>
    <t>Greenfields</t>
  </si>
  <si>
    <t>Improvements to entrance</t>
  </si>
  <si>
    <t>PKF</t>
  </si>
  <si>
    <t>Last year's external audit £240.  Ref GL0156 SB20223993</t>
  </si>
  <si>
    <t>Hire of Rec field</t>
  </si>
  <si>
    <t>Iona Anderson</t>
  </si>
  <si>
    <t>GPFA</t>
  </si>
  <si>
    <t>Annual membership</t>
  </si>
  <si>
    <t xml:space="preserve">Community First </t>
  </si>
  <si>
    <t>Clerk's wages May/June/July</t>
  </si>
  <si>
    <t>Doug Hindley</t>
  </si>
  <si>
    <t>9.5.23</t>
  </si>
  <si>
    <t>24.5.23</t>
  </si>
  <si>
    <t>27.6.23</t>
  </si>
  <si>
    <t>Paul Johnson</t>
  </si>
  <si>
    <t>30.5.23</t>
  </si>
  <si>
    <t>5.6.23</t>
  </si>
  <si>
    <t>Expenses (stamps &amp; ink)</t>
  </si>
  <si>
    <t>Hire of rec field</t>
  </si>
  <si>
    <t>9.6.23</t>
  </si>
  <si>
    <t>10.7.23</t>
  </si>
  <si>
    <t>P Johnson</t>
  </si>
  <si>
    <t>H&amp;A Ready</t>
  </si>
  <si>
    <t>Period 1 April to 21 July 2023</t>
  </si>
  <si>
    <t>Balance @ 21 July 2023</t>
  </si>
  <si>
    <t>H &amp; A Glenready</t>
  </si>
  <si>
    <t>Date: 31st July 2023</t>
  </si>
  <si>
    <t>Arrears due to increase in charges</t>
  </si>
  <si>
    <t>According to internal auditor I need to do this for the budget/precept:</t>
  </si>
  <si>
    <t>Difference</t>
  </si>
  <si>
    <t xml:space="preserve">Made up of </t>
  </si>
  <si>
    <t>Reserves</t>
  </si>
  <si>
    <t>Need to have the following at all times:</t>
  </si>
  <si>
    <t>3 months reserves @£1000 per month</t>
  </si>
  <si>
    <t>31.7.23</t>
  </si>
  <si>
    <t>Net balances as at 31/3/23 (Box 8)</t>
  </si>
  <si>
    <t>Naunton PC Budget 2023/2024</t>
  </si>
  <si>
    <t>Actual expenditure YTD</t>
  </si>
  <si>
    <t>JRB enterprises</t>
  </si>
  <si>
    <t>Inv received:</t>
  </si>
  <si>
    <t>GAPTC Annual audit fee Inv 80</t>
  </si>
  <si>
    <t>PWLB</t>
  </si>
  <si>
    <t>29.8.23</t>
  </si>
  <si>
    <t>4.9.23</t>
  </si>
  <si>
    <t>8.9.23</t>
  </si>
  <si>
    <t>7.8.23</t>
  </si>
  <si>
    <t>Contribution from cricket club for Bodpave</t>
  </si>
  <si>
    <t>DD</t>
  </si>
  <si>
    <t>Night safe</t>
  </si>
  <si>
    <t>9.8.23</t>
  </si>
  <si>
    <t>11.9.23</t>
  </si>
  <si>
    <t xml:space="preserve">Bodpave improvements to field entrance </t>
  </si>
  <si>
    <t>Period 1 April to 12 September 2023</t>
  </si>
  <si>
    <t>Balance @ 12 September 2023</t>
  </si>
  <si>
    <t xml:space="preserve">Balance @ 12 September 2023 </t>
  </si>
  <si>
    <t>Date: 18th September 2023</t>
  </si>
  <si>
    <t>Strimming July</t>
  </si>
  <si>
    <t>Strimming August and September</t>
  </si>
  <si>
    <t>18.9.23</t>
  </si>
  <si>
    <t>CDC Precept</t>
  </si>
  <si>
    <t>21.9.23</t>
  </si>
  <si>
    <t>Precept part 2</t>
  </si>
  <si>
    <t>26.9.23</t>
  </si>
  <si>
    <t>Dog bags</t>
  </si>
  <si>
    <t>18,9,23</t>
  </si>
  <si>
    <t>Clerk's wages Aug/Sept</t>
  </si>
  <si>
    <t>CDC CIL</t>
  </si>
  <si>
    <t>19.10.23</t>
  </si>
  <si>
    <t>9.11.23</t>
  </si>
  <si>
    <t>For AGAR:</t>
  </si>
  <si>
    <t>Period 1 April to 15 November 2023</t>
  </si>
  <si>
    <t>Balance @ 15 November 2023</t>
  </si>
  <si>
    <t xml:space="preserve">Balance @ 15 November 2023 </t>
  </si>
  <si>
    <t>9.10.23</t>
  </si>
  <si>
    <t>Date: 20th November 2023</t>
  </si>
  <si>
    <t>Infrastructure (strimming, benches, dogs, Rec Ground)</t>
  </si>
  <si>
    <t>Subscriptions (GAPTC and GPFA)</t>
  </si>
  <si>
    <t>Annual allocation for poss. Contested elections</t>
  </si>
  <si>
    <t>Precept inc VH loan supplement</t>
  </si>
  <si>
    <t>Donations (Rec ground mtce)</t>
  </si>
  <si>
    <t>Other (VAT &amp; CIL)</t>
  </si>
  <si>
    <t>Budgetted Income</t>
  </si>
  <si>
    <t>Salary inc due to short payments 22/23</t>
  </si>
  <si>
    <t>Increase due to external audit fees for 22/23</t>
  </si>
  <si>
    <t>Includes Bodpave for rec grnd</t>
  </si>
  <si>
    <t>Paid GAPTC in 22/23</t>
  </si>
  <si>
    <t>Planning training t.b.p Nov meeting</t>
  </si>
  <si>
    <t>Coronation</t>
  </si>
  <si>
    <t>Accumulates by £100 p.a.</t>
  </si>
  <si>
    <t>Ringfenced sums</t>
  </si>
  <si>
    <t>2 x fund for possible election</t>
  </si>
  <si>
    <t>Inflation (3.5 to 7.7% forecast - 5.6%)</t>
  </si>
  <si>
    <t>Expected reserves (expected income - expected expenses)</t>
  </si>
  <si>
    <t>NOTES</t>
  </si>
  <si>
    <t>CIL payment is an exception</t>
  </si>
  <si>
    <t>Advisory 3 months operation costs (25% x  14501</t>
  </si>
  <si>
    <t>Funding required (same expenses as 23/24 + ringfenced sums, including inflation but not new projects)</t>
  </si>
  <si>
    <t>Recreation ground - carried over (1048.14) + 625 (rental) +500 (donation) - (1895.62 spent on bodpave)</t>
  </si>
  <si>
    <t>Using reserves to fund expenses (Funding required - expected reserves)</t>
  </si>
  <si>
    <t>Naunton PC Budget planning document 2024/5</t>
  </si>
  <si>
    <t>Actual expend-iture YTD</t>
  </si>
  <si>
    <t>Expected expend-iture to YE</t>
  </si>
  <si>
    <t>Inc due to external audit fees for 22/23</t>
  </si>
  <si>
    <t>Using reserves towards expenses (Funding required - expected reserves)</t>
  </si>
  <si>
    <t>Total ringfenced</t>
  </si>
  <si>
    <t>Recreation ground: carried over (1048.14) + 625 (rental) + 500 (donation) - (1895.62 spent on Bodpave)</t>
  </si>
  <si>
    <t>Advisory 3 months operation costs (25% x  14501)</t>
  </si>
  <si>
    <t>Plus new projects?</t>
  </si>
  <si>
    <t>Rent of Rec ground and hall</t>
  </si>
  <si>
    <t>Rent to Village Hall Society</t>
  </si>
  <si>
    <t>To be paid annually in April 2024</t>
  </si>
  <si>
    <t>Expected reserves (expected income - expected expenses) + dep act</t>
  </si>
  <si>
    <t>Inflation (av f/cast 5.6%)</t>
  </si>
  <si>
    <t>Current Band D charge is £59.81, an increase of 3% on 2022/23.</t>
  </si>
  <si>
    <t>2024/25 proposed costs</t>
  </si>
  <si>
    <t>CIL payment was an exception</t>
  </si>
  <si>
    <t>NOTES on diffces</t>
  </si>
  <si>
    <t>2024/25 proposed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</si>
</sst>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1FD2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44" fontId="0" fillId="0" borderId="0" xfId="0" applyNumberForma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2" borderId="1" xfId="0" applyFill="1" applyBorder="1" applyAlignment="1">
      <alignment wrapText="1"/>
    </xf>
    <xf numFmtId="164" fontId="3" fillId="0" borderId="0" xfId="0" applyNumberFormat="1" applyFont="1"/>
    <xf numFmtId="0" fontId="0" fillId="3" borderId="1" xfId="0" applyFill="1" applyBorder="1"/>
    <xf numFmtId="165" fontId="0" fillId="2" borderId="1" xfId="0" applyNumberFormat="1" applyFill="1" applyBorder="1" applyAlignment="1">
      <alignment wrapText="1"/>
    </xf>
    <xf numFmtId="165" fontId="0" fillId="0" borderId="1" xfId="0" applyNumberFormat="1" applyBorder="1"/>
    <xf numFmtId="2" fontId="0" fillId="2" borderId="1" xfId="0" applyNumberForma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15" fontId="0" fillId="0" borderId="1" xfId="0" applyNumberFormat="1" applyBorder="1"/>
    <xf numFmtId="0" fontId="1" fillId="0" borderId="1" xfId="0" applyFont="1" applyBorder="1" applyAlignment="1">
      <alignment wrapText="1"/>
    </xf>
    <xf numFmtId="2" fontId="0" fillId="3" borderId="1" xfId="0" applyNumberFormat="1" applyFill="1" applyBorder="1"/>
    <xf numFmtId="2" fontId="1" fillId="0" borderId="0" xfId="0" applyNumberFormat="1" applyFont="1" applyAlignment="1">
      <alignment wrapText="1"/>
    </xf>
    <xf numFmtId="0" fontId="1" fillId="0" borderId="2" xfId="0" applyFont="1" applyBorder="1"/>
    <xf numFmtId="2" fontId="1" fillId="0" borderId="3" xfId="0" applyNumberFormat="1" applyFont="1" applyBorder="1"/>
    <xf numFmtId="0" fontId="1" fillId="0" borderId="3" xfId="0" applyFont="1" applyBorder="1"/>
    <xf numFmtId="2" fontId="1" fillId="0" borderId="4" xfId="0" applyNumberFormat="1" applyFont="1" applyBorder="1"/>
    <xf numFmtId="2" fontId="1" fillId="0" borderId="1" xfId="0" applyNumberFormat="1" applyFont="1" applyBorder="1"/>
    <xf numFmtId="0" fontId="4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5" borderId="7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right" vertical="center" wrapText="1"/>
    </xf>
    <xf numFmtId="15" fontId="0" fillId="0" borderId="0" xfId="0" applyNumberFormat="1"/>
    <xf numFmtId="2" fontId="0" fillId="0" borderId="0" xfId="0" applyNumberFormat="1" applyAlignment="1">
      <alignment horizontal="center"/>
    </xf>
    <xf numFmtId="0" fontId="0" fillId="4" borderId="0" xfId="0" applyFill="1"/>
    <xf numFmtId="0" fontId="1" fillId="4" borderId="0" xfId="0" applyFont="1" applyFill="1"/>
    <xf numFmtId="164" fontId="0" fillId="3" borderId="1" xfId="0" applyNumberFormat="1" applyFill="1" applyBorder="1"/>
    <xf numFmtId="164" fontId="1" fillId="3" borderId="1" xfId="0" applyNumberFormat="1" applyFont="1" applyFill="1" applyBorder="1"/>
    <xf numFmtId="164" fontId="0" fillId="0" borderId="1" xfId="0" applyNumberFormat="1" applyBorder="1"/>
    <xf numFmtId="164" fontId="0" fillId="2" borderId="1" xfId="0" applyNumberForma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8" fillId="0" borderId="5" xfId="0" applyFont="1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8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8" fontId="9" fillId="0" borderId="7" xfId="0" applyNumberFormat="1" applyFont="1" applyBorder="1" applyAlignment="1">
      <alignment vertical="center"/>
    </xf>
    <xf numFmtId="0" fontId="0" fillId="0" borderId="7" xfId="0" applyBorder="1" applyAlignment="1">
      <alignment vertical="top"/>
    </xf>
    <xf numFmtId="0" fontId="8" fillId="0" borderId="6" xfId="0" applyFont="1" applyBorder="1" applyAlignment="1">
      <alignment vertical="center"/>
    </xf>
    <xf numFmtId="8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0" fillId="0" borderId="6" xfId="0" applyBorder="1" applyAlignment="1">
      <alignment vertical="top" wrapText="1"/>
    </xf>
    <xf numFmtId="0" fontId="8" fillId="0" borderId="6" xfId="0" applyFont="1" applyBorder="1" applyAlignment="1">
      <alignment vertical="center" wrapText="1"/>
    </xf>
    <xf numFmtId="165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1" fillId="0" borderId="0" xfId="0" applyFont="1"/>
    <xf numFmtId="2" fontId="11" fillId="0" borderId="0" xfId="0" applyNumberFormat="1" applyFont="1"/>
    <xf numFmtId="2" fontId="0" fillId="0" borderId="0" xfId="0" applyNumberFormat="1" applyAlignment="1">
      <alignment wrapText="1"/>
    </xf>
    <xf numFmtId="2" fontId="10" fillId="0" borderId="0" xfId="0" applyNumberFormat="1" applyFont="1"/>
    <xf numFmtId="2" fontId="11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6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1FD23"/>
      <color rgb="FFFFCC99"/>
      <color rgb="FFCCFF99"/>
      <color rgb="FF99FFCC"/>
      <color rgb="FFFF7C80"/>
      <color rgb="FFD7A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62D6-A6D0-4E8C-96C1-733C47A6FE1D}">
  <dimension ref="A1:H32"/>
  <sheetViews>
    <sheetView workbookViewId="0">
      <selection sqref="A1:G33"/>
    </sheetView>
  </sheetViews>
  <sheetFormatPr defaultRowHeight="14.5" x14ac:dyDescent="0.35"/>
  <cols>
    <col min="6" max="6" width="11.36328125" style="7" bestFit="1" customWidth="1"/>
  </cols>
  <sheetData>
    <row r="1" spans="1:7" s="1" customFormat="1" x14ac:dyDescent="0.35">
      <c r="A1" s="1" t="s">
        <v>123</v>
      </c>
      <c r="F1" s="6"/>
    </row>
    <row r="2" spans="1:7" s="1" customFormat="1" x14ac:dyDescent="0.35">
      <c r="F2" s="6"/>
    </row>
    <row r="3" spans="1:7" x14ac:dyDescent="0.35">
      <c r="A3" t="s">
        <v>292</v>
      </c>
    </row>
    <row r="5" spans="1:7" x14ac:dyDescent="0.35">
      <c r="A5" t="s">
        <v>147</v>
      </c>
    </row>
    <row r="6" spans="1:7" x14ac:dyDescent="0.35">
      <c r="C6" t="s">
        <v>293</v>
      </c>
      <c r="F6" s="7">
        <v>16950.580000000002</v>
      </c>
    </row>
    <row r="8" spans="1:7" x14ac:dyDescent="0.35">
      <c r="A8" t="s">
        <v>148</v>
      </c>
    </row>
    <row r="9" spans="1:7" x14ac:dyDescent="0.35">
      <c r="C9" t="s">
        <v>294</v>
      </c>
      <c r="F9" s="7">
        <v>458.58</v>
      </c>
    </row>
    <row r="11" spans="1:7" x14ac:dyDescent="0.35">
      <c r="A11" t="s">
        <v>122</v>
      </c>
      <c r="F11" s="7">
        <f>SUM(F6:F10)</f>
        <v>17409.160000000003</v>
      </c>
    </row>
    <row r="13" spans="1:7" x14ac:dyDescent="0.35">
      <c r="A13" t="s">
        <v>24</v>
      </c>
      <c r="G13">
        <v>0</v>
      </c>
    </row>
    <row r="15" spans="1:7" x14ac:dyDescent="0.35">
      <c r="A15" t="s">
        <v>142</v>
      </c>
      <c r="F15" s="7">
        <f>SUM(F11)</f>
        <v>17409.160000000003</v>
      </c>
    </row>
    <row r="17" spans="1:8" x14ac:dyDescent="0.35">
      <c r="A17" t="s">
        <v>25</v>
      </c>
    </row>
    <row r="18" spans="1:8" x14ac:dyDescent="0.35">
      <c r="C18" t="s">
        <v>189</v>
      </c>
      <c r="F18" s="7">
        <v>11289.6</v>
      </c>
    </row>
    <row r="19" spans="1:8" x14ac:dyDescent="0.35">
      <c r="C19" t="s">
        <v>26</v>
      </c>
      <c r="F19" s="7">
        <v>15407.220000000001</v>
      </c>
    </row>
    <row r="20" spans="1:8" x14ac:dyDescent="0.35">
      <c r="C20" t="s">
        <v>143</v>
      </c>
      <c r="F20" s="7">
        <v>9287.6600000000017</v>
      </c>
    </row>
    <row r="22" spans="1:8" x14ac:dyDescent="0.35">
      <c r="A22" t="s">
        <v>27</v>
      </c>
      <c r="F22" s="7">
        <f>SUM(F18:F19) - F20</f>
        <v>17409.159999999996</v>
      </c>
      <c r="H22" s="7"/>
    </row>
    <row r="24" spans="1:8" x14ac:dyDescent="0.35">
      <c r="A24" t="s">
        <v>28</v>
      </c>
    </row>
    <row r="27" spans="1:8" x14ac:dyDescent="0.35">
      <c r="A27" t="s">
        <v>144</v>
      </c>
    </row>
    <row r="30" spans="1:8" x14ac:dyDescent="0.35">
      <c r="A30" t="s">
        <v>145</v>
      </c>
    </row>
    <row r="32" spans="1:8" x14ac:dyDescent="0.35">
      <c r="A32" t="s">
        <v>296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85185-9592-4E0B-9D33-8D8F40FF6A7A}">
  <sheetPr>
    <pageSetUpPr fitToPage="1"/>
  </sheetPr>
  <dimension ref="A1:J38"/>
  <sheetViews>
    <sheetView topLeftCell="A4" workbookViewId="0">
      <selection activeCell="A4" sqref="A1:XFD1048576"/>
    </sheetView>
  </sheetViews>
  <sheetFormatPr defaultRowHeight="14.5" x14ac:dyDescent="0.35"/>
  <cols>
    <col min="1" max="1" width="43.08984375" customWidth="1"/>
    <col min="2" max="2" width="10" style="7" customWidth="1"/>
    <col min="3" max="3" width="9.6328125" style="7" customWidth="1"/>
    <col min="6" max="6" width="12.08984375" style="7" customWidth="1"/>
    <col min="7" max="7" width="12.453125" style="7" customWidth="1"/>
    <col min="8" max="8" width="9.08984375" style="68" bestFit="1" customWidth="1"/>
  </cols>
  <sheetData>
    <row r="1" spans="1:10" s="1" customFormat="1" x14ac:dyDescent="0.35">
      <c r="B1" s="6" t="s">
        <v>258</v>
      </c>
      <c r="C1" s="6"/>
      <c r="F1" s="6"/>
      <c r="G1" s="6"/>
      <c r="H1" s="66"/>
    </row>
    <row r="3" spans="1:10" s="1" customFormat="1" ht="72.5" x14ac:dyDescent="0.35">
      <c r="B3" s="22" t="s">
        <v>303</v>
      </c>
      <c r="C3" s="22" t="s">
        <v>139</v>
      </c>
      <c r="D3" s="5" t="s">
        <v>140</v>
      </c>
      <c r="E3" s="5" t="s">
        <v>141</v>
      </c>
      <c r="F3" s="22" t="s">
        <v>259</v>
      </c>
      <c r="G3" s="22" t="s">
        <v>121</v>
      </c>
      <c r="H3" s="67" t="s">
        <v>313</v>
      </c>
      <c r="J3" s="1" t="s">
        <v>315</v>
      </c>
    </row>
    <row r="4" spans="1:10" s="1" customFormat="1" x14ac:dyDescent="0.35">
      <c r="A4" s="1" t="s">
        <v>21</v>
      </c>
      <c r="B4" s="22"/>
      <c r="C4" s="22"/>
      <c r="D4" s="22"/>
      <c r="E4" s="22"/>
      <c r="F4" s="22"/>
      <c r="G4" s="22"/>
      <c r="H4" s="66"/>
    </row>
    <row r="5" spans="1:10" x14ac:dyDescent="0.35">
      <c r="A5" t="s">
        <v>300</v>
      </c>
      <c r="B5" s="7">
        <v>12565</v>
      </c>
      <c r="D5" s="7">
        <v>12752</v>
      </c>
      <c r="E5" s="7">
        <v>12752</v>
      </c>
    </row>
    <row r="6" spans="1:10" x14ac:dyDescent="0.35">
      <c r="A6" t="s">
        <v>36</v>
      </c>
      <c r="B6" s="7">
        <v>0</v>
      </c>
      <c r="D6" s="7">
        <v>0</v>
      </c>
      <c r="E6" s="7">
        <v>0</v>
      </c>
    </row>
    <row r="7" spans="1:10" x14ac:dyDescent="0.35">
      <c r="A7" t="s">
        <v>301</v>
      </c>
      <c r="B7" s="7">
        <v>0</v>
      </c>
      <c r="D7" s="7">
        <v>500</v>
      </c>
      <c r="E7" s="7">
        <v>500</v>
      </c>
      <c r="F7"/>
    </row>
    <row r="8" spans="1:10" x14ac:dyDescent="0.35">
      <c r="A8" t="s">
        <v>34</v>
      </c>
      <c r="B8" s="7">
        <v>2.64</v>
      </c>
      <c r="D8" s="7">
        <v>2.85</v>
      </c>
      <c r="E8" s="7">
        <v>4.8499999999999996</v>
      </c>
    </row>
    <row r="9" spans="1:10" x14ac:dyDescent="0.35">
      <c r="A9" t="s">
        <v>125</v>
      </c>
      <c r="B9" s="7">
        <v>600</v>
      </c>
      <c r="D9" s="7">
        <v>625</v>
      </c>
      <c r="E9" s="7">
        <v>625</v>
      </c>
    </row>
    <row r="10" spans="1:10" x14ac:dyDescent="0.35">
      <c r="A10" t="s">
        <v>302</v>
      </c>
      <c r="B10" s="7">
        <v>100</v>
      </c>
      <c r="D10" s="7">
        <v>1527.37</v>
      </c>
      <c r="E10" s="7">
        <v>1527.37</v>
      </c>
      <c r="F10"/>
      <c r="J10" t="s">
        <v>316</v>
      </c>
    </row>
    <row r="11" spans="1:10" s="1" customFormat="1" x14ac:dyDescent="0.35">
      <c r="A11" s="1" t="s">
        <v>23</v>
      </c>
      <c r="B11" s="6">
        <f>SUM(B5:B10)</f>
        <v>13267.64</v>
      </c>
      <c r="C11" s="6"/>
      <c r="D11" s="6">
        <f>SUM(D5:D10)</f>
        <v>15407.220000000001</v>
      </c>
      <c r="E11" s="1">
        <f>SUM(E5:E10)</f>
        <v>15409.220000000001</v>
      </c>
      <c r="F11" s="6"/>
      <c r="G11" s="6"/>
      <c r="H11" s="66"/>
    </row>
    <row r="12" spans="1:10" s="1" customFormat="1" x14ac:dyDescent="0.35">
      <c r="B12" s="6"/>
      <c r="C12" s="6"/>
      <c r="F12" s="6"/>
      <c r="G12" s="6"/>
      <c r="H12" s="66"/>
    </row>
    <row r="13" spans="1:10" s="1" customFormat="1" x14ac:dyDescent="0.35">
      <c r="A13" s="1" t="s">
        <v>127</v>
      </c>
      <c r="B13" s="6"/>
      <c r="C13" s="6"/>
      <c r="F13" s="6"/>
      <c r="G13" s="6"/>
      <c r="H13" s="66"/>
    </row>
    <row r="14" spans="1:10" x14ac:dyDescent="0.35">
      <c r="A14" t="s">
        <v>37</v>
      </c>
      <c r="C14" s="7">
        <v>6655.84</v>
      </c>
      <c r="F14" s="7">
        <v>3327.92</v>
      </c>
      <c r="G14" s="7">
        <v>6655.84</v>
      </c>
      <c r="H14" s="68">
        <f>G14*1.056</f>
        <v>7028.5670400000008</v>
      </c>
    </row>
    <row r="15" spans="1:10" x14ac:dyDescent="0.35">
      <c r="A15" t="s">
        <v>38</v>
      </c>
      <c r="C15" s="7">
        <v>250</v>
      </c>
      <c r="F15" s="7">
        <v>38.58</v>
      </c>
      <c r="G15" s="7">
        <v>70</v>
      </c>
      <c r="H15" s="68">
        <f t="shared" ref="H15:H29" si="0">G15*1.056</f>
        <v>73.92</v>
      </c>
    </row>
    <row r="16" spans="1:10" x14ac:dyDescent="0.35">
      <c r="A16" t="s">
        <v>39</v>
      </c>
      <c r="C16" s="7">
        <v>2750</v>
      </c>
      <c r="F16" s="7">
        <v>2116.5300000000002</v>
      </c>
      <c r="G16" s="7">
        <v>3057.21</v>
      </c>
      <c r="H16" s="68">
        <f t="shared" si="0"/>
        <v>3228.4137600000004</v>
      </c>
      <c r="J16" t="s">
        <v>304</v>
      </c>
    </row>
    <row r="17" spans="1:10" x14ac:dyDescent="0.35">
      <c r="A17" t="s">
        <v>40</v>
      </c>
      <c r="C17" s="7">
        <v>400</v>
      </c>
      <c r="F17" s="7">
        <v>412.1</v>
      </c>
      <c r="G17" s="7">
        <v>412.1</v>
      </c>
      <c r="H17" s="68">
        <f t="shared" si="0"/>
        <v>435.17760000000004</v>
      </c>
    </row>
    <row r="18" spans="1:10" x14ac:dyDescent="0.35">
      <c r="A18" t="s">
        <v>41</v>
      </c>
      <c r="C18" s="7">
        <v>175</v>
      </c>
      <c r="F18" s="7">
        <v>420</v>
      </c>
      <c r="G18" s="7">
        <v>420</v>
      </c>
      <c r="H18" s="68">
        <f t="shared" si="0"/>
        <v>443.52000000000004</v>
      </c>
      <c r="J18" t="s">
        <v>305</v>
      </c>
    </row>
    <row r="19" spans="1:10" x14ac:dyDescent="0.35">
      <c r="A19" t="s">
        <v>42</v>
      </c>
      <c r="C19" s="7">
        <v>150</v>
      </c>
      <c r="F19" s="7">
        <v>0</v>
      </c>
      <c r="G19" s="7">
        <v>0</v>
      </c>
      <c r="H19" s="68">
        <f t="shared" si="0"/>
        <v>0</v>
      </c>
    </row>
    <row r="20" spans="1:10" x14ac:dyDescent="0.35">
      <c r="A20" t="s">
        <v>124</v>
      </c>
      <c r="C20" s="7">
        <v>120</v>
      </c>
      <c r="F20" s="7">
        <v>111</v>
      </c>
      <c r="G20" s="7">
        <v>111</v>
      </c>
      <c r="H20" s="68">
        <f t="shared" si="0"/>
        <v>117.21600000000001</v>
      </c>
    </row>
    <row r="21" spans="1:10" x14ac:dyDescent="0.35">
      <c r="A21" t="s">
        <v>206</v>
      </c>
      <c r="C21" s="7">
        <v>300</v>
      </c>
      <c r="F21" s="7">
        <v>0</v>
      </c>
      <c r="G21" s="7">
        <v>0</v>
      </c>
      <c r="H21" s="68">
        <f t="shared" si="0"/>
        <v>0</v>
      </c>
    </row>
    <row r="22" spans="1:10" x14ac:dyDescent="0.35">
      <c r="A22" t="s">
        <v>297</v>
      </c>
      <c r="C22" s="7">
        <v>1200</v>
      </c>
      <c r="F22" s="7">
        <v>2634.9</v>
      </c>
      <c r="G22" s="7">
        <v>2634.9</v>
      </c>
      <c r="H22" s="68">
        <f t="shared" si="0"/>
        <v>2782.4544000000001</v>
      </c>
      <c r="J22" t="s">
        <v>306</v>
      </c>
    </row>
    <row r="23" spans="1:10" x14ac:dyDescent="0.35">
      <c r="A23" t="s">
        <v>298</v>
      </c>
      <c r="C23" s="7">
        <v>150</v>
      </c>
      <c r="F23" s="7">
        <v>50</v>
      </c>
      <c r="G23" s="7">
        <v>50</v>
      </c>
      <c r="H23" s="68">
        <f t="shared" si="0"/>
        <v>52.800000000000004</v>
      </c>
      <c r="J23" t="s">
        <v>307</v>
      </c>
    </row>
    <row r="24" spans="1:10" x14ac:dyDescent="0.35">
      <c r="A24" t="s">
        <v>12</v>
      </c>
      <c r="C24" s="7">
        <v>500</v>
      </c>
      <c r="F24" s="7">
        <v>0</v>
      </c>
      <c r="G24" s="7">
        <v>0</v>
      </c>
      <c r="H24" s="68">
        <f t="shared" si="0"/>
        <v>0</v>
      </c>
    </row>
    <row r="25" spans="1:10" x14ac:dyDescent="0.35">
      <c r="A25" t="s">
        <v>13</v>
      </c>
      <c r="C25" s="7">
        <v>1</v>
      </c>
      <c r="F25" s="7">
        <v>1</v>
      </c>
      <c r="G25" s="7">
        <v>1</v>
      </c>
      <c r="H25" s="68">
        <f t="shared" si="0"/>
        <v>1.056</v>
      </c>
    </row>
    <row r="26" spans="1:10" x14ac:dyDescent="0.35">
      <c r="A26" t="s">
        <v>44</v>
      </c>
      <c r="C26" s="7">
        <v>50</v>
      </c>
      <c r="F26" s="7">
        <v>70</v>
      </c>
      <c r="G26" s="7">
        <v>70</v>
      </c>
      <c r="H26" s="68">
        <f t="shared" si="0"/>
        <v>73.92</v>
      </c>
      <c r="J26" t="s">
        <v>308</v>
      </c>
    </row>
    <row r="27" spans="1:10" x14ac:dyDescent="0.35">
      <c r="A27" t="s">
        <v>45</v>
      </c>
      <c r="C27" s="7">
        <v>150</v>
      </c>
      <c r="F27" s="7">
        <v>150.24</v>
      </c>
      <c r="G27" s="7">
        <v>150.24</v>
      </c>
      <c r="H27" s="68">
        <f t="shared" si="0"/>
        <v>158.65344000000002</v>
      </c>
      <c r="J27" t="s">
        <v>309</v>
      </c>
    </row>
    <row r="28" spans="1:10" ht="15" thickBot="1" x14ac:dyDescent="0.4">
      <c r="A28" t="s">
        <v>299</v>
      </c>
      <c r="C28" s="7">
        <v>100</v>
      </c>
      <c r="F28" s="7">
        <v>100</v>
      </c>
      <c r="G28" s="7">
        <v>100</v>
      </c>
      <c r="H28" s="68">
        <f t="shared" si="0"/>
        <v>105.60000000000001</v>
      </c>
      <c r="J28" t="s">
        <v>310</v>
      </c>
    </row>
    <row r="29" spans="1:10" s="1" customFormat="1" ht="15" thickBot="1" x14ac:dyDescent="0.4">
      <c r="A29" s="23" t="s">
        <v>23</v>
      </c>
      <c r="B29" s="24"/>
      <c r="C29" s="24">
        <f>SUM(C14:C28)</f>
        <v>12951.84</v>
      </c>
      <c r="D29" s="25"/>
      <c r="E29" s="25"/>
      <c r="F29" s="24">
        <f>SUM(F14:F28)</f>
        <v>9432.27</v>
      </c>
      <c r="G29" s="26">
        <f>SUM(G14:G28)</f>
        <v>13732.289999999999</v>
      </c>
      <c r="H29" s="66">
        <f t="shared" si="0"/>
        <v>14501.29824</v>
      </c>
    </row>
    <row r="30" spans="1:10" s="1" customFormat="1" x14ac:dyDescent="0.35">
      <c r="B30" s="6"/>
      <c r="C30" s="6"/>
      <c r="F30" s="6"/>
      <c r="G30" s="6"/>
      <c r="H30" s="66"/>
    </row>
    <row r="31" spans="1:10" s="1" customFormat="1" x14ac:dyDescent="0.35">
      <c r="A31" s="1" t="s">
        <v>314</v>
      </c>
      <c r="B31" s="6"/>
      <c r="C31" s="6"/>
      <c r="E31" s="6">
        <v>1677</v>
      </c>
      <c r="F31" s="6"/>
      <c r="H31" s="66"/>
    </row>
    <row r="32" spans="1:10" s="1" customFormat="1" x14ac:dyDescent="0.35">
      <c r="A32" s="1" t="s">
        <v>311</v>
      </c>
      <c r="B32" s="6"/>
      <c r="C32" s="6"/>
      <c r="F32" s="6"/>
      <c r="G32" s="6"/>
      <c r="H32" s="66"/>
    </row>
    <row r="33" spans="1:8" x14ac:dyDescent="0.35">
      <c r="A33" s="65" t="s">
        <v>312</v>
      </c>
      <c r="G33" s="7">
        <v>200</v>
      </c>
    </row>
    <row r="34" spans="1:8" x14ac:dyDescent="0.35">
      <c r="A34" t="s">
        <v>317</v>
      </c>
      <c r="G34" s="7">
        <f>SUM(25%)*H29</f>
        <v>3625.32456</v>
      </c>
    </row>
    <row r="35" spans="1:8" x14ac:dyDescent="0.35">
      <c r="A35" t="s">
        <v>319</v>
      </c>
      <c r="G35" s="7">
        <v>277.52</v>
      </c>
    </row>
    <row r="36" spans="1:8" x14ac:dyDescent="0.35">
      <c r="G36" s="6">
        <f>SUM(G33:G35)</f>
        <v>4102.8445599999995</v>
      </c>
    </row>
    <row r="37" spans="1:8" x14ac:dyDescent="0.35">
      <c r="A37" t="s">
        <v>318</v>
      </c>
      <c r="H37" s="69">
        <f>SUM(H29)+G36</f>
        <v>18604.142800000001</v>
      </c>
    </row>
    <row r="38" spans="1:8" x14ac:dyDescent="0.35">
      <c r="A38" t="s">
        <v>320</v>
      </c>
      <c r="H38" s="69">
        <f>SUM(H37)-(E31)</f>
        <v>16927.142800000001</v>
      </c>
    </row>
  </sheetData>
  <pageMargins left="0.7" right="0.7" top="0.75" bottom="0.75" header="0.3" footer="0.3"/>
  <pageSetup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80A2F-5E54-4FBD-93D3-41AA6B0733C6}">
  <sheetPr>
    <pageSetUpPr fitToPage="1"/>
  </sheetPr>
  <dimension ref="A1:K40"/>
  <sheetViews>
    <sheetView tabSelected="1" workbookViewId="0">
      <selection sqref="A1:XFD1048576"/>
    </sheetView>
  </sheetViews>
  <sheetFormatPr defaultRowHeight="14.5" x14ac:dyDescent="0.35"/>
  <cols>
    <col min="1" max="1" width="29.26953125" customWidth="1"/>
    <col min="2" max="2" width="10.81640625" customWidth="1"/>
    <col min="3" max="3" width="9.7265625" customWidth="1"/>
    <col min="6" max="6" width="8.7265625" style="7"/>
    <col min="7" max="7" width="9.6328125" style="7" customWidth="1"/>
    <col min="8" max="8" width="9.08984375" style="69" bestFit="1" customWidth="1"/>
  </cols>
  <sheetData>
    <row r="1" spans="1:11" s="1" customFormat="1" x14ac:dyDescent="0.35">
      <c r="A1" s="1" t="s">
        <v>321</v>
      </c>
      <c r="F1" s="6"/>
      <c r="G1" s="6"/>
      <c r="H1" s="71"/>
    </row>
    <row r="2" spans="1:11" ht="43.5" x14ac:dyDescent="0.35">
      <c r="B2" s="65" t="s">
        <v>303</v>
      </c>
      <c r="C2" s="65" t="s">
        <v>139</v>
      </c>
      <c r="D2" s="65" t="s">
        <v>140</v>
      </c>
      <c r="E2" s="65" t="s">
        <v>141</v>
      </c>
      <c r="F2" s="70" t="s">
        <v>322</v>
      </c>
      <c r="G2" s="70" t="s">
        <v>323</v>
      </c>
      <c r="H2" s="72" t="s">
        <v>334</v>
      </c>
      <c r="I2" s="77" t="s">
        <v>336</v>
      </c>
      <c r="J2" s="77" t="s">
        <v>339</v>
      </c>
      <c r="K2" s="65" t="s">
        <v>338</v>
      </c>
    </row>
    <row r="3" spans="1:11" s="1" customFormat="1" x14ac:dyDescent="0.35">
      <c r="A3" s="1" t="s">
        <v>21</v>
      </c>
      <c r="F3" s="6"/>
      <c r="G3" s="6"/>
      <c r="H3" s="71"/>
      <c r="I3" s="6"/>
      <c r="J3" s="6"/>
    </row>
    <row r="4" spans="1:11" x14ac:dyDescent="0.35">
      <c r="A4" t="s">
        <v>300</v>
      </c>
      <c r="B4">
        <v>12565</v>
      </c>
      <c r="D4">
        <v>12752</v>
      </c>
      <c r="E4">
        <v>12752</v>
      </c>
      <c r="I4" s="7"/>
      <c r="J4" s="7"/>
    </row>
    <row r="5" spans="1:11" x14ac:dyDescent="0.35">
      <c r="A5" t="s">
        <v>36</v>
      </c>
      <c r="B5">
        <v>0</v>
      </c>
      <c r="D5">
        <v>0</v>
      </c>
      <c r="E5">
        <v>0</v>
      </c>
      <c r="I5" s="7"/>
      <c r="J5" s="7"/>
    </row>
    <row r="6" spans="1:11" x14ac:dyDescent="0.35">
      <c r="A6" t="s">
        <v>301</v>
      </c>
      <c r="B6">
        <v>0</v>
      </c>
      <c r="D6">
        <v>500</v>
      </c>
      <c r="E6">
        <v>500</v>
      </c>
      <c r="I6" s="7"/>
      <c r="J6" s="7">
        <v>0</v>
      </c>
    </row>
    <row r="7" spans="1:11" x14ac:dyDescent="0.35">
      <c r="A7" t="s">
        <v>34</v>
      </c>
      <c r="B7">
        <v>2.64</v>
      </c>
      <c r="D7">
        <v>2.85</v>
      </c>
      <c r="E7">
        <v>4.8499999999999996</v>
      </c>
      <c r="I7" s="7"/>
      <c r="J7" s="7"/>
    </row>
    <row r="8" spans="1:11" x14ac:dyDescent="0.35">
      <c r="A8" t="s">
        <v>125</v>
      </c>
      <c r="B8">
        <v>600</v>
      </c>
      <c r="D8">
        <v>625</v>
      </c>
      <c r="E8">
        <v>625</v>
      </c>
      <c r="I8" s="7"/>
      <c r="J8" s="7">
        <v>625</v>
      </c>
    </row>
    <row r="9" spans="1:11" x14ac:dyDescent="0.35">
      <c r="A9" t="s">
        <v>302</v>
      </c>
      <c r="B9">
        <v>100</v>
      </c>
      <c r="D9">
        <v>1527.37</v>
      </c>
      <c r="E9">
        <v>1527.37</v>
      </c>
      <c r="I9" s="7"/>
      <c r="J9" s="7">
        <v>300</v>
      </c>
      <c r="K9" t="s">
        <v>337</v>
      </c>
    </row>
    <row r="10" spans="1:11" s="1" customFormat="1" x14ac:dyDescent="0.35">
      <c r="A10" s="1" t="s">
        <v>23</v>
      </c>
      <c r="B10" s="1">
        <f>SUM(B4:B9)</f>
        <v>13267.64</v>
      </c>
      <c r="D10" s="1">
        <f>SUM(D4:D9)</f>
        <v>15407.220000000001</v>
      </c>
      <c r="E10" s="1">
        <f>SUM(E4:E9)</f>
        <v>15409.220000000001</v>
      </c>
      <c r="F10" s="6"/>
      <c r="G10" s="6"/>
      <c r="H10" s="71"/>
      <c r="I10" s="6"/>
      <c r="J10" s="6"/>
    </row>
    <row r="11" spans="1:11" x14ac:dyDescent="0.35">
      <c r="I11" s="7"/>
      <c r="J11" s="7"/>
    </row>
    <row r="12" spans="1:11" s="1" customFormat="1" x14ac:dyDescent="0.35">
      <c r="A12" s="1" t="s">
        <v>127</v>
      </c>
      <c r="F12" s="6"/>
      <c r="G12" s="6"/>
      <c r="H12" s="71"/>
      <c r="I12" s="6"/>
      <c r="J12" s="6"/>
    </row>
    <row r="13" spans="1:11" x14ac:dyDescent="0.35">
      <c r="A13" t="s">
        <v>37</v>
      </c>
      <c r="C13">
        <v>6655.84</v>
      </c>
      <c r="F13" s="7">
        <v>3327.92</v>
      </c>
      <c r="G13" s="7">
        <v>6655.84</v>
      </c>
      <c r="H13" s="69">
        <v>6655.84</v>
      </c>
      <c r="I13" s="7">
        <v>6655.84</v>
      </c>
      <c r="J13" s="7"/>
    </row>
    <row r="14" spans="1:11" x14ac:dyDescent="0.35">
      <c r="A14" t="s">
        <v>38</v>
      </c>
      <c r="C14">
        <v>250</v>
      </c>
      <c r="F14" s="7">
        <v>38.58</v>
      </c>
      <c r="G14" s="7">
        <v>70</v>
      </c>
      <c r="H14" s="69">
        <f t="shared" ref="H14:H27" si="0">G14*1.056</f>
        <v>73.92</v>
      </c>
      <c r="I14" s="7"/>
      <c r="J14" s="7"/>
    </row>
    <row r="15" spans="1:11" x14ac:dyDescent="0.35">
      <c r="A15" t="s">
        <v>39</v>
      </c>
      <c r="C15">
        <v>2750</v>
      </c>
      <c r="F15" s="7">
        <v>2116.5300000000002</v>
      </c>
      <c r="G15" s="7">
        <v>3057.21</v>
      </c>
      <c r="H15" s="69">
        <f t="shared" si="0"/>
        <v>3228.4137600000004</v>
      </c>
      <c r="I15" s="7"/>
      <c r="J15" s="7"/>
      <c r="K15" t="s">
        <v>304</v>
      </c>
    </row>
    <row r="16" spans="1:11" x14ac:dyDescent="0.35">
      <c r="A16" t="s">
        <v>40</v>
      </c>
      <c r="C16">
        <v>400</v>
      </c>
      <c r="F16" s="7">
        <v>412.1</v>
      </c>
      <c r="G16" s="7">
        <v>412.1</v>
      </c>
      <c r="H16" s="69">
        <f t="shared" si="0"/>
        <v>435.17760000000004</v>
      </c>
      <c r="I16" s="7"/>
      <c r="J16" s="7"/>
    </row>
    <row r="17" spans="1:11" x14ac:dyDescent="0.35">
      <c r="A17" t="s">
        <v>41</v>
      </c>
      <c r="C17">
        <v>175</v>
      </c>
      <c r="F17" s="7">
        <v>420</v>
      </c>
      <c r="G17" s="7">
        <v>420</v>
      </c>
      <c r="H17" s="69">
        <f t="shared" si="0"/>
        <v>443.52000000000004</v>
      </c>
      <c r="I17" s="7"/>
      <c r="J17" s="7"/>
      <c r="K17" t="s">
        <v>324</v>
      </c>
    </row>
    <row r="18" spans="1:11" x14ac:dyDescent="0.35">
      <c r="A18" t="s">
        <v>42</v>
      </c>
      <c r="C18">
        <v>150</v>
      </c>
      <c r="F18" s="7">
        <v>0</v>
      </c>
      <c r="G18" s="7">
        <v>0</v>
      </c>
      <c r="H18" s="69">
        <f t="shared" si="0"/>
        <v>0</v>
      </c>
      <c r="I18" s="7"/>
      <c r="J18" s="7"/>
    </row>
    <row r="19" spans="1:11" x14ac:dyDescent="0.35">
      <c r="A19" t="s">
        <v>124</v>
      </c>
      <c r="C19">
        <v>120</v>
      </c>
      <c r="F19" s="7">
        <v>111</v>
      </c>
      <c r="G19" s="7">
        <v>111</v>
      </c>
      <c r="H19" s="69">
        <f t="shared" si="0"/>
        <v>117.21600000000001</v>
      </c>
      <c r="I19" s="7"/>
      <c r="J19" s="7"/>
    </row>
    <row r="20" spans="1:11" x14ac:dyDescent="0.35">
      <c r="A20" t="s">
        <v>206</v>
      </c>
      <c r="C20">
        <v>300</v>
      </c>
      <c r="F20" s="7">
        <v>0</v>
      </c>
      <c r="G20" s="7">
        <v>0</v>
      </c>
      <c r="H20" s="69">
        <f t="shared" si="0"/>
        <v>0</v>
      </c>
      <c r="I20" s="7"/>
      <c r="J20" s="7"/>
    </row>
    <row r="21" spans="1:11" x14ac:dyDescent="0.35">
      <c r="A21" t="s">
        <v>297</v>
      </c>
      <c r="C21">
        <v>1200</v>
      </c>
      <c r="F21" s="7">
        <v>2634.9</v>
      </c>
      <c r="G21" s="7">
        <v>2634.9</v>
      </c>
      <c r="H21" s="69">
        <f t="shared" si="0"/>
        <v>2782.4544000000001</v>
      </c>
      <c r="I21" s="7"/>
      <c r="J21" s="7"/>
      <c r="K21" t="s">
        <v>306</v>
      </c>
    </row>
    <row r="22" spans="1:11" x14ac:dyDescent="0.35">
      <c r="A22" t="s">
        <v>298</v>
      </c>
      <c r="C22">
        <v>150</v>
      </c>
      <c r="F22" s="7">
        <v>50</v>
      </c>
      <c r="G22" s="7">
        <v>50</v>
      </c>
      <c r="H22" s="69">
        <f t="shared" si="0"/>
        <v>52.800000000000004</v>
      </c>
      <c r="I22" s="7"/>
      <c r="J22" s="7"/>
      <c r="K22" t="s">
        <v>307</v>
      </c>
    </row>
    <row r="23" spans="1:11" x14ac:dyDescent="0.35">
      <c r="A23" t="s">
        <v>12</v>
      </c>
      <c r="C23">
        <v>500</v>
      </c>
      <c r="F23" s="7">
        <v>0</v>
      </c>
      <c r="G23" s="7">
        <v>0</v>
      </c>
      <c r="H23" s="69">
        <f t="shared" si="0"/>
        <v>0</v>
      </c>
      <c r="I23" s="7"/>
      <c r="J23" s="7"/>
    </row>
    <row r="24" spans="1:11" x14ac:dyDescent="0.35">
      <c r="A24" t="s">
        <v>330</v>
      </c>
      <c r="C24">
        <v>1</v>
      </c>
      <c r="F24" s="7">
        <v>1</v>
      </c>
      <c r="G24" s="7">
        <v>1</v>
      </c>
      <c r="H24" s="69">
        <v>1</v>
      </c>
      <c r="I24" s="7">
        <v>1</v>
      </c>
      <c r="J24" s="7"/>
    </row>
    <row r="25" spans="1:11" x14ac:dyDescent="0.35">
      <c r="A25" t="s">
        <v>331</v>
      </c>
      <c r="H25" s="69">
        <v>132</v>
      </c>
      <c r="I25" s="7">
        <v>132</v>
      </c>
      <c r="J25" s="7"/>
      <c r="K25" t="s">
        <v>332</v>
      </c>
    </row>
    <row r="26" spans="1:11" x14ac:dyDescent="0.35">
      <c r="A26" t="s">
        <v>44</v>
      </c>
      <c r="C26">
        <v>50</v>
      </c>
      <c r="F26" s="7">
        <v>70</v>
      </c>
      <c r="G26" s="7">
        <v>70</v>
      </c>
      <c r="H26" s="69">
        <f t="shared" si="0"/>
        <v>73.92</v>
      </c>
      <c r="I26" s="7"/>
      <c r="J26" s="7"/>
      <c r="K26" t="s">
        <v>308</v>
      </c>
    </row>
    <row r="27" spans="1:11" x14ac:dyDescent="0.35">
      <c r="A27" t="s">
        <v>45</v>
      </c>
      <c r="C27">
        <v>150</v>
      </c>
      <c r="F27" s="7">
        <v>150.24</v>
      </c>
      <c r="G27" s="7">
        <v>150.24</v>
      </c>
      <c r="H27" s="69">
        <f t="shared" si="0"/>
        <v>158.65344000000002</v>
      </c>
      <c r="I27" s="7"/>
      <c r="J27" s="7"/>
      <c r="K27" t="s">
        <v>309</v>
      </c>
    </row>
    <row r="28" spans="1:11" x14ac:dyDescent="0.35">
      <c r="A28" t="s">
        <v>299</v>
      </c>
      <c r="C28">
        <v>100</v>
      </c>
      <c r="F28" s="7">
        <v>100</v>
      </c>
      <c r="G28" s="7">
        <v>100</v>
      </c>
      <c r="H28" s="69">
        <v>100</v>
      </c>
      <c r="I28" s="7">
        <v>100</v>
      </c>
      <c r="J28" s="7"/>
      <c r="K28" t="s">
        <v>310</v>
      </c>
    </row>
    <row r="29" spans="1:11" s="1" customFormat="1" x14ac:dyDescent="0.35">
      <c r="A29" s="1" t="s">
        <v>23</v>
      </c>
      <c r="C29" s="1">
        <f>SUM(C13:C28)</f>
        <v>12951.84</v>
      </c>
      <c r="F29" s="6">
        <f>SUM(F13:F28)</f>
        <v>9432.27</v>
      </c>
      <c r="G29" s="6">
        <f>SUM(G13:G28)</f>
        <v>13732.289999999999</v>
      </c>
      <c r="H29" s="71">
        <f>SUM(H13:H28)</f>
        <v>14254.915200000003</v>
      </c>
      <c r="I29" s="6"/>
      <c r="J29" s="6"/>
    </row>
    <row r="30" spans="1:11" x14ac:dyDescent="0.35">
      <c r="I30" s="7"/>
      <c r="J30" s="7"/>
    </row>
    <row r="31" spans="1:11" x14ac:dyDescent="0.35">
      <c r="A31" t="s">
        <v>333</v>
      </c>
      <c r="E31" s="7">
        <f>SUM(E10)-(G29)+455</f>
        <v>2131.9300000000021</v>
      </c>
      <c r="I31" s="7"/>
      <c r="J31" s="7"/>
    </row>
    <row r="32" spans="1:11" s="1" customFormat="1" x14ac:dyDescent="0.35">
      <c r="A32" s="1" t="s">
        <v>311</v>
      </c>
      <c r="F32" s="6"/>
      <c r="G32" s="6"/>
      <c r="H32" s="71"/>
      <c r="I32" s="6"/>
      <c r="J32" s="6"/>
    </row>
    <row r="33" spans="1:10" x14ac:dyDescent="0.35">
      <c r="A33" t="s">
        <v>312</v>
      </c>
      <c r="G33" s="7">
        <v>200</v>
      </c>
      <c r="I33" s="7"/>
      <c r="J33" s="7"/>
    </row>
    <row r="34" spans="1:10" x14ac:dyDescent="0.35">
      <c r="A34" t="s">
        <v>328</v>
      </c>
      <c r="G34" s="7">
        <f>SUM(25%)*H29</f>
        <v>3563.7288000000008</v>
      </c>
      <c r="I34" s="7"/>
      <c r="J34" s="7"/>
    </row>
    <row r="35" spans="1:10" ht="58" x14ac:dyDescent="0.35">
      <c r="A35" s="65" t="s">
        <v>327</v>
      </c>
      <c r="G35" s="7">
        <v>277.52</v>
      </c>
      <c r="I35" s="7"/>
      <c r="J35" s="7"/>
    </row>
    <row r="36" spans="1:10" s="1" customFormat="1" x14ac:dyDescent="0.35">
      <c r="A36" s="1" t="s">
        <v>326</v>
      </c>
      <c r="F36" s="6"/>
      <c r="G36" s="6">
        <f>SUM(G33:G35)</f>
        <v>4041.2488000000008</v>
      </c>
      <c r="H36" s="71"/>
      <c r="I36" s="6"/>
      <c r="J36" s="6"/>
    </row>
    <row r="37" spans="1:10" x14ac:dyDescent="0.35">
      <c r="A37" t="s">
        <v>318</v>
      </c>
      <c r="H37" s="69">
        <f>SUM(H29)+G36</f>
        <v>18296.164000000004</v>
      </c>
      <c r="I37" s="7"/>
      <c r="J37" s="7"/>
    </row>
    <row r="38" spans="1:10" x14ac:dyDescent="0.35">
      <c r="A38" t="s">
        <v>325</v>
      </c>
      <c r="H38" s="69">
        <f>SUM(H37)-(E31)</f>
        <v>16164.234000000002</v>
      </c>
      <c r="I38" s="7"/>
      <c r="J38" s="7"/>
    </row>
    <row r="39" spans="1:10" x14ac:dyDescent="0.35">
      <c r="A39" t="s">
        <v>329</v>
      </c>
      <c r="I39" s="7"/>
      <c r="J39" s="7"/>
    </row>
    <row r="40" spans="1:10" x14ac:dyDescent="0.35">
      <c r="A40" t="s">
        <v>335</v>
      </c>
      <c r="I40" s="7"/>
      <c r="J40" s="7"/>
    </row>
  </sheetData>
  <pageMargins left="0.7" right="0.7" top="0.75" bottom="0.75" header="0.3" footer="0.3"/>
  <pageSetup scale="83" fitToHeight="0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3E08-A8E9-4CC5-875E-B7CFBBA46359}">
  <sheetPr>
    <pageSetUpPr fitToPage="1"/>
  </sheetPr>
  <dimension ref="A3:Y59"/>
  <sheetViews>
    <sheetView topLeftCell="A31" zoomScale="70" zoomScaleNormal="70" workbookViewId="0">
      <selection activeCell="K48" sqref="K48"/>
    </sheetView>
  </sheetViews>
  <sheetFormatPr defaultColWidth="8.90625" defaultRowHeight="14.5" x14ac:dyDescent="0.35"/>
  <cols>
    <col min="1" max="1" width="19" style="10" customWidth="1"/>
    <col min="2" max="2" width="9.6328125" style="9" customWidth="1"/>
    <col min="3" max="3" width="12.453125" style="9" customWidth="1"/>
    <col min="4" max="4" width="31.453125" style="10" customWidth="1"/>
    <col min="5" max="5" width="9.90625" style="9" bestFit="1" customWidth="1"/>
    <col min="6" max="6" width="8.90625" style="46"/>
    <col min="7" max="7" width="8.90625" style="9"/>
    <col min="8" max="9" width="8.90625" style="46"/>
    <col min="10" max="10" width="10.08984375" style="46" bestFit="1" customWidth="1"/>
    <col min="11" max="11" width="15.90625" style="11" customWidth="1"/>
    <col min="12" max="12" width="16.36328125" style="9" customWidth="1"/>
    <col min="13" max="13" width="11.08984375" style="9" customWidth="1"/>
    <col min="14" max="14" width="11.453125" style="11" customWidth="1"/>
    <col min="15" max="15" width="13.08984375" style="9" customWidth="1"/>
    <col min="16" max="16" width="8.90625" style="10" customWidth="1"/>
    <col min="17" max="17" width="8.90625" style="18"/>
    <col min="18" max="18" width="9.08984375" style="10" bestFit="1" customWidth="1"/>
    <col min="19" max="19" width="8.90625" style="10"/>
    <col min="20" max="20" width="11.90625" style="18" customWidth="1"/>
    <col min="21" max="21" width="9.90625" style="16" bestFit="1" customWidth="1"/>
    <col min="22" max="22" width="13.6328125" style="10" customWidth="1"/>
    <col min="23" max="23" width="10.6328125" style="9" customWidth="1"/>
    <col min="24" max="25" width="9.08984375" style="11" bestFit="1" customWidth="1"/>
    <col min="26" max="16384" width="8.90625" style="9"/>
  </cols>
  <sheetData>
    <row r="3" spans="1:25" x14ac:dyDescent="0.35">
      <c r="E3" s="14" t="s">
        <v>0</v>
      </c>
      <c r="F3" s="44"/>
      <c r="G3" s="14"/>
      <c r="H3" s="44"/>
      <c r="I3" s="44"/>
      <c r="J3" s="44"/>
      <c r="K3" s="21"/>
      <c r="L3" s="12" t="s">
        <v>1</v>
      </c>
      <c r="M3" s="12"/>
      <c r="N3" s="17"/>
      <c r="O3" s="12"/>
      <c r="P3" s="12"/>
      <c r="Q3" s="17"/>
      <c r="R3" s="12"/>
      <c r="S3" s="12"/>
      <c r="T3" s="17"/>
      <c r="U3" s="15"/>
      <c r="V3" s="12"/>
      <c r="W3" s="12"/>
      <c r="X3" s="17"/>
      <c r="Y3" s="17"/>
    </row>
    <row r="4" spans="1:25" ht="43.5" x14ac:dyDescent="0.35">
      <c r="A4" s="10" t="s">
        <v>2</v>
      </c>
      <c r="B4" s="9" t="s">
        <v>3</v>
      </c>
      <c r="C4" s="9" t="s">
        <v>128</v>
      </c>
      <c r="D4" s="10" t="s">
        <v>30</v>
      </c>
      <c r="E4" s="14" t="s">
        <v>4</v>
      </c>
      <c r="F4" s="44" t="s">
        <v>5</v>
      </c>
      <c r="G4" s="14" t="s">
        <v>6</v>
      </c>
      <c r="H4" s="44" t="s">
        <v>31</v>
      </c>
      <c r="I4" s="44" t="s">
        <v>33</v>
      </c>
      <c r="J4" s="44" t="s">
        <v>32</v>
      </c>
      <c r="K4" s="21" t="s">
        <v>7</v>
      </c>
      <c r="L4" s="12" t="s">
        <v>8</v>
      </c>
      <c r="M4" s="12" t="s">
        <v>9</v>
      </c>
      <c r="N4" s="17" t="s">
        <v>10</v>
      </c>
      <c r="O4" s="12" t="s">
        <v>11</v>
      </c>
      <c r="P4" s="12" t="s">
        <v>12</v>
      </c>
      <c r="Q4" s="17" t="s">
        <v>13</v>
      </c>
      <c r="R4" s="12" t="s">
        <v>14</v>
      </c>
      <c r="S4" s="12" t="s">
        <v>15</v>
      </c>
      <c r="T4" s="17" t="s">
        <v>149</v>
      </c>
      <c r="U4" s="15" t="s">
        <v>119</v>
      </c>
      <c r="V4" s="12" t="s">
        <v>17</v>
      </c>
      <c r="W4" s="12" t="s">
        <v>18</v>
      </c>
      <c r="X4" s="17" t="s">
        <v>19</v>
      </c>
      <c r="Y4" s="17" t="s">
        <v>29</v>
      </c>
    </row>
    <row r="5" spans="1:25" ht="43.5" x14ac:dyDescent="0.35">
      <c r="A5" s="10" t="s">
        <v>20</v>
      </c>
      <c r="D5" s="10" t="s">
        <v>195</v>
      </c>
      <c r="E5" s="44"/>
      <c r="F5" s="44"/>
      <c r="G5" s="44"/>
      <c r="H5" s="44"/>
      <c r="I5" s="44"/>
      <c r="J5" s="44">
        <v>11289.6</v>
      </c>
      <c r="K5" s="44"/>
      <c r="L5" s="12" t="s">
        <v>46</v>
      </c>
      <c r="M5" s="12" t="s">
        <v>47</v>
      </c>
      <c r="N5" s="17" t="s">
        <v>48</v>
      </c>
      <c r="O5" s="12" t="s">
        <v>49</v>
      </c>
      <c r="P5" s="12" t="s">
        <v>50</v>
      </c>
      <c r="Q5" s="17" t="s">
        <v>51</v>
      </c>
      <c r="R5" s="12" t="s">
        <v>52</v>
      </c>
      <c r="S5" s="12" t="s">
        <v>53</v>
      </c>
      <c r="T5" s="17"/>
      <c r="U5" s="15"/>
      <c r="V5" s="12" t="s">
        <v>52</v>
      </c>
      <c r="W5" s="12"/>
      <c r="X5" s="17"/>
      <c r="Y5" s="17"/>
    </row>
    <row r="6" spans="1:25" x14ac:dyDescent="0.35">
      <c r="C6" s="19" t="s">
        <v>191</v>
      </c>
      <c r="D6" s="10" t="s">
        <v>126</v>
      </c>
      <c r="E6" s="44">
        <v>9564</v>
      </c>
      <c r="F6" s="44"/>
      <c r="G6" s="44"/>
      <c r="H6" s="44"/>
      <c r="I6" s="44"/>
      <c r="J6" s="44"/>
      <c r="K6" s="44">
        <f>SUM(E6:J6)</f>
        <v>9564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x14ac:dyDescent="0.35">
      <c r="A7" s="10" t="s">
        <v>137</v>
      </c>
      <c r="C7" s="19" t="s">
        <v>192</v>
      </c>
      <c r="D7" s="10" t="s">
        <v>33</v>
      </c>
      <c r="E7" s="44"/>
      <c r="F7" s="44"/>
      <c r="G7" s="44"/>
      <c r="H7" s="44"/>
      <c r="I7" s="44">
        <v>0.28999999999999998</v>
      </c>
      <c r="J7" s="44"/>
      <c r="K7" s="44">
        <f>I7</f>
        <v>0.28999999999999998</v>
      </c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x14ac:dyDescent="0.35">
      <c r="A8" s="10" t="s">
        <v>133</v>
      </c>
      <c r="B8" s="9" t="s">
        <v>150</v>
      </c>
      <c r="C8" s="19" t="s">
        <v>193</v>
      </c>
      <c r="D8" s="10" t="s">
        <v>194</v>
      </c>
      <c r="E8" s="44"/>
      <c r="F8" s="44"/>
      <c r="G8" s="44"/>
      <c r="H8" s="44"/>
      <c r="I8" s="44"/>
      <c r="J8" s="44"/>
      <c r="K8" s="44"/>
      <c r="L8" s="47">
        <v>470.34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>
        <f>L8</f>
        <v>470.34</v>
      </c>
    </row>
    <row r="9" spans="1:25" ht="16.5" customHeight="1" x14ac:dyDescent="0.35">
      <c r="A9" s="10" t="s">
        <v>199</v>
      </c>
      <c r="C9" s="19" t="s">
        <v>202</v>
      </c>
      <c r="D9" s="10" t="s">
        <v>146</v>
      </c>
      <c r="E9" s="44"/>
      <c r="F9" s="44"/>
      <c r="G9" s="44">
        <v>100</v>
      </c>
      <c r="H9" s="44"/>
      <c r="I9" s="44"/>
      <c r="J9" s="44"/>
      <c r="K9" s="44">
        <f>SUM(F9:J9)</f>
        <v>100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ht="29" x14ac:dyDescent="0.35">
      <c r="A10" s="10" t="s">
        <v>200</v>
      </c>
      <c r="C10" s="19" t="s">
        <v>202</v>
      </c>
      <c r="D10" s="10" t="s">
        <v>197</v>
      </c>
      <c r="E10" s="44"/>
      <c r="F10" s="44"/>
      <c r="G10" s="44">
        <v>100</v>
      </c>
      <c r="H10" s="44"/>
      <c r="I10" s="44"/>
      <c r="J10" s="44"/>
      <c r="K10" s="44">
        <f>G10</f>
        <v>100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9" x14ac:dyDescent="0.35">
      <c r="A11" s="10" t="s">
        <v>201</v>
      </c>
      <c r="C11" s="19" t="s">
        <v>202</v>
      </c>
      <c r="D11" s="10" t="s">
        <v>198</v>
      </c>
      <c r="E11" s="44"/>
      <c r="F11" s="44"/>
      <c r="G11" s="44">
        <v>300</v>
      </c>
      <c r="H11" s="44"/>
      <c r="I11" s="44"/>
      <c r="J11" s="44"/>
      <c r="K11" s="44">
        <f>G11</f>
        <v>300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8.75" customHeight="1" x14ac:dyDescent="0.35">
      <c r="A12" s="10" t="s">
        <v>137</v>
      </c>
      <c r="C12" s="19" t="s">
        <v>233</v>
      </c>
      <c r="D12" s="10" t="s">
        <v>33</v>
      </c>
      <c r="E12" s="44"/>
      <c r="F12" s="44"/>
      <c r="G12" s="44"/>
      <c r="H12" s="44"/>
      <c r="I12" s="44">
        <v>0.26</v>
      </c>
      <c r="J12" s="44"/>
      <c r="K12" s="44">
        <f>I12</f>
        <v>0.26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x14ac:dyDescent="0.35">
      <c r="A13" s="10" t="s">
        <v>133</v>
      </c>
      <c r="B13" s="9">
        <v>862</v>
      </c>
      <c r="C13" s="19" t="s">
        <v>202</v>
      </c>
      <c r="D13" s="10" t="s">
        <v>196</v>
      </c>
      <c r="E13" s="44"/>
      <c r="F13" s="44"/>
      <c r="G13" s="44"/>
      <c r="H13" s="44"/>
      <c r="I13" s="44"/>
      <c r="J13" s="44"/>
      <c r="K13" s="44"/>
      <c r="L13" s="47"/>
      <c r="M13" s="47"/>
      <c r="N13" s="47"/>
      <c r="O13" s="47"/>
      <c r="P13" s="47"/>
      <c r="Q13" s="47"/>
      <c r="R13" s="47"/>
      <c r="S13" s="47"/>
      <c r="T13" s="47">
        <v>150.24</v>
      </c>
      <c r="U13" s="47"/>
      <c r="V13" s="47"/>
      <c r="W13" s="47"/>
      <c r="X13" s="47">
        <v>30.05</v>
      </c>
      <c r="Y13" s="47">
        <f>SUM(T13:X13)</f>
        <v>180.29000000000002</v>
      </c>
    </row>
    <row r="14" spans="1:25" x14ac:dyDescent="0.35">
      <c r="A14" s="10" t="s">
        <v>133</v>
      </c>
      <c r="B14" s="9">
        <v>861</v>
      </c>
      <c r="C14" s="19" t="s">
        <v>202</v>
      </c>
      <c r="D14" s="10" t="s">
        <v>129</v>
      </c>
      <c r="E14" s="44"/>
      <c r="F14" s="44"/>
      <c r="G14" s="44"/>
      <c r="H14" s="44"/>
      <c r="I14" s="44"/>
      <c r="J14" s="44"/>
      <c r="K14" s="44"/>
      <c r="L14" s="47">
        <v>470.34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>
        <v>470.34</v>
      </c>
    </row>
    <row r="15" spans="1:25" x14ac:dyDescent="0.35">
      <c r="A15" s="10" t="s">
        <v>133</v>
      </c>
      <c r="B15" s="9">
        <v>860</v>
      </c>
      <c r="C15" s="19" t="s">
        <v>202</v>
      </c>
      <c r="D15" s="10" t="s">
        <v>239</v>
      </c>
      <c r="E15" s="44"/>
      <c r="F15" s="44"/>
      <c r="G15" s="44"/>
      <c r="H15" s="44"/>
      <c r="I15" s="44"/>
      <c r="J15" s="44"/>
      <c r="K15" s="44"/>
      <c r="L15" s="47"/>
      <c r="M15" s="47"/>
      <c r="N15" s="47">
        <v>26.98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>
        <v>26.98</v>
      </c>
    </row>
    <row r="16" spans="1:25" x14ac:dyDescent="0.35">
      <c r="A16" s="10" t="s">
        <v>136</v>
      </c>
      <c r="B16" s="9">
        <v>837</v>
      </c>
      <c r="C16" s="19" t="s">
        <v>202</v>
      </c>
      <c r="D16" s="10" t="s">
        <v>132</v>
      </c>
      <c r="E16" s="44"/>
      <c r="F16" s="44"/>
      <c r="G16" s="44"/>
      <c r="H16" s="44"/>
      <c r="I16" s="44"/>
      <c r="J16" s="44"/>
      <c r="K16" s="44"/>
      <c r="L16" s="47"/>
      <c r="M16" s="47"/>
      <c r="N16" s="47"/>
      <c r="O16" s="47"/>
      <c r="P16" s="47"/>
      <c r="Q16" s="47"/>
      <c r="R16" s="47">
        <v>92.5</v>
      </c>
      <c r="S16" s="47"/>
      <c r="T16" s="47"/>
      <c r="U16" s="47"/>
      <c r="V16" s="47"/>
      <c r="W16" s="47"/>
      <c r="X16" s="47">
        <v>18.5</v>
      </c>
      <c r="Y16" s="47">
        <f>SUM(R16:X16)</f>
        <v>111</v>
      </c>
    </row>
    <row r="17" spans="1:25" x14ac:dyDescent="0.35">
      <c r="A17" s="10" t="s">
        <v>247</v>
      </c>
      <c r="C17" s="19" t="s">
        <v>234</v>
      </c>
      <c r="D17" s="10" t="s">
        <v>240</v>
      </c>
      <c r="E17" s="44"/>
      <c r="F17" s="44"/>
      <c r="G17" s="44">
        <v>50</v>
      </c>
      <c r="H17" s="44"/>
      <c r="I17" s="44"/>
      <c r="J17" s="44"/>
      <c r="K17" s="44">
        <v>50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x14ac:dyDescent="0.35">
      <c r="A18" s="10" t="s">
        <v>236</v>
      </c>
      <c r="C18" s="19" t="s">
        <v>237</v>
      </c>
      <c r="D18" s="10" t="s">
        <v>226</v>
      </c>
      <c r="E18" s="44"/>
      <c r="F18" s="44"/>
      <c r="G18" s="44">
        <v>25</v>
      </c>
      <c r="H18" s="44"/>
      <c r="I18" s="44"/>
      <c r="J18" s="44"/>
      <c r="K18" s="44">
        <v>25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x14ac:dyDescent="0.35">
      <c r="A19" s="10" t="s">
        <v>134</v>
      </c>
      <c r="B19" s="9" t="s">
        <v>130</v>
      </c>
      <c r="C19" s="19" t="s">
        <v>238</v>
      </c>
      <c r="D19" s="10" t="s">
        <v>131</v>
      </c>
      <c r="E19" s="44"/>
      <c r="F19" s="44"/>
      <c r="G19" s="44"/>
      <c r="H19" s="44"/>
      <c r="I19" s="44"/>
      <c r="J19" s="44"/>
      <c r="K19" s="44"/>
      <c r="L19" s="47"/>
      <c r="M19" s="47"/>
      <c r="N19" s="47">
        <v>23.25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>
        <v>23.25</v>
      </c>
    </row>
    <row r="20" spans="1:25" x14ac:dyDescent="0.35">
      <c r="A20" s="10" t="s">
        <v>228</v>
      </c>
      <c r="B20" s="9">
        <v>858</v>
      </c>
      <c r="C20" s="19" t="s">
        <v>202</v>
      </c>
      <c r="D20" s="10" t="s">
        <v>229</v>
      </c>
      <c r="E20" s="44"/>
      <c r="F20" s="44"/>
      <c r="G20" s="44"/>
      <c r="H20" s="44"/>
      <c r="I20" s="44"/>
      <c r="J20" s="44"/>
      <c r="K20" s="44"/>
      <c r="L20" s="47"/>
      <c r="M20" s="47"/>
      <c r="N20" s="47"/>
      <c r="O20" s="47">
        <v>50</v>
      </c>
      <c r="P20" s="47"/>
      <c r="Q20" s="47"/>
      <c r="R20" s="47"/>
      <c r="S20" s="47"/>
      <c r="T20" s="47"/>
      <c r="U20" s="47"/>
      <c r="V20" s="47"/>
      <c r="W20" s="47"/>
      <c r="X20" s="47"/>
      <c r="Y20" s="47">
        <v>50</v>
      </c>
    </row>
    <row r="21" spans="1:25" x14ac:dyDescent="0.35">
      <c r="A21" s="10" t="s">
        <v>230</v>
      </c>
      <c r="B21" s="9">
        <v>857</v>
      </c>
      <c r="C21" s="19" t="s">
        <v>202</v>
      </c>
      <c r="D21" s="10" t="s">
        <v>40</v>
      </c>
      <c r="E21" s="44"/>
      <c r="F21" s="44"/>
      <c r="G21" s="44"/>
      <c r="H21" s="44"/>
      <c r="I21" s="44"/>
      <c r="J21" s="44"/>
      <c r="K21" s="44"/>
      <c r="L21" s="47"/>
      <c r="M21" s="47"/>
      <c r="N21" s="47">
        <v>412.1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>
        <v>412.1</v>
      </c>
    </row>
    <row r="22" spans="1:25" x14ac:dyDescent="0.35">
      <c r="A22" s="10" t="s">
        <v>137</v>
      </c>
      <c r="C22" s="19" t="s">
        <v>241</v>
      </c>
      <c r="D22" s="10" t="s">
        <v>33</v>
      </c>
      <c r="E22" s="44"/>
      <c r="F22" s="44"/>
      <c r="G22" s="44"/>
      <c r="H22" s="44"/>
      <c r="I22" s="44">
        <v>0.28999999999999998</v>
      </c>
      <c r="J22" s="44"/>
      <c r="K22" s="44">
        <v>0.28999999999999998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5" x14ac:dyDescent="0.35">
      <c r="A23" s="10" t="s">
        <v>227</v>
      </c>
      <c r="C23" s="19" t="s">
        <v>235</v>
      </c>
      <c r="D23" s="10" t="s">
        <v>240</v>
      </c>
      <c r="E23" s="44"/>
      <c r="F23" s="44"/>
      <c r="G23" s="44">
        <v>50</v>
      </c>
      <c r="H23" s="44"/>
      <c r="I23" s="44"/>
      <c r="J23" s="44"/>
      <c r="K23" s="44">
        <v>50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5" x14ac:dyDescent="0.35">
      <c r="A24" s="10" t="s">
        <v>137</v>
      </c>
      <c r="C24" s="19" t="s">
        <v>242</v>
      </c>
      <c r="D24" s="10" t="s">
        <v>33</v>
      </c>
      <c r="E24" s="44"/>
      <c r="F24" s="44"/>
      <c r="G24" s="44"/>
      <c r="H24" s="44"/>
      <c r="I24" s="44">
        <v>0.31</v>
      </c>
      <c r="J24" s="44"/>
      <c r="K24" s="44">
        <v>0.31</v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 x14ac:dyDescent="0.35">
      <c r="A25" s="10" t="s">
        <v>133</v>
      </c>
      <c r="B25" s="9">
        <v>868</v>
      </c>
      <c r="C25" s="19" t="s">
        <v>256</v>
      </c>
      <c r="D25" s="10" t="s">
        <v>231</v>
      </c>
      <c r="E25" s="44"/>
      <c r="F25" s="44"/>
      <c r="G25" s="44"/>
      <c r="H25" s="44"/>
      <c r="I25" s="44"/>
      <c r="J25" s="44"/>
      <c r="K25" s="44"/>
      <c r="L25" s="47">
        <v>705.51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>
        <v>705.51</v>
      </c>
    </row>
    <row r="26" spans="1:25" x14ac:dyDescent="0.35">
      <c r="A26" s="10" t="s">
        <v>135</v>
      </c>
      <c r="B26" s="9">
        <v>869</v>
      </c>
      <c r="C26" s="19" t="s">
        <v>256</v>
      </c>
      <c r="D26" s="10" t="s">
        <v>262</v>
      </c>
      <c r="E26" s="44"/>
      <c r="F26" s="44"/>
      <c r="G26" s="44"/>
      <c r="H26" s="44"/>
      <c r="I26" s="44"/>
      <c r="J26" s="44"/>
      <c r="K26" s="44"/>
      <c r="L26" s="47"/>
      <c r="M26" s="47"/>
      <c r="N26" s="47">
        <v>180</v>
      </c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>
        <v>180</v>
      </c>
    </row>
    <row r="27" spans="1:25" ht="29" x14ac:dyDescent="0.35">
      <c r="A27" s="10" t="s">
        <v>219</v>
      </c>
      <c r="B27" s="9">
        <v>865</v>
      </c>
      <c r="C27" s="19" t="s">
        <v>256</v>
      </c>
      <c r="D27" s="10" t="s">
        <v>220</v>
      </c>
      <c r="E27" s="44"/>
      <c r="F27" s="44"/>
      <c r="G27" s="44"/>
      <c r="H27" s="44"/>
      <c r="I27" s="44"/>
      <c r="J27" s="44"/>
      <c r="K27" s="44"/>
      <c r="L27" s="47"/>
      <c r="M27" s="47"/>
      <c r="N27" s="47"/>
      <c r="O27" s="47"/>
      <c r="P27" s="47"/>
      <c r="Q27" s="47"/>
      <c r="R27" s="47">
        <v>46.95</v>
      </c>
      <c r="S27" s="47"/>
      <c r="T27" s="47"/>
      <c r="U27" s="47"/>
      <c r="V27" s="47"/>
      <c r="W27" s="47"/>
      <c r="X27" s="47">
        <v>9.39</v>
      </c>
      <c r="Y27" s="47">
        <f>SUM(R26:X27)</f>
        <v>56.34</v>
      </c>
    </row>
    <row r="28" spans="1:25" ht="29" x14ac:dyDescent="0.35">
      <c r="A28" s="10" t="s">
        <v>222</v>
      </c>
      <c r="B28" s="9">
        <v>867</v>
      </c>
      <c r="C28" s="19" t="s">
        <v>256</v>
      </c>
      <c r="D28" s="10" t="s">
        <v>273</v>
      </c>
      <c r="E28" s="44"/>
      <c r="F28" s="44"/>
      <c r="G28" s="44"/>
      <c r="H28" s="44"/>
      <c r="I28" s="44"/>
      <c r="J28" s="44"/>
      <c r="K28" s="44"/>
      <c r="L28" s="47"/>
      <c r="M28" s="47"/>
      <c r="N28" s="47"/>
      <c r="O28" s="47"/>
      <c r="P28" s="47"/>
      <c r="Q28" s="47"/>
      <c r="R28" s="47">
        <v>1579.68</v>
      </c>
      <c r="S28" s="47"/>
      <c r="T28" s="47"/>
      <c r="U28" s="47"/>
      <c r="V28" s="47"/>
      <c r="W28" s="47"/>
      <c r="X28" s="47">
        <v>315.94</v>
      </c>
      <c r="Y28" s="47">
        <f>SUM(R28:X28)</f>
        <v>1895.6200000000001</v>
      </c>
    </row>
    <row r="29" spans="1:25" ht="29" x14ac:dyDescent="0.35">
      <c r="A29" s="10" t="s">
        <v>224</v>
      </c>
      <c r="B29" s="9">
        <v>863</v>
      </c>
      <c r="C29" s="19" t="s">
        <v>256</v>
      </c>
      <c r="D29" s="10" t="s">
        <v>225</v>
      </c>
      <c r="E29" s="44"/>
      <c r="F29" s="44"/>
      <c r="G29" s="44"/>
      <c r="H29" s="44"/>
      <c r="I29" s="44"/>
      <c r="J29" s="44"/>
      <c r="K29" s="44"/>
      <c r="L29" s="47"/>
      <c r="M29" s="47"/>
      <c r="N29" s="47">
        <v>200</v>
      </c>
      <c r="O29" s="47"/>
      <c r="P29" s="47"/>
      <c r="Q29" s="47"/>
      <c r="R29" s="47"/>
      <c r="S29" s="47"/>
      <c r="T29" s="47"/>
      <c r="U29" s="47"/>
      <c r="V29" s="47"/>
      <c r="W29" s="47"/>
      <c r="X29" s="47">
        <v>40</v>
      </c>
      <c r="Y29" s="47">
        <f>SUM(M29:X29)</f>
        <v>240</v>
      </c>
    </row>
    <row r="30" spans="1:25" x14ac:dyDescent="0.35">
      <c r="A30" s="10" t="s">
        <v>232</v>
      </c>
      <c r="B30" s="9">
        <v>864</v>
      </c>
      <c r="C30" s="19" t="s">
        <v>256</v>
      </c>
      <c r="D30" s="10" t="s">
        <v>278</v>
      </c>
      <c r="E30" s="44"/>
      <c r="F30" s="44"/>
      <c r="G30" s="44"/>
      <c r="H30" s="44"/>
      <c r="I30" s="44"/>
      <c r="J30" s="44"/>
      <c r="K30" s="44"/>
      <c r="L30" s="47"/>
      <c r="M30" s="47"/>
      <c r="N30" s="47"/>
      <c r="O30" s="47"/>
      <c r="P30" s="47"/>
      <c r="Q30" s="47"/>
      <c r="R30" s="47"/>
      <c r="S30" s="47">
        <v>100</v>
      </c>
      <c r="T30" s="47"/>
      <c r="U30" s="47"/>
      <c r="V30" s="47"/>
      <c r="W30" s="47"/>
      <c r="X30" s="47"/>
      <c r="Y30" s="47">
        <f>SUM(L30:X30)</f>
        <v>100</v>
      </c>
    </row>
    <row r="31" spans="1:25" x14ac:dyDescent="0.35">
      <c r="A31" s="10" t="s">
        <v>134</v>
      </c>
      <c r="B31" s="9">
        <v>866</v>
      </c>
      <c r="C31" s="19" t="s">
        <v>256</v>
      </c>
      <c r="D31" s="10" t="s">
        <v>249</v>
      </c>
      <c r="E31" s="44"/>
      <c r="F31" s="44"/>
      <c r="G31" s="44"/>
      <c r="H31" s="44"/>
      <c r="I31" s="44"/>
      <c r="J31" s="44"/>
      <c r="K31" s="44"/>
      <c r="L31" s="47"/>
      <c r="M31" s="47"/>
      <c r="N31" s="47">
        <v>5.0999999999999996</v>
      </c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>
        <v>5.0999999999999996</v>
      </c>
    </row>
    <row r="32" spans="1:25" x14ac:dyDescent="0.35">
      <c r="A32" s="10" t="s">
        <v>263</v>
      </c>
      <c r="B32" s="9" t="s">
        <v>269</v>
      </c>
      <c r="C32" s="19" t="s">
        <v>264</v>
      </c>
      <c r="D32" s="10" t="s">
        <v>15</v>
      </c>
      <c r="E32" s="44"/>
      <c r="F32" s="44"/>
      <c r="G32" s="44"/>
      <c r="H32" s="44"/>
      <c r="I32" s="44"/>
      <c r="J32" s="44"/>
      <c r="K32" s="44"/>
      <c r="L32" s="47"/>
      <c r="M32" s="47"/>
      <c r="N32" s="47"/>
      <c r="O32" s="47"/>
      <c r="P32" s="47"/>
      <c r="Q32" s="47"/>
      <c r="R32" s="47"/>
      <c r="S32" s="47">
        <v>1616.95</v>
      </c>
      <c r="T32" s="47"/>
      <c r="U32" s="47"/>
      <c r="V32" s="47"/>
      <c r="W32" s="47"/>
      <c r="X32" s="47"/>
      <c r="Y32" s="47">
        <f>SUM(S32:X32)</f>
        <v>1616.95</v>
      </c>
    </row>
    <row r="33" spans="1:25" x14ac:dyDescent="0.35">
      <c r="A33" s="10" t="s">
        <v>134</v>
      </c>
      <c r="B33" s="9" t="s">
        <v>130</v>
      </c>
      <c r="C33" s="19" t="s">
        <v>265</v>
      </c>
      <c r="D33" s="10" t="s">
        <v>131</v>
      </c>
      <c r="E33" s="44"/>
      <c r="F33" s="44"/>
      <c r="G33" s="44"/>
      <c r="H33" s="44"/>
      <c r="I33" s="44"/>
      <c r="J33" s="44"/>
      <c r="K33" s="44"/>
      <c r="L33" s="47"/>
      <c r="M33" s="47"/>
      <c r="N33" s="47">
        <v>23.25</v>
      </c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>
        <v>23.25</v>
      </c>
    </row>
    <row r="34" spans="1:25" x14ac:dyDescent="0.35">
      <c r="A34" s="10" t="s">
        <v>18</v>
      </c>
      <c r="C34" s="19" t="s">
        <v>266</v>
      </c>
      <c r="D34" s="10" t="s">
        <v>31</v>
      </c>
      <c r="E34" s="44"/>
      <c r="F34" s="44"/>
      <c r="G34" s="44"/>
      <c r="H34" s="44">
        <v>593.91999999999996</v>
      </c>
      <c r="I34" s="44"/>
      <c r="J34" s="44"/>
      <c r="K34" s="44">
        <f>SUM(H34:J34)</f>
        <v>593.91999999999996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x14ac:dyDescent="0.35">
      <c r="A35" s="10" t="s">
        <v>137</v>
      </c>
      <c r="C35" s="19" t="s">
        <v>271</v>
      </c>
      <c r="D35" s="10" t="s">
        <v>33</v>
      </c>
      <c r="E35" s="44"/>
      <c r="F35" s="44"/>
      <c r="G35" s="44"/>
      <c r="H35" s="44"/>
      <c r="I35" s="44">
        <v>0.34</v>
      </c>
      <c r="J35" s="44"/>
      <c r="K35" s="44">
        <f>SUM(I35:J35)</f>
        <v>0.34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x14ac:dyDescent="0.35">
      <c r="A36" s="10" t="s">
        <v>137</v>
      </c>
      <c r="C36" s="19" t="s">
        <v>272</v>
      </c>
      <c r="D36" s="10" t="s">
        <v>33</v>
      </c>
      <c r="E36" s="44"/>
      <c r="F36" s="44"/>
      <c r="G36" s="44"/>
      <c r="H36" s="44"/>
      <c r="I36" s="44">
        <v>0.43</v>
      </c>
      <c r="J36" s="44"/>
      <c r="K36" s="44">
        <f>SUM(I36:J36)</f>
        <v>0.43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1:25" ht="43.5" x14ac:dyDescent="0.35">
      <c r="A37" s="10" t="s">
        <v>268</v>
      </c>
      <c r="B37" s="9" t="s">
        <v>270</v>
      </c>
      <c r="C37" s="19" t="s">
        <v>267</v>
      </c>
      <c r="E37" s="44"/>
      <c r="F37" s="44">
        <v>500</v>
      </c>
      <c r="G37" s="44"/>
      <c r="H37" s="44"/>
      <c r="I37" s="44"/>
      <c r="J37" s="44"/>
      <c r="K37" s="44">
        <f>SUM(E37:J37)</f>
        <v>500</v>
      </c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1:25" x14ac:dyDescent="0.35">
      <c r="A38" s="10" t="s">
        <v>232</v>
      </c>
      <c r="B38" s="9">
        <v>870</v>
      </c>
      <c r="C38" s="19" t="s">
        <v>280</v>
      </c>
      <c r="D38" s="10" t="s">
        <v>279</v>
      </c>
      <c r="E38" s="44"/>
      <c r="F38" s="44"/>
      <c r="G38" s="44"/>
      <c r="H38" s="44"/>
      <c r="I38" s="44"/>
      <c r="J38" s="44"/>
      <c r="K38" s="44"/>
      <c r="L38" s="47"/>
      <c r="M38" s="47"/>
      <c r="N38" s="47"/>
      <c r="O38" s="47"/>
      <c r="P38" s="47"/>
      <c r="Q38" s="47">
        <v>120.4</v>
      </c>
      <c r="R38" s="47"/>
      <c r="S38" s="47"/>
      <c r="T38" s="47"/>
      <c r="U38" s="47"/>
      <c r="V38" s="47"/>
      <c r="W38" s="47"/>
      <c r="X38" s="47"/>
      <c r="Y38" s="47">
        <v>120.4</v>
      </c>
    </row>
    <row r="39" spans="1:25" x14ac:dyDescent="0.35">
      <c r="A39" s="10" t="s">
        <v>281</v>
      </c>
      <c r="C39" s="19" t="s">
        <v>282</v>
      </c>
      <c r="D39" s="10" t="s">
        <v>283</v>
      </c>
      <c r="E39" s="44">
        <v>3188</v>
      </c>
      <c r="F39" s="44"/>
      <c r="G39" s="44"/>
      <c r="H39" s="44"/>
      <c r="I39" s="44"/>
      <c r="J39" s="44"/>
      <c r="K39" s="44">
        <v>3188</v>
      </c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1:25" x14ac:dyDescent="0.35">
      <c r="A40" s="10" t="s">
        <v>263</v>
      </c>
      <c r="B40" s="9" t="s">
        <v>269</v>
      </c>
      <c r="C40" s="19" t="s">
        <v>284</v>
      </c>
      <c r="D40" s="10" t="s">
        <v>15</v>
      </c>
      <c r="E40" s="44"/>
      <c r="F40" s="44"/>
      <c r="G40" s="44"/>
      <c r="H40" s="44"/>
      <c r="I40" s="44"/>
      <c r="J40" s="44"/>
      <c r="K40" s="44"/>
      <c r="L40" s="47"/>
      <c r="M40" s="47"/>
      <c r="N40" s="47"/>
      <c r="O40" s="47"/>
      <c r="P40" s="47"/>
      <c r="Q40" s="47"/>
      <c r="R40" s="47"/>
      <c r="S40" s="47">
        <v>1610.97</v>
      </c>
      <c r="T40" s="47"/>
      <c r="U40" s="47"/>
      <c r="V40" s="47"/>
      <c r="W40" s="47"/>
      <c r="X40" s="47"/>
      <c r="Y40" s="47">
        <v>1610.97</v>
      </c>
    </row>
    <row r="41" spans="1:25" x14ac:dyDescent="0.35">
      <c r="A41" s="10" t="s">
        <v>260</v>
      </c>
      <c r="B41" s="9">
        <v>871</v>
      </c>
      <c r="C41" s="19" t="s">
        <v>280</v>
      </c>
      <c r="D41" s="10" t="s">
        <v>285</v>
      </c>
      <c r="E41" s="44"/>
      <c r="F41" s="44"/>
      <c r="G41" s="44"/>
      <c r="H41" s="44"/>
      <c r="I41" s="44"/>
      <c r="J41" s="44"/>
      <c r="K41" s="44"/>
      <c r="L41" s="47"/>
      <c r="M41" s="47"/>
      <c r="N41" s="47"/>
      <c r="O41" s="47"/>
      <c r="P41" s="47"/>
      <c r="Q41" s="47"/>
      <c r="R41" s="47">
        <v>432.4</v>
      </c>
      <c r="S41" s="47"/>
      <c r="T41" s="47"/>
      <c r="U41" s="47"/>
      <c r="V41" s="47"/>
      <c r="W41" s="47"/>
      <c r="X41" s="47">
        <v>86.48</v>
      </c>
      <c r="Y41" s="47">
        <v>518.88</v>
      </c>
    </row>
    <row r="42" spans="1:25" x14ac:dyDescent="0.35">
      <c r="A42" s="10" t="s">
        <v>133</v>
      </c>
      <c r="B42" s="9">
        <v>872</v>
      </c>
      <c r="C42" s="19" t="s">
        <v>286</v>
      </c>
      <c r="D42" s="10" t="s">
        <v>287</v>
      </c>
      <c r="E42" s="44"/>
      <c r="F42" s="44"/>
      <c r="G42" s="44"/>
      <c r="H42" s="44"/>
      <c r="I42" s="44"/>
      <c r="J42" s="44"/>
      <c r="K42" s="44"/>
      <c r="L42" s="47">
        <v>470.34</v>
      </c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>
        <v>470.34</v>
      </c>
    </row>
    <row r="43" spans="1:25" x14ac:dyDescent="0.35">
      <c r="A43" s="10" t="s">
        <v>137</v>
      </c>
      <c r="C43" s="19" t="s">
        <v>295</v>
      </c>
      <c r="D43" s="10" t="s">
        <v>33</v>
      </c>
      <c r="E43" s="44"/>
      <c r="F43" s="44"/>
      <c r="G43" s="44"/>
      <c r="H43" s="44"/>
      <c r="I43" s="44">
        <v>0.42</v>
      </c>
      <c r="J43" s="44"/>
      <c r="K43" s="44">
        <v>0.42</v>
      </c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1:25" x14ac:dyDescent="0.35">
      <c r="A44" s="10" t="s">
        <v>288</v>
      </c>
      <c r="C44" s="19" t="s">
        <v>289</v>
      </c>
      <c r="E44" s="44"/>
      <c r="F44" s="44"/>
      <c r="G44" s="44"/>
      <c r="H44" s="44"/>
      <c r="I44" s="44"/>
      <c r="J44" s="44">
        <v>933.45</v>
      </c>
      <c r="K44" s="44">
        <v>933.45</v>
      </c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x14ac:dyDescent="0.35">
      <c r="A45" s="10" t="s">
        <v>137</v>
      </c>
      <c r="C45" s="19" t="s">
        <v>290</v>
      </c>
      <c r="D45" s="10" t="s">
        <v>33</v>
      </c>
      <c r="E45" s="44"/>
      <c r="F45" s="44"/>
      <c r="G45" s="44"/>
      <c r="H45" s="44"/>
      <c r="I45" s="44">
        <v>0.51</v>
      </c>
      <c r="J45" s="44"/>
      <c r="K45" s="44">
        <v>0.51</v>
      </c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s="8" customFormat="1" x14ac:dyDescent="0.35">
      <c r="A46" s="20"/>
      <c r="D46" s="20" t="s">
        <v>23</v>
      </c>
      <c r="E46" s="45">
        <f t="shared" ref="E46:Y46" si="0">SUM(E6:E45)</f>
        <v>12752</v>
      </c>
      <c r="F46" s="45">
        <f t="shared" si="0"/>
        <v>500</v>
      </c>
      <c r="G46" s="45">
        <f t="shared" si="0"/>
        <v>625</v>
      </c>
      <c r="H46" s="45">
        <f t="shared" si="0"/>
        <v>593.91999999999996</v>
      </c>
      <c r="I46" s="45">
        <f t="shared" si="0"/>
        <v>2.8500000000000005</v>
      </c>
      <c r="J46" s="45">
        <f t="shared" si="0"/>
        <v>933.45</v>
      </c>
      <c r="K46" s="45">
        <f t="shared" si="0"/>
        <v>15407.220000000003</v>
      </c>
      <c r="L46" s="48">
        <f t="shared" si="0"/>
        <v>2116.5300000000002</v>
      </c>
      <c r="M46" s="48">
        <f t="shared" si="0"/>
        <v>0</v>
      </c>
      <c r="N46" s="48">
        <f t="shared" si="0"/>
        <v>870.68000000000006</v>
      </c>
      <c r="O46" s="48">
        <f t="shared" si="0"/>
        <v>50</v>
      </c>
      <c r="P46" s="48">
        <f t="shared" si="0"/>
        <v>0</v>
      </c>
      <c r="Q46" s="48">
        <f t="shared" si="0"/>
        <v>120.4</v>
      </c>
      <c r="R46" s="48">
        <f t="shared" si="0"/>
        <v>2151.5300000000002</v>
      </c>
      <c r="S46" s="48">
        <f t="shared" si="0"/>
        <v>3327.92</v>
      </c>
      <c r="T46" s="48">
        <f t="shared" si="0"/>
        <v>150.24</v>
      </c>
      <c r="U46" s="48">
        <f t="shared" si="0"/>
        <v>0</v>
      </c>
      <c r="V46" s="48">
        <f t="shared" si="0"/>
        <v>0</v>
      </c>
      <c r="W46" s="48">
        <f t="shared" si="0"/>
        <v>0</v>
      </c>
      <c r="X46" s="48">
        <f t="shared" si="0"/>
        <v>500.36</v>
      </c>
      <c r="Y46" s="48">
        <f t="shared" si="0"/>
        <v>9287.66</v>
      </c>
    </row>
    <row r="47" spans="1:25" x14ac:dyDescent="0.35">
      <c r="A47" s="10" t="s">
        <v>261</v>
      </c>
    </row>
    <row r="48" spans="1:25" x14ac:dyDescent="0.35">
      <c r="C48" s="19"/>
      <c r="E48" s="46"/>
      <c r="G48" s="46"/>
      <c r="K48" s="46">
        <f>SUM(E46:J47)</f>
        <v>15407.220000000001</v>
      </c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>
        <f>SUM(L46:X47)</f>
        <v>9287.6600000000017</v>
      </c>
    </row>
    <row r="49" spans="4:25" x14ac:dyDescent="0.35">
      <c r="D49" s="10" t="s">
        <v>291</v>
      </c>
      <c r="E49" s="46"/>
      <c r="K49" s="46"/>
      <c r="L49" s="10"/>
      <c r="M49" s="10"/>
      <c r="N49" s="18"/>
      <c r="O49" s="10"/>
      <c r="U49" s="63"/>
      <c r="W49" s="10"/>
      <c r="X49" s="18"/>
      <c r="Y49" s="18"/>
    </row>
    <row r="50" spans="4:25" x14ac:dyDescent="0.35">
      <c r="D50" s="10" t="s">
        <v>173</v>
      </c>
      <c r="L50" s="10"/>
      <c r="M50" s="10"/>
      <c r="N50" s="18"/>
      <c r="O50" s="10"/>
      <c r="U50" s="63"/>
      <c r="W50" s="10"/>
      <c r="X50" s="18"/>
      <c r="Y50" s="18"/>
    </row>
    <row r="51" spans="4:25" ht="29" x14ac:dyDescent="0.35">
      <c r="D51" s="10" t="s">
        <v>174</v>
      </c>
      <c r="L51" s="10"/>
      <c r="M51" s="10"/>
      <c r="N51" s="18"/>
      <c r="O51" s="10"/>
      <c r="U51" s="63"/>
      <c r="W51" s="10"/>
      <c r="X51" s="18"/>
      <c r="Y51" s="18"/>
    </row>
    <row r="52" spans="4:25" x14ac:dyDescent="0.35">
      <c r="D52" s="10" t="s">
        <v>175</v>
      </c>
      <c r="L52" s="10"/>
      <c r="M52" s="10"/>
      <c r="N52" s="18"/>
      <c r="O52" s="10"/>
      <c r="U52" s="63"/>
      <c r="W52" s="10"/>
      <c r="X52" s="18"/>
      <c r="Y52" s="18"/>
    </row>
    <row r="53" spans="4:25" x14ac:dyDescent="0.35">
      <c r="D53" s="10" t="s">
        <v>177</v>
      </c>
      <c r="L53" s="10"/>
      <c r="M53" s="10"/>
      <c r="N53" s="18"/>
      <c r="O53" s="10"/>
      <c r="U53" s="63"/>
      <c r="W53" s="10"/>
      <c r="X53" s="18"/>
      <c r="Y53" s="18"/>
    </row>
    <row r="54" spans="4:25" x14ac:dyDescent="0.35">
      <c r="D54" s="10" t="s">
        <v>176</v>
      </c>
      <c r="L54" s="10"/>
      <c r="M54" s="10"/>
      <c r="N54" s="18"/>
      <c r="O54" s="10"/>
      <c r="U54" s="63"/>
      <c r="W54" s="10"/>
      <c r="X54" s="18"/>
      <c r="Y54" s="18"/>
    </row>
    <row r="55" spans="4:25" x14ac:dyDescent="0.35">
      <c r="L55" s="10"/>
      <c r="M55" s="10"/>
      <c r="N55" s="18"/>
      <c r="O55" s="10"/>
      <c r="U55" s="63"/>
      <c r="W55" s="10"/>
      <c r="X55" s="18"/>
      <c r="Y55" s="18"/>
    </row>
    <row r="56" spans="4:25" x14ac:dyDescent="0.35">
      <c r="L56" s="10"/>
      <c r="M56" s="10"/>
      <c r="N56" s="18"/>
      <c r="O56" s="10"/>
      <c r="U56" s="63"/>
      <c r="W56" s="10"/>
      <c r="X56" s="18"/>
      <c r="Y56" s="18"/>
    </row>
    <row r="57" spans="4:25" x14ac:dyDescent="0.35">
      <c r="L57" s="10"/>
      <c r="M57" s="10"/>
      <c r="N57" s="18"/>
      <c r="O57" s="10"/>
      <c r="U57" s="63"/>
      <c r="W57" s="10"/>
      <c r="X57" s="18"/>
      <c r="Y57" s="18"/>
    </row>
    <row r="58" spans="4:25" x14ac:dyDescent="0.35">
      <c r="L58" s="10"/>
      <c r="M58" s="10"/>
      <c r="N58" s="18"/>
      <c r="O58" s="10"/>
      <c r="U58" s="63"/>
      <c r="W58" s="10"/>
      <c r="X58" s="18"/>
      <c r="Y58" s="18"/>
    </row>
    <row r="59" spans="4:25" x14ac:dyDescent="0.35">
      <c r="V59" s="9"/>
      <c r="Y59" s="27"/>
    </row>
  </sheetData>
  <pageMargins left="0.7" right="0.7" top="0.75" bottom="0.75" header="0.3" footer="0.3"/>
  <pageSetup scale="41" fitToHeight="0" orientation="landscape" r:id="rId1"/>
  <ignoredErrors>
    <ignoredError sqref="J4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ED7FB-5658-430A-B10F-C7B27682B2EF}">
  <dimension ref="A1:E27"/>
  <sheetViews>
    <sheetView topLeftCell="A7" workbookViewId="0">
      <selection activeCell="K21" sqref="K21"/>
    </sheetView>
  </sheetViews>
  <sheetFormatPr defaultRowHeight="14.5" x14ac:dyDescent="0.35"/>
  <cols>
    <col min="2" max="2" width="24.54296875" customWidth="1"/>
    <col min="3" max="3" width="29.36328125" customWidth="1"/>
    <col min="4" max="4" width="8" customWidth="1"/>
    <col min="5" max="5" width="10.36328125" customWidth="1"/>
  </cols>
  <sheetData>
    <row r="1" spans="1:4" s="1" customFormat="1" x14ac:dyDescent="0.35">
      <c r="A1" s="1" t="s">
        <v>170</v>
      </c>
    </row>
    <row r="2" spans="1:4" ht="15" thickBot="1" x14ac:dyDescent="0.4"/>
    <row r="3" spans="1:4" ht="15" thickBot="1" x14ac:dyDescent="0.4">
      <c r="A3" s="28" t="s">
        <v>151</v>
      </c>
      <c r="B3" s="29"/>
      <c r="C3" s="29"/>
      <c r="D3" s="30">
        <v>323.14</v>
      </c>
    </row>
    <row r="4" spans="1:4" ht="15" thickBot="1" x14ac:dyDescent="0.4">
      <c r="A4" s="31" t="s">
        <v>152</v>
      </c>
      <c r="B4" s="32" t="s">
        <v>153</v>
      </c>
      <c r="C4" s="32" t="s">
        <v>154</v>
      </c>
      <c r="D4" s="33">
        <v>50</v>
      </c>
    </row>
    <row r="5" spans="1:4" ht="15" thickBot="1" x14ac:dyDescent="0.4">
      <c r="A5" s="34" t="s">
        <v>155</v>
      </c>
      <c r="B5" s="32" t="s">
        <v>156</v>
      </c>
      <c r="C5" s="32" t="s">
        <v>157</v>
      </c>
      <c r="D5" s="33">
        <v>300</v>
      </c>
    </row>
    <row r="6" spans="1:4" ht="15" thickBot="1" x14ac:dyDescent="0.4">
      <c r="A6" s="34" t="s">
        <v>155</v>
      </c>
      <c r="B6" s="32" t="s">
        <v>158</v>
      </c>
      <c r="C6" s="32" t="s">
        <v>157</v>
      </c>
      <c r="D6" s="33">
        <v>100</v>
      </c>
    </row>
    <row r="7" spans="1:4" ht="26.5" thickBot="1" x14ac:dyDescent="0.4">
      <c r="A7" s="34" t="s">
        <v>155</v>
      </c>
      <c r="B7" s="32" t="s">
        <v>159</v>
      </c>
      <c r="C7" s="35" t="s">
        <v>160</v>
      </c>
      <c r="D7" s="36">
        <v>100</v>
      </c>
    </row>
    <row r="8" spans="1:4" ht="15" thickBot="1" x14ac:dyDescent="0.4">
      <c r="A8" s="34" t="s">
        <v>161</v>
      </c>
      <c r="B8" s="32" t="s">
        <v>162</v>
      </c>
      <c r="C8" s="32" t="s">
        <v>163</v>
      </c>
      <c r="D8" s="36">
        <v>25</v>
      </c>
    </row>
    <row r="9" spans="1:4" ht="15" thickBot="1" x14ac:dyDescent="0.4">
      <c r="A9" s="34" t="s">
        <v>164</v>
      </c>
      <c r="B9" s="32"/>
      <c r="C9" s="32" t="s">
        <v>165</v>
      </c>
      <c r="D9" s="36">
        <v>50</v>
      </c>
    </row>
    <row r="10" spans="1:4" ht="15" thickBot="1" x14ac:dyDescent="0.4">
      <c r="A10" s="34" t="s">
        <v>166</v>
      </c>
      <c r="B10" s="32" t="s">
        <v>138</v>
      </c>
      <c r="C10" s="32" t="s">
        <v>165</v>
      </c>
      <c r="D10" s="36">
        <v>50</v>
      </c>
    </row>
    <row r="11" spans="1:4" ht="15" thickBot="1" x14ac:dyDescent="0.4">
      <c r="A11" s="34" t="s">
        <v>167</v>
      </c>
      <c r="B11" s="32" t="s">
        <v>168</v>
      </c>
      <c r="C11" s="32" t="s">
        <v>165</v>
      </c>
      <c r="D11" s="36">
        <v>50</v>
      </c>
    </row>
    <row r="12" spans="1:4" ht="15" thickBot="1" x14ac:dyDescent="0.4">
      <c r="A12" s="34" t="s">
        <v>171</v>
      </c>
      <c r="B12" s="32" t="s">
        <v>172</v>
      </c>
      <c r="C12" s="32" t="s">
        <v>165</v>
      </c>
      <c r="D12" s="36">
        <v>50</v>
      </c>
    </row>
    <row r="13" spans="1:4" s="1" customFormat="1" ht="15" thickBot="1" x14ac:dyDescent="0.4">
      <c r="A13" s="37"/>
      <c r="B13" s="38"/>
      <c r="C13" s="38" t="s">
        <v>23</v>
      </c>
      <c r="D13" s="39">
        <f>SUM(D3:D12)</f>
        <v>1098.1399999999999</v>
      </c>
    </row>
    <row r="14" spans="1:4" ht="15" thickBot="1" x14ac:dyDescent="0.4">
      <c r="A14" s="34"/>
      <c r="B14" s="32"/>
      <c r="C14" s="32" t="s">
        <v>169</v>
      </c>
      <c r="D14" s="36">
        <f>SUM(D3)+(D13)</f>
        <v>1421.2799999999997</v>
      </c>
    </row>
    <row r="16" spans="1:4" s="1" customFormat="1" x14ac:dyDescent="0.35">
      <c r="A16" s="1" t="s">
        <v>221</v>
      </c>
    </row>
    <row r="17" spans="1:5" x14ac:dyDescent="0.35">
      <c r="D17" t="s">
        <v>21</v>
      </c>
      <c r="E17" t="s">
        <v>127</v>
      </c>
    </row>
    <row r="18" spans="1:5" x14ac:dyDescent="0.35">
      <c r="A18" s="9" t="s">
        <v>151</v>
      </c>
      <c r="B18" s="9"/>
      <c r="C18" s="9"/>
      <c r="D18" s="9"/>
      <c r="E18" s="9"/>
    </row>
    <row r="19" spans="1:5" x14ac:dyDescent="0.35">
      <c r="A19" s="9"/>
      <c r="B19" s="9" t="s">
        <v>156</v>
      </c>
      <c r="C19" s="9" t="s">
        <v>157</v>
      </c>
      <c r="D19" s="9">
        <v>300</v>
      </c>
      <c r="E19" s="9"/>
    </row>
    <row r="20" spans="1:5" x14ac:dyDescent="0.35">
      <c r="A20" s="9"/>
      <c r="B20" s="9" t="s">
        <v>158</v>
      </c>
      <c r="C20" s="9" t="s">
        <v>157</v>
      </c>
      <c r="D20" s="9">
        <v>100</v>
      </c>
      <c r="E20" s="9"/>
    </row>
    <row r="21" spans="1:5" x14ac:dyDescent="0.35">
      <c r="A21" s="9"/>
      <c r="B21" s="9" t="s">
        <v>159</v>
      </c>
      <c r="C21" s="9" t="s">
        <v>160</v>
      </c>
      <c r="D21" s="9">
        <v>100</v>
      </c>
      <c r="E21" s="9"/>
    </row>
    <row r="22" spans="1:5" x14ac:dyDescent="0.35">
      <c r="A22" s="9"/>
      <c r="B22" s="9" t="s">
        <v>222</v>
      </c>
      <c r="C22" s="9" t="s">
        <v>223</v>
      </c>
      <c r="D22" s="9"/>
      <c r="E22" s="9">
        <v>1895.62</v>
      </c>
    </row>
    <row r="23" spans="1:5" x14ac:dyDescent="0.35">
      <c r="A23" s="9"/>
      <c r="B23" s="9" t="s">
        <v>243</v>
      </c>
      <c r="C23" s="9" t="s">
        <v>165</v>
      </c>
      <c r="D23" s="9">
        <v>25</v>
      </c>
      <c r="E23" s="9"/>
    </row>
    <row r="24" spans="1:5" x14ac:dyDescent="0.35">
      <c r="A24" s="9"/>
      <c r="B24" s="9" t="s">
        <v>244</v>
      </c>
      <c r="C24" s="9" t="s">
        <v>165</v>
      </c>
      <c r="D24" s="9">
        <v>50</v>
      </c>
      <c r="E24" s="9"/>
    </row>
    <row r="25" spans="1:5" x14ac:dyDescent="0.35">
      <c r="A25" s="9"/>
      <c r="B25" s="9" t="s">
        <v>227</v>
      </c>
      <c r="C25" s="9" t="s">
        <v>165</v>
      </c>
      <c r="D25" s="9">
        <v>50</v>
      </c>
      <c r="E25" s="9"/>
    </row>
    <row r="26" spans="1:5" x14ac:dyDescent="0.35">
      <c r="A26" s="9"/>
      <c r="B26" s="9"/>
      <c r="C26" s="9"/>
      <c r="D26" s="9"/>
      <c r="E26" s="9"/>
    </row>
    <row r="27" spans="1:5" s="1" customFormat="1" x14ac:dyDescent="0.35">
      <c r="A27" s="8"/>
      <c r="B27" s="8"/>
      <c r="C27" s="8" t="s">
        <v>122</v>
      </c>
      <c r="D27" s="8">
        <f>SUM(D19:D26)</f>
        <v>625</v>
      </c>
      <c r="E27" s="8">
        <f>SUM(E19:E26)</f>
        <v>1895.62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0A235-E965-4921-83BA-7F3BE42F2B17}">
  <dimension ref="A1:S31"/>
  <sheetViews>
    <sheetView workbookViewId="0">
      <selection sqref="A1:XFD1048576"/>
    </sheetView>
  </sheetViews>
  <sheetFormatPr defaultRowHeight="14.5" x14ac:dyDescent="0.35"/>
  <cols>
    <col min="6" max="6" width="11.453125" style="7" customWidth="1"/>
    <col min="7" max="7" width="11.36328125" style="7" customWidth="1"/>
  </cols>
  <sheetData>
    <row r="1" spans="1:7" s="1" customFormat="1" x14ac:dyDescent="0.35">
      <c r="A1" s="1" t="s">
        <v>123</v>
      </c>
      <c r="F1" s="6"/>
      <c r="G1" s="6"/>
    </row>
    <row r="2" spans="1:7" x14ac:dyDescent="0.35">
      <c r="A2" t="s">
        <v>187</v>
      </c>
    </row>
    <row r="4" spans="1:7" x14ac:dyDescent="0.35">
      <c r="A4" t="s">
        <v>147</v>
      </c>
    </row>
    <row r="5" spans="1:7" x14ac:dyDescent="0.35">
      <c r="C5" t="s">
        <v>203</v>
      </c>
      <c r="F5" s="7">
        <v>20427.53</v>
      </c>
    </row>
    <row r="7" spans="1:7" x14ac:dyDescent="0.35">
      <c r="A7" t="s">
        <v>148</v>
      </c>
    </row>
    <row r="8" spans="1:7" x14ac:dyDescent="0.35">
      <c r="C8" t="s">
        <v>188</v>
      </c>
      <c r="F8" s="7">
        <v>456.28</v>
      </c>
    </row>
    <row r="10" spans="1:7" s="1" customFormat="1" x14ac:dyDescent="0.35">
      <c r="A10" s="1" t="s">
        <v>122</v>
      </c>
      <c r="F10" s="6">
        <f>SUM(F4:F9)</f>
        <v>20883.809999999998</v>
      </c>
      <c r="G10" s="6"/>
    </row>
    <row r="12" spans="1:7" x14ac:dyDescent="0.35">
      <c r="A12" t="s">
        <v>24</v>
      </c>
    </row>
    <row r="13" spans="1:7" x14ac:dyDescent="0.35">
      <c r="G13" s="7">
        <v>0</v>
      </c>
    </row>
    <row r="16" spans="1:7" x14ac:dyDescent="0.35">
      <c r="A16" t="s">
        <v>142</v>
      </c>
      <c r="F16" s="7">
        <f>SUM(F10)-(G14)</f>
        <v>20883.809999999998</v>
      </c>
    </row>
    <row r="18" spans="1:19" x14ac:dyDescent="0.35">
      <c r="A18" t="s">
        <v>25</v>
      </c>
    </row>
    <row r="19" spans="1:19" x14ac:dyDescent="0.35">
      <c r="C19" t="s">
        <v>189</v>
      </c>
      <c r="F19" s="7">
        <v>11289.6</v>
      </c>
    </row>
    <row r="20" spans="1:19" x14ac:dyDescent="0.35">
      <c r="C20" t="s">
        <v>26</v>
      </c>
      <c r="F20" s="7">
        <v>10064.550000000001</v>
      </c>
    </row>
    <row r="21" spans="1:19" x14ac:dyDescent="0.35">
      <c r="C21" t="s">
        <v>143</v>
      </c>
      <c r="F21" s="7">
        <v>470.34</v>
      </c>
    </row>
    <row r="23" spans="1:19" s="1" customFormat="1" x14ac:dyDescent="0.35">
      <c r="A23" s="1" t="s">
        <v>27</v>
      </c>
      <c r="F23" s="6">
        <f>SUM(F19:F20)-(F21)</f>
        <v>20883.810000000001</v>
      </c>
      <c r="G23" s="6"/>
      <c r="S23" s="6"/>
    </row>
    <row r="25" spans="1:19" x14ac:dyDescent="0.35">
      <c r="A25" t="s">
        <v>28</v>
      </c>
      <c r="S25" s="7"/>
    </row>
    <row r="27" spans="1:19" x14ac:dyDescent="0.35">
      <c r="A27" t="s">
        <v>144</v>
      </c>
    </row>
    <row r="29" spans="1:19" x14ac:dyDescent="0.35">
      <c r="A29" t="s">
        <v>145</v>
      </c>
    </row>
    <row r="31" spans="1:19" x14ac:dyDescent="0.35">
      <c r="A31" s="73" t="s">
        <v>190</v>
      </c>
      <c r="B31" s="73"/>
      <c r="C31" s="73"/>
    </row>
  </sheetData>
  <mergeCells count="1">
    <mergeCell ref="A31:C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80BB-D3A6-4C4E-A35B-E5FF5B3C20AF}">
  <dimension ref="A1:G31"/>
  <sheetViews>
    <sheetView topLeftCell="A7" workbookViewId="0">
      <selection activeCell="D39" sqref="D39"/>
    </sheetView>
  </sheetViews>
  <sheetFormatPr defaultRowHeight="14.5" x14ac:dyDescent="0.35"/>
  <cols>
    <col min="6" max="6" width="11.36328125" style="7" bestFit="1" customWidth="1"/>
  </cols>
  <sheetData>
    <row r="1" spans="1:7" s="1" customFormat="1" x14ac:dyDescent="0.35">
      <c r="A1" s="1" t="s">
        <v>123</v>
      </c>
      <c r="F1" s="6"/>
    </row>
    <row r="2" spans="1:7" x14ac:dyDescent="0.35">
      <c r="A2" t="s">
        <v>245</v>
      </c>
    </row>
    <row r="4" spans="1:7" x14ac:dyDescent="0.35">
      <c r="A4" t="s">
        <v>147</v>
      </c>
    </row>
    <row r="5" spans="1:7" x14ac:dyDescent="0.35">
      <c r="C5" t="s">
        <v>246</v>
      </c>
      <c r="F5" s="7">
        <v>19278.57</v>
      </c>
    </row>
    <row r="7" spans="1:7" x14ac:dyDescent="0.35">
      <c r="A7" t="s">
        <v>148</v>
      </c>
    </row>
    <row r="8" spans="1:7" x14ac:dyDescent="0.35">
      <c r="C8" t="s">
        <v>246</v>
      </c>
      <c r="F8" s="7">
        <v>456.88</v>
      </c>
    </row>
    <row r="10" spans="1:7" x14ac:dyDescent="0.35">
      <c r="A10" t="s">
        <v>122</v>
      </c>
      <c r="F10" s="7">
        <f>SUM(F5:F9)</f>
        <v>19735.45</v>
      </c>
    </row>
    <row r="12" spans="1:7" x14ac:dyDescent="0.35">
      <c r="A12" t="s">
        <v>24</v>
      </c>
      <c r="G12">
        <v>0</v>
      </c>
    </row>
    <row r="14" spans="1:7" x14ac:dyDescent="0.35">
      <c r="A14" t="s">
        <v>142</v>
      </c>
      <c r="F14" s="7">
        <f>SUM(F10)</f>
        <v>19735.45</v>
      </c>
    </row>
    <row r="16" spans="1:7" x14ac:dyDescent="0.35">
      <c r="A16" t="s">
        <v>25</v>
      </c>
    </row>
    <row r="17" spans="1:6" x14ac:dyDescent="0.35">
      <c r="C17" t="s">
        <v>189</v>
      </c>
      <c r="F17" s="7">
        <v>11289.6</v>
      </c>
    </row>
    <row r="18" spans="1:6" x14ac:dyDescent="0.35">
      <c r="C18" t="s">
        <v>26</v>
      </c>
      <c r="F18" s="7">
        <v>10190.15</v>
      </c>
    </row>
    <row r="19" spans="1:6" x14ac:dyDescent="0.35">
      <c r="C19" t="s">
        <v>143</v>
      </c>
      <c r="F19" s="7">
        <v>1744.3</v>
      </c>
    </row>
    <row r="21" spans="1:6" x14ac:dyDescent="0.35">
      <c r="A21" t="s">
        <v>27</v>
      </c>
      <c r="F21" s="7">
        <f>SUM(F17:F18) - F19</f>
        <v>19735.45</v>
      </c>
    </row>
    <row r="23" spans="1:6" x14ac:dyDescent="0.35">
      <c r="A23" t="s">
        <v>28</v>
      </c>
    </row>
    <row r="26" spans="1:6" x14ac:dyDescent="0.35">
      <c r="A26" t="s">
        <v>144</v>
      </c>
    </row>
    <row r="29" spans="1:6" x14ac:dyDescent="0.35">
      <c r="A29" t="s">
        <v>145</v>
      </c>
    </row>
    <row r="31" spans="1:6" x14ac:dyDescent="0.35">
      <c r="A31" t="s">
        <v>248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44B3E-2575-494B-AE76-1CC6B6D8754C}">
  <dimension ref="A1:G31"/>
  <sheetViews>
    <sheetView workbookViewId="0">
      <selection activeCell="K12" sqref="K12"/>
    </sheetView>
  </sheetViews>
  <sheetFormatPr defaultRowHeight="14.5" x14ac:dyDescent="0.35"/>
  <cols>
    <col min="6" max="6" width="11.36328125" style="7" bestFit="1" customWidth="1"/>
  </cols>
  <sheetData>
    <row r="1" spans="1:7" s="1" customFormat="1" x14ac:dyDescent="0.35">
      <c r="A1" s="1" t="s">
        <v>123</v>
      </c>
      <c r="F1" s="6"/>
    </row>
    <row r="2" spans="1:7" x14ac:dyDescent="0.35">
      <c r="A2" t="s">
        <v>274</v>
      </c>
    </row>
    <row r="4" spans="1:7" x14ac:dyDescent="0.35">
      <c r="A4" t="s">
        <v>147</v>
      </c>
    </row>
    <row r="5" spans="1:7" x14ac:dyDescent="0.35">
      <c r="C5" t="s">
        <v>275</v>
      </c>
      <c r="F5" s="7">
        <v>15549.72</v>
      </c>
    </row>
    <row r="7" spans="1:7" x14ac:dyDescent="0.35">
      <c r="A7" t="s">
        <v>148</v>
      </c>
    </row>
    <row r="8" spans="1:7" x14ac:dyDescent="0.35">
      <c r="C8" t="s">
        <v>276</v>
      </c>
      <c r="F8" s="7">
        <v>457.65</v>
      </c>
    </row>
    <row r="10" spans="1:7" x14ac:dyDescent="0.35">
      <c r="A10" t="s">
        <v>122</v>
      </c>
      <c r="F10" s="7">
        <f>SUM(F5:F9)</f>
        <v>16007.369999999999</v>
      </c>
    </row>
    <row r="12" spans="1:7" x14ac:dyDescent="0.35">
      <c r="A12" t="s">
        <v>24</v>
      </c>
      <c r="G12">
        <v>0</v>
      </c>
    </row>
    <row r="14" spans="1:7" x14ac:dyDescent="0.35">
      <c r="A14" t="s">
        <v>142</v>
      </c>
      <c r="F14" s="7">
        <f>SUM(F10)</f>
        <v>16007.369999999999</v>
      </c>
    </row>
    <row r="16" spans="1:7" x14ac:dyDescent="0.35">
      <c r="A16" t="s">
        <v>25</v>
      </c>
    </row>
    <row r="17" spans="1:6" x14ac:dyDescent="0.35">
      <c r="C17" t="s">
        <v>189</v>
      </c>
      <c r="F17" s="7">
        <v>11289.6</v>
      </c>
    </row>
    <row r="18" spans="1:6" x14ac:dyDescent="0.35">
      <c r="C18" t="s">
        <v>26</v>
      </c>
      <c r="F18" s="7">
        <v>11284.84</v>
      </c>
    </row>
    <row r="19" spans="1:6" x14ac:dyDescent="0.35">
      <c r="C19" t="s">
        <v>143</v>
      </c>
      <c r="F19" s="7">
        <v>6567.07</v>
      </c>
    </row>
    <row r="21" spans="1:6" x14ac:dyDescent="0.35">
      <c r="A21" t="s">
        <v>27</v>
      </c>
      <c r="F21" s="7">
        <f>SUM(F17:F18) - F19</f>
        <v>16007.370000000003</v>
      </c>
    </row>
    <row r="23" spans="1:6" x14ac:dyDescent="0.35">
      <c r="A23" t="s">
        <v>28</v>
      </c>
    </row>
    <row r="26" spans="1:6" x14ac:dyDescent="0.35">
      <c r="A26" t="s">
        <v>144</v>
      </c>
    </row>
    <row r="29" spans="1:6" x14ac:dyDescent="0.35">
      <c r="A29" t="s">
        <v>145</v>
      </c>
    </row>
    <row r="31" spans="1:6" x14ac:dyDescent="0.35">
      <c r="A31" t="s">
        <v>277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90C90-894C-4DB9-ADDD-32DEB53A126C}">
  <dimension ref="A1:P32"/>
  <sheetViews>
    <sheetView workbookViewId="0">
      <selection activeCell="J2" sqref="J2"/>
    </sheetView>
  </sheetViews>
  <sheetFormatPr defaultRowHeight="14.5" x14ac:dyDescent="0.35"/>
  <cols>
    <col min="2" max="2" width="17.6328125" customWidth="1"/>
    <col min="3" max="3" width="14.08984375" customWidth="1"/>
    <col min="5" max="5" width="20.90625" customWidth="1"/>
    <col min="6" max="6" width="10" bestFit="1" customWidth="1"/>
    <col min="7" max="7" width="20.6328125" customWidth="1"/>
    <col min="9" max="9" width="18.6328125" customWidth="1"/>
    <col min="10" max="10" width="11.08984375" customWidth="1"/>
    <col min="11" max="11" width="14.6328125" customWidth="1"/>
    <col min="12" max="12" width="10.6328125" customWidth="1"/>
    <col min="14" max="14" width="8.90625" style="7"/>
  </cols>
  <sheetData>
    <row r="1" spans="1:16" s="1" customFormat="1" x14ac:dyDescent="0.35">
      <c r="A1" s="1" t="s">
        <v>100</v>
      </c>
      <c r="N1" s="6"/>
    </row>
    <row r="2" spans="1:16" s="1" customFormat="1" x14ac:dyDescent="0.35">
      <c r="A2" s="1" t="s">
        <v>180</v>
      </c>
      <c r="H2" s="1" t="s">
        <v>54</v>
      </c>
      <c r="J2" s="1" t="s">
        <v>183</v>
      </c>
      <c r="K2" s="1" t="s">
        <v>55</v>
      </c>
      <c r="L2" s="1" t="s">
        <v>182</v>
      </c>
      <c r="N2" s="6" t="s">
        <v>56</v>
      </c>
      <c r="P2" s="1" t="s">
        <v>57</v>
      </c>
    </row>
    <row r="3" spans="1:16" s="1" customFormat="1" x14ac:dyDescent="0.35">
      <c r="J3" s="3"/>
      <c r="L3" s="3"/>
      <c r="N3" s="6"/>
    </row>
    <row r="4" spans="1:16" x14ac:dyDescent="0.35">
      <c r="A4" s="1" t="s">
        <v>58</v>
      </c>
      <c r="B4" s="1" t="s">
        <v>59</v>
      </c>
      <c r="C4" s="1" t="s">
        <v>181</v>
      </c>
      <c r="D4" s="1"/>
      <c r="E4" s="1" t="s">
        <v>60</v>
      </c>
      <c r="F4" s="1" t="s">
        <v>181</v>
      </c>
      <c r="H4" t="s">
        <v>61</v>
      </c>
      <c r="I4" t="s">
        <v>62</v>
      </c>
      <c r="J4" s="2"/>
      <c r="L4" s="2"/>
      <c r="N4" s="7" t="e">
        <f t="shared" ref="N4:N10" si="0">SUM(J4-L4)/(L4)*100</f>
        <v>#DIV/0!</v>
      </c>
      <c r="O4" t="s">
        <v>63</v>
      </c>
    </row>
    <row r="5" spans="1:16" x14ac:dyDescent="0.35">
      <c r="A5" t="s">
        <v>4</v>
      </c>
      <c r="C5" s="2"/>
      <c r="E5" t="s">
        <v>64</v>
      </c>
      <c r="F5" s="2"/>
      <c r="H5" t="s">
        <v>65</v>
      </c>
      <c r="I5" t="s">
        <v>66</v>
      </c>
      <c r="J5" s="2"/>
      <c r="L5" s="2"/>
      <c r="N5" s="7" t="e">
        <f t="shared" si="0"/>
        <v>#DIV/0!</v>
      </c>
      <c r="O5" t="s">
        <v>63</v>
      </c>
    </row>
    <row r="6" spans="1:16" x14ac:dyDescent="0.35">
      <c r="A6" t="s">
        <v>67</v>
      </c>
      <c r="E6" t="s">
        <v>0</v>
      </c>
      <c r="F6" s="2"/>
      <c r="H6" t="s">
        <v>68</v>
      </c>
      <c r="I6" t="s">
        <v>69</v>
      </c>
      <c r="J6" s="2"/>
      <c r="L6" s="2"/>
      <c r="N6" s="7" t="e">
        <f t="shared" si="0"/>
        <v>#DIV/0!</v>
      </c>
      <c r="O6" t="s">
        <v>63</v>
      </c>
      <c r="P6" t="s">
        <v>105</v>
      </c>
    </row>
    <row r="7" spans="1:16" x14ac:dyDescent="0.35">
      <c r="E7" t="s">
        <v>1</v>
      </c>
      <c r="F7" s="2"/>
      <c r="H7" t="s">
        <v>70</v>
      </c>
      <c r="I7" t="s">
        <v>71</v>
      </c>
      <c r="J7" s="2"/>
      <c r="K7" s="2">
        <f>SUM(J7:J9)</f>
        <v>0</v>
      </c>
      <c r="L7" s="2"/>
      <c r="N7" s="7" t="e">
        <f t="shared" si="0"/>
        <v>#DIV/0!</v>
      </c>
      <c r="O7" t="s">
        <v>63</v>
      </c>
      <c r="P7" t="s">
        <v>104</v>
      </c>
    </row>
    <row r="8" spans="1:16" x14ac:dyDescent="0.35">
      <c r="A8" t="s">
        <v>31</v>
      </c>
      <c r="C8" s="4"/>
      <c r="E8" t="s">
        <v>103</v>
      </c>
      <c r="F8" s="2">
        <f>SUM(F5:F6) - (F7)</f>
        <v>0</v>
      </c>
      <c r="H8" t="s">
        <v>73</v>
      </c>
      <c r="I8" t="s">
        <v>74</v>
      </c>
      <c r="J8" s="2"/>
      <c r="L8" s="2"/>
      <c r="N8" s="7" t="e">
        <f t="shared" si="0"/>
        <v>#DIV/0!</v>
      </c>
      <c r="O8" t="s">
        <v>63</v>
      </c>
    </row>
    <row r="9" spans="1:16" x14ac:dyDescent="0.35">
      <c r="A9" t="s">
        <v>33</v>
      </c>
      <c r="C9" s="2"/>
      <c r="H9" t="s">
        <v>75</v>
      </c>
      <c r="I9" t="s">
        <v>76</v>
      </c>
      <c r="J9" s="2"/>
      <c r="L9" s="2"/>
      <c r="N9" s="7" t="e">
        <f t="shared" si="0"/>
        <v>#DIV/0!</v>
      </c>
      <c r="O9" t="s">
        <v>63</v>
      </c>
      <c r="P9" t="s">
        <v>77</v>
      </c>
    </row>
    <row r="10" spans="1:16" x14ac:dyDescent="0.35">
      <c r="A10" t="s">
        <v>32</v>
      </c>
      <c r="H10" t="s">
        <v>78</v>
      </c>
      <c r="I10" t="s">
        <v>79</v>
      </c>
      <c r="J10" s="2"/>
      <c r="K10" s="2">
        <f>SUM(K6)-(K7)</f>
        <v>0</v>
      </c>
      <c r="L10" s="2"/>
      <c r="N10" s="7" t="e">
        <f t="shared" si="0"/>
        <v>#DIV/0!</v>
      </c>
      <c r="O10" t="s">
        <v>63</v>
      </c>
    </row>
    <row r="11" spans="1:16" x14ac:dyDescent="0.35">
      <c r="A11" t="s">
        <v>80</v>
      </c>
      <c r="C11" s="2"/>
      <c r="E11" t="s">
        <v>81</v>
      </c>
      <c r="H11" t="s">
        <v>82</v>
      </c>
      <c r="I11" t="s">
        <v>102</v>
      </c>
      <c r="L11" s="2"/>
      <c r="N11" s="7" t="e">
        <f>SUM(J12-L11)/(L11)*100</f>
        <v>#DIV/0!</v>
      </c>
      <c r="O11" t="s">
        <v>63</v>
      </c>
    </row>
    <row r="12" spans="1:16" x14ac:dyDescent="0.35">
      <c r="J12" s="2"/>
      <c r="L12" s="2"/>
    </row>
    <row r="13" spans="1:16" x14ac:dyDescent="0.35">
      <c r="A13" s="1" t="s">
        <v>83</v>
      </c>
      <c r="B13" s="1"/>
      <c r="C13" s="1" t="s">
        <v>181</v>
      </c>
      <c r="E13" t="s">
        <v>84</v>
      </c>
      <c r="F13" s="2"/>
      <c r="H13" t="s">
        <v>85</v>
      </c>
      <c r="I13" t="s">
        <v>86</v>
      </c>
      <c r="J13" s="2"/>
      <c r="L13" s="2"/>
      <c r="N13" s="7" t="e">
        <f>SUM(J13-L13)/(L13)*100</f>
        <v>#DIV/0!</v>
      </c>
      <c r="O13" t="s">
        <v>63</v>
      </c>
    </row>
    <row r="14" spans="1:16" x14ac:dyDescent="0.35">
      <c r="A14" t="s">
        <v>87</v>
      </c>
      <c r="C14" s="2"/>
      <c r="E14" t="s">
        <v>88</v>
      </c>
      <c r="F14" s="2"/>
      <c r="H14" t="s">
        <v>89</v>
      </c>
      <c r="I14" t="s">
        <v>90</v>
      </c>
      <c r="J14" s="2"/>
      <c r="L14" s="2"/>
      <c r="N14" s="7" t="e">
        <f>SUM(J14-L14)/(L14)*100</f>
        <v>#DIV/0!</v>
      </c>
      <c r="O14" t="s">
        <v>63</v>
      </c>
      <c r="P14" t="s">
        <v>106</v>
      </c>
    </row>
    <row r="15" spans="1:16" x14ac:dyDescent="0.35">
      <c r="A15" t="s">
        <v>9</v>
      </c>
      <c r="C15" s="2"/>
      <c r="F15" s="2"/>
    </row>
    <row r="16" spans="1:16" x14ac:dyDescent="0.35">
      <c r="A16" t="s">
        <v>101</v>
      </c>
      <c r="C16" s="2"/>
      <c r="E16" t="s">
        <v>91</v>
      </c>
    </row>
    <row r="17" spans="1:6" x14ac:dyDescent="0.35">
      <c r="C17" s="2"/>
      <c r="E17" t="s">
        <v>92</v>
      </c>
      <c r="F17" s="2"/>
    </row>
    <row r="18" spans="1:6" x14ac:dyDescent="0.35">
      <c r="A18" t="s">
        <v>11</v>
      </c>
      <c r="C18" s="2"/>
      <c r="E18" t="s">
        <v>93</v>
      </c>
      <c r="F18" s="2"/>
    </row>
    <row r="19" spans="1:6" x14ac:dyDescent="0.35">
      <c r="A19" t="s">
        <v>12</v>
      </c>
      <c r="C19" s="2"/>
      <c r="F19" s="2"/>
    </row>
    <row r="20" spans="1:6" x14ac:dyDescent="0.35">
      <c r="A20" t="s">
        <v>13</v>
      </c>
      <c r="C20" s="2"/>
      <c r="E20" t="s">
        <v>72</v>
      </c>
      <c r="F20" s="2">
        <f>SUM(F13:F14) - F17</f>
        <v>0</v>
      </c>
    </row>
    <row r="21" spans="1:6" x14ac:dyDescent="0.35">
      <c r="A21" t="s">
        <v>14</v>
      </c>
      <c r="C21" s="2"/>
      <c r="F21" s="2"/>
    </row>
    <row r="22" spans="1:6" x14ac:dyDescent="0.35">
      <c r="A22" t="s">
        <v>16</v>
      </c>
      <c r="C22" s="2"/>
      <c r="E22" t="s">
        <v>94</v>
      </c>
      <c r="F22" s="2"/>
    </row>
    <row r="23" spans="1:6" x14ac:dyDescent="0.35">
      <c r="A23" t="s">
        <v>17</v>
      </c>
      <c r="C23" s="2"/>
      <c r="F23" s="2"/>
    </row>
    <row r="24" spans="1:6" x14ac:dyDescent="0.35">
      <c r="A24" t="s">
        <v>19</v>
      </c>
      <c r="C24" s="2"/>
      <c r="E24" t="s">
        <v>95</v>
      </c>
      <c r="F24" s="2">
        <f>F17</f>
        <v>0</v>
      </c>
    </row>
    <row r="25" spans="1:6" x14ac:dyDescent="0.35">
      <c r="A25" t="s">
        <v>74</v>
      </c>
      <c r="C25" s="2"/>
      <c r="F25" s="2"/>
    </row>
    <row r="26" spans="1:6" x14ac:dyDescent="0.35">
      <c r="A26" t="s">
        <v>96</v>
      </c>
      <c r="C26" s="2" t="e">
        <f>#REF!</f>
        <v>#REF!</v>
      </c>
    </row>
    <row r="27" spans="1:6" x14ac:dyDescent="0.35">
      <c r="C27" s="2"/>
    </row>
    <row r="28" spans="1:6" x14ac:dyDescent="0.35">
      <c r="A28" t="s">
        <v>97</v>
      </c>
      <c r="C28" s="13" t="e">
        <f>SUM(C11) - (C26)</f>
        <v>#REF!</v>
      </c>
    </row>
    <row r="30" spans="1:6" x14ac:dyDescent="0.35">
      <c r="A30" t="s">
        <v>98</v>
      </c>
      <c r="C30">
        <v>7976.06</v>
      </c>
    </row>
    <row r="32" spans="1:6" x14ac:dyDescent="0.35">
      <c r="A32" t="s">
        <v>99</v>
      </c>
    </row>
  </sheetData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4CD7-ED9E-4DB6-9090-2EF4E9DC2A24}">
  <dimension ref="A2:G24"/>
  <sheetViews>
    <sheetView topLeftCell="A3" workbookViewId="0">
      <selection activeCell="F14" sqref="F14:F25"/>
    </sheetView>
  </sheetViews>
  <sheetFormatPr defaultRowHeight="14.5" x14ac:dyDescent="0.35"/>
  <cols>
    <col min="5" max="5" width="23.6328125" customWidth="1"/>
    <col min="6" max="6" width="11.54296875" style="7" bestFit="1" customWidth="1"/>
    <col min="7" max="7" width="9.08984375" style="7"/>
  </cols>
  <sheetData>
    <row r="2" spans="1:7" x14ac:dyDescent="0.35">
      <c r="A2" s="1" t="s">
        <v>107</v>
      </c>
      <c r="D2" t="s">
        <v>22</v>
      </c>
    </row>
    <row r="4" spans="1:7" x14ac:dyDescent="0.35">
      <c r="A4" s="1" t="s">
        <v>108</v>
      </c>
      <c r="F4" s="7" t="s">
        <v>109</v>
      </c>
    </row>
    <row r="6" spans="1:7" x14ac:dyDescent="0.35">
      <c r="A6" s="1" t="s">
        <v>178</v>
      </c>
    </row>
    <row r="8" spans="1:7" x14ac:dyDescent="0.35">
      <c r="A8" t="s">
        <v>110</v>
      </c>
      <c r="E8" t="s">
        <v>111</v>
      </c>
    </row>
    <row r="10" spans="1:7" x14ac:dyDescent="0.35">
      <c r="A10" t="s">
        <v>112</v>
      </c>
      <c r="E10" s="40"/>
    </row>
    <row r="12" spans="1:7" x14ac:dyDescent="0.35">
      <c r="F12" s="41" t="s">
        <v>113</v>
      </c>
      <c r="G12" s="41" t="s">
        <v>113</v>
      </c>
    </row>
    <row r="13" spans="1:7" x14ac:dyDescent="0.35">
      <c r="A13" t="s">
        <v>179</v>
      </c>
    </row>
    <row r="14" spans="1:7" x14ac:dyDescent="0.35">
      <c r="A14" t="s">
        <v>114</v>
      </c>
    </row>
    <row r="15" spans="1:7" x14ac:dyDescent="0.35">
      <c r="A15" t="s">
        <v>115</v>
      </c>
    </row>
    <row r="19" spans="1:7" x14ac:dyDescent="0.35">
      <c r="A19" t="s">
        <v>116</v>
      </c>
      <c r="G19" s="7" t="s">
        <v>117</v>
      </c>
    </row>
    <row r="21" spans="1:7" x14ac:dyDescent="0.35">
      <c r="A21" s="42" t="s">
        <v>118</v>
      </c>
      <c r="G21" s="7">
        <v>0</v>
      </c>
    </row>
    <row r="24" spans="1:7" s="1" customFormat="1" x14ac:dyDescent="0.35">
      <c r="A24" s="43" t="s">
        <v>257</v>
      </c>
      <c r="F24" s="3"/>
      <c r="G24" s="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3BC4-FF6B-4479-B899-713A77680F0C}">
  <sheetPr>
    <pageSetUpPr fitToPage="1"/>
  </sheetPr>
  <dimension ref="A1:C48"/>
  <sheetViews>
    <sheetView topLeftCell="A20" workbookViewId="0">
      <selection activeCell="G46" sqref="G46"/>
    </sheetView>
  </sheetViews>
  <sheetFormatPr defaultRowHeight="14.5" x14ac:dyDescent="0.35"/>
  <cols>
    <col min="1" max="1" width="57.6328125" customWidth="1"/>
    <col min="2" max="2" width="21" customWidth="1"/>
    <col min="3" max="3" width="18.6328125" customWidth="1"/>
  </cols>
  <sheetData>
    <row r="1" spans="1:3" ht="16" thickBot="1" x14ac:dyDescent="0.4">
      <c r="A1" s="49" t="s">
        <v>204</v>
      </c>
      <c r="B1" s="50"/>
      <c r="C1" s="50"/>
    </row>
    <row r="2" spans="1:3" ht="16" thickBot="1" x14ac:dyDescent="0.4">
      <c r="A2" s="51"/>
      <c r="B2" s="52" t="s">
        <v>120</v>
      </c>
      <c r="C2" s="52" t="s">
        <v>205</v>
      </c>
    </row>
    <row r="3" spans="1:3" ht="16" thickBot="1" x14ac:dyDescent="0.4">
      <c r="A3" s="53" t="s">
        <v>35</v>
      </c>
      <c r="B3" s="54">
        <v>12565</v>
      </c>
      <c r="C3" s="55"/>
    </row>
    <row r="4" spans="1:3" ht="16" thickBot="1" x14ac:dyDescent="0.4">
      <c r="A4" s="53" t="s">
        <v>36</v>
      </c>
      <c r="B4" s="54">
        <v>0</v>
      </c>
      <c r="C4" s="55"/>
    </row>
    <row r="5" spans="1:3" ht="16" thickBot="1" x14ac:dyDescent="0.4">
      <c r="A5" s="53" t="s">
        <v>34</v>
      </c>
      <c r="B5" s="54">
        <v>2.64</v>
      </c>
      <c r="C5" s="55"/>
    </row>
    <row r="6" spans="1:3" ht="16" thickBot="1" x14ac:dyDescent="0.4">
      <c r="A6" s="53" t="s">
        <v>184</v>
      </c>
      <c r="B6" s="54">
        <v>700</v>
      </c>
      <c r="C6" s="55"/>
    </row>
    <row r="7" spans="1:3" ht="16" thickBot="1" x14ac:dyDescent="0.4">
      <c r="A7" s="56" t="s">
        <v>23</v>
      </c>
      <c r="B7" s="57">
        <v>13267.64</v>
      </c>
      <c r="C7" s="55"/>
    </row>
    <row r="8" spans="1:3" ht="15" thickBot="1" x14ac:dyDescent="0.4">
      <c r="A8" s="51"/>
      <c r="B8" s="55"/>
      <c r="C8" s="55"/>
    </row>
    <row r="9" spans="1:3" ht="16" thickBot="1" x14ac:dyDescent="0.4">
      <c r="A9" s="53" t="s">
        <v>37</v>
      </c>
      <c r="B9" s="55"/>
      <c r="C9" s="54">
        <v>6455.84</v>
      </c>
    </row>
    <row r="10" spans="1:3" ht="16" thickBot="1" x14ac:dyDescent="0.4">
      <c r="A10" s="53" t="s">
        <v>38</v>
      </c>
      <c r="B10" s="55"/>
      <c r="C10" s="54">
        <v>250</v>
      </c>
    </row>
    <row r="11" spans="1:3" ht="16" thickBot="1" x14ac:dyDescent="0.4">
      <c r="A11" s="53" t="s">
        <v>39</v>
      </c>
      <c r="B11" s="55"/>
      <c r="C11" s="54">
        <v>2750</v>
      </c>
    </row>
    <row r="12" spans="1:3" ht="16" thickBot="1" x14ac:dyDescent="0.4">
      <c r="A12" s="53" t="s">
        <v>40</v>
      </c>
      <c r="B12" s="55"/>
      <c r="C12" s="54">
        <v>400</v>
      </c>
    </row>
    <row r="13" spans="1:3" ht="16" thickBot="1" x14ac:dyDescent="0.4">
      <c r="A13" s="53" t="s">
        <v>41</v>
      </c>
      <c r="B13" s="55"/>
      <c r="C13" s="54">
        <v>175</v>
      </c>
    </row>
    <row r="14" spans="1:3" ht="16" thickBot="1" x14ac:dyDescent="0.4">
      <c r="A14" s="53" t="s">
        <v>42</v>
      </c>
      <c r="B14" s="55"/>
      <c r="C14" s="54">
        <v>150</v>
      </c>
    </row>
    <row r="15" spans="1:3" ht="16" thickBot="1" x14ac:dyDescent="0.4">
      <c r="A15" s="53" t="s">
        <v>43</v>
      </c>
      <c r="B15" s="55"/>
      <c r="C15" s="54">
        <v>120</v>
      </c>
    </row>
    <row r="16" spans="1:3" ht="16" thickBot="1" x14ac:dyDescent="0.4">
      <c r="A16" s="53" t="s">
        <v>206</v>
      </c>
      <c r="B16" s="55"/>
      <c r="C16" s="54">
        <v>300</v>
      </c>
    </row>
    <row r="17" spans="1:3" ht="16" thickBot="1" x14ac:dyDescent="0.4">
      <c r="A17" s="74" t="s">
        <v>207</v>
      </c>
      <c r="B17" s="75"/>
      <c r="C17" s="54">
        <v>1200</v>
      </c>
    </row>
    <row r="18" spans="1:3" ht="16" thickBot="1" x14ac:dyDescent="0.4">
      <c r="A18" s="53" t="s">
        <v>11</v>
      </c>
      <c r="B18" s="55"/>
      <c r="C18" s="54">
        <v>150</v>
      </c>
    </row>
    <row r="19" spans="1:3" ht="16" thickBot="1" x14ac:dyDescent="0.4">
      <c r="A19" s="53" t="s">
        <v>12</v>
      </c>
      <c r="B19" s="55"/>
      <c r="C19" s="54">
        <v>500</v>
      </c>
    </row>
    <row r="20" spans="1:3" ht="16" thickBot="1" x14ac:dyDescent="0.4">
      <c r="A20" s="53" t="s">
        <v>13</v>
      </c>
      <c r="B20" s="55"/>
      <c r="C20" s="54">
        <v>1</v>
      </c>
    </row>
    <row r="21" spans="1:3" ht="16" thickBot="1" x14ac:dyDescent="0.4">
      <c r="A21" s="53" t="s">
        <v>44</v>
      </c>
      <c r="B21" s="55"/>
      <c r="C21" s="54">
        <v>50</v>
      </c>
    </row>
    <row r="22" spans="1:3" ht="16" thickBot="1" x14ac:dyDescent="0.4">
      <c r="A22" s="53" t="s">
        <v>45</v>
      </c>
      <c r="B22" s="55"/>
      <c r="C22" s="54">
        <v>150</v>
      </c>
    </row>
    <row r="23" spans="1:3" ht="16" thickBot="1" x14ac:dyDescent="0.4">
      <c r="A23" s="74" t="s">
        <v>208</v>
      </c>
      <c r="B23" s="75"/>
      <c r="C23" s="54">
        <v>100</v>
      </c>
    </row>
    <row r="24" spans="1:3" ht="16" thickBot="1" x14ac:dyDescent="0.4">
      <c r="A24" s="56" t="s">
        <v>23</v>
      </c>
      <c r="B24" s="57">
        <v>13267.64</v>
      </c>
      <c r="C24" s="57">
        <v>12751.84</v>
      </c>
    </row>
    <row r="25" spans="1:3" ht="16" thickBot="1" x14ac:dyDescent="0.4">
      <c r="A25" s="56"/>
      <c r="B25" s="57"/>
      <c r="C25" s="57"/>
    </row>
    <row r="26" spans="1:3" ht="16" thickBot="1" x14ac:dyDescent="0.4">
      <c r="A26" s="56" t="s">
        <v>209</v>
      </c>
      <c r="B26" s="58" t="s">
        <v>185</v>
      </c>
      <c r="C26" s="58" t="s">
        <v>210</v>
      </c>
    </row>
    <row r="27" spans="1:3" ht="16.5" customHeight="1" thickBot="1" x14ac:dyDescent="0.4">
      <c r="A27" s="59" t="s">
        <v>211</v>
      </c>
      <c r="B27" s="60">
        <v>500</v>
      </c>
      <c r="C27" s="60">
        <v>150</v>
      </c>
    </row>
    <row r="28" spans="1:3" ht="16.5" customHeight="1" thickBot="1" x14ac:dyDescent="0.4">
      <c r="A28" s="59" t="s">
        <v>212</v>
      </c>
      <c r="B28" s="60">
        <v>350</v>
      </c>
      <c r="C28" s="60">
        <v>120</v>
      </c>
    </row>
    <row r="29" spans="1:3" ht="16.5" customHeight="1" thickBot="1" x14ac:dyDescent="0.4">
      <c r="A29" s="59" t="s">
        <v>213</v>
      </c>
      <c r="B29" s="60">
        <v>2530</v>
      </c>
      <c r="C29" s="60">
        <v>2750</v>
      </c>
    </row>
    <row r="30" spans="1:3" ht="16.5" customHeight="1" thickBot="1" x14ac:dyDescent="0.4">
      <c r="A30" s="59" t="s">
        <v>214</v>
      </c>
      <c r="B30" s="60">
        <v>200</v>
      </c>
      <c r="C30" s="60">
        <v>250</v>
      </c>
    </row>
    <row r="31" spans="1:3" ht="15" thickBot="1" x14ac:dyDescent="0.4">
      <c r="A31" s="61"/>
      <c r="B31" s="55"/>
      <c r="C31" s="55"/>
    </row>
    <row r="32" spans="1:3" ht="16.5" customHeight="1" thickBot="1" x14ac:dyDescent="0.4">
      <c r="A32" s="62" t="s">
        <v>215</v>
      </c>
      <c r="B32" s="55"/>
      <c r="C32" s="55"/>
    </row>
    <row r="33" spans="1:3" ht="16" thickBot="1" x14ac:dyDescent="0.4">
      <c r="A33" s="74" t="s">
        <v>186</v>
      </c>
      <c r="B33" s="76"/>
      <c r="C33" s="75"/>
    </row>
    <row r="34" spans="1:3" ht="16" thickBot="1" x14ac:dyDescent="0.4">
      <c r="A34" s="74" t="s">
        <v>216</v>
      </c>
      <c r="B34" s="76"/>
      <c r="C34" s="75"/>
    </row>
    <row r="35" spans="1:3" ht="16" thickBot="1" x14ac:dyDescent="0.4">
      <c r="A35" s="74" t="s">
        <v>217</v>
      </c>
      <c r="B35" s="76"/>
      <c r="C35" s="75"/>
    </row>
    <row r="36" spans="1:3" ht="16" thickBot="1" x14ac:dyDescent="0.4">
      <c r="A36" s="53" t="s">
        <v>218</v>
      </c>
      <c r="B36" s="55"/>
      <c r="C36" s="55"/>
    </row>
    <row r="39" spans="1:3" x14ac:dyDescent="0.35">
      <c r="A39" t="s">
        <v>250</v>
      </c>
    </row>
    <row r="40" spans="1:3" x14ac:dyDescent="0.35">
      <c r="B40" t="s">
        <v>21</v>
      </c>
      <c r="C40" t="s">
        <v>127</v>
      </c>
    </row>
    <row r="41" spans="1:3" x14ac:dyDescent="0.35">
      <c r="B41">
        <v>702.64</v>
      </c>
      <c r="C41" s="7">
        <v>12751.84</v>
      </c>
    </row>
    <row r="42" spans="1:3" x14ac:dyDescent="0.35">
      <c r="A42" t="s">
        <v>251</v>
      </c>
      <c r="C42" s="7">
        <v>12049.2</v>
      </c>
    </row>
    <row r="43" spans="1:3" x14ac:dyDescent="0.35">
      <c r="A43" t="s">
        <v>252</v>
      </c>
      <c r="C43" s="7"/>
    </row>
    <row r="44" spans="1:3" x14ac:dyDescent="0.35">
      <c r="A44" t="s">
        <v>4</v>
      </c>
      <c r="C44" s="7">
        <v>12565</v>
      </c>
    </row>
    <row r="45" spans="1:3" x14ac:dyDescent="0.35">
      <c r="A45" t="s">
        <v>253</v>
      </c>
      <c r="C45" s="7">
        <v>0</v>
      </c>
    </row>
    <row r="46" spans="1:3" x14ac:dyDescent="0.35">
      <c r="C46" s="7"/>
    </row>
    <row r="47" spans="1:3" x14ac:dyDescent="0.35">
      <c r="A47" t="s">
        <v>254</v>
      </c>
      <c r="C47" s="7"/>
    </row>
    <row r="48" spans="1:3" x14ac:dyDescent="0.35">
      <c r="A48" t="s">
        <v>255</v>
      </c>
      <c r="C48" s="7">
        <v>3000</v>
      </c>
    </row>
  </sheetData>
  <mergeCells count="5">
    <mergeCell ref="A17:B17"/>
    <mergeCell ref="A23:B23"/>
    <mergeCell ref="A33:C33"/>
    <mergeCell ref="A34:C34"/>
    <mergeCell ref="A35:C35"/>
  </mergeCells>
  <pageMargins left="0.7" right="0.7" top="0.75" bottom="0.75" header="0.3" footer="0.3"/>
  <pageSetup scale="67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BB5FF92374724C866D2AF3678E7500" ma:contentTypeVersion="2" ma:contentTypeDescription="Create a new document." ma:contentTypeScope="" ma:versionID="e3d99f2ae04a1db403888c9c33c9a766">
  <xsd:schema xmlns:xsd="http://www.w3.org/2001/XMLSchema" xmlns:xs="http://www.w3.org/2001/XMLSchema" xmlns:p="http://schemas.microsoft.com/office/2006/metadata/properties" xmlns:ns2="aa033ce2-c027-4aaa-a008-362fbd133e62" targetNamespace="http://schemas.microsoft.com/office/2006/metadata/properties" ma:root="true" ma:fieldsID="de315188086d2319f036a9756de4f276" ns2:_="">
    <xsd:import namespace="aa033ce2-c027-4aaa-a008-362fbd133e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33ce2-c027-4aaa-a008-362fbd133e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2AD169-76EA-4B1C-96FA-4C15339325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CDD4C6-5AC2-4C29-98D3-D64CC6F0BF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7A90DC-B37F-4502-9BD8-064F40DAE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033ce2-c027-4aaa-a008-362fbd133e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Reconciliation Nov 2023</vt:lpstr>
      <vt:lpstr> NPC Cashbook 2023 - 24</vt:lpstr>
      <vt:lpstr> Rec gnd inc  &amp; exp 2023 24</vt:lpstr>
      <vt:lpstr>Reconciliation May 2023 </vt:lpstr>
      <vt:lpstr>Reconciliation July 2023</vt:lpstr>
      <vt:lpstr>Reconciliation Sept 2023</vt:lpstr>
      <vt:lpstr>Accounts 23 - 24 </vt:lpstr>
      <vt:lpstr>Final reconciliation 23 24</vt:lpstr>
      <vt:lpstr>Budget 2023 - 24</vt:lpstr>
      <vt:lpstr>Budget v actual 2023 - 24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</dc:creator>
  <cp:keywords/>
  <dc:description/>
  <cp:lastModifiedBy>Maxi Freeman</cp:lastModifiedBy>
  <cp:revision/>
  <cp:lastPrinted>2023-11-15T20:50:32Z</cp:lastPrinted>
  <dcterms:created xsi:type="dcterms:W3CDTF">2018-07-31T15:39:01Z</dcterms:created>
  <dcterms:modified xsi:type="dcterms:W3CDTF">2023-11-15T20:51:36Z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0x0101006DBB5FF92374724C866D2AF3678E7500</vt:lpwstr>
  </property>
</Properties>
</file>