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uck\Desktop\2024 local unit studies\fulton twp 2024 studies\"/>
    </mc:Choice>
  </mc:AlternateContent>
  <xr:revisionPtr revIDLastSave="0" documentId="13_ncr:1_{B97F3AF9-FD2C-4871-8C16-A1AA6579DD20}" xr6:coauthVersionLast="47" xr6:coauthVersionMax="47" xr10:uidLastSave="{00000000-0000-0000-0000-000000000000}"/>
  <bookViews>
    <workbookView xWindow="-120" yWindow="-120" windowWidth="29040" windowHeight="15840" xr2:uid="{7780B3DE-9E5E-4ABD-AE90-E9BA8A5B69FB}"/>
  </bookViews>
  <sheets>
    <sheet name="Land Analysis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2" l="1"/>
  <c r="K4" i="2"/>
  <c r="Q4" i="2"/>
  <c r="R4" i="2"/>
  <c r="S4" i="2"/>
  <c r="I7" i="2"/>
  <c r="K7" i="2"/>
  <c r="Q7" i="2"/>
  <c r="R7" i="2"/>
  <c r="S7" i="2"/>
  <c r="I9" i="2"/>
  <c r="K9" i="2"/>
  <c r="Q9" i="2"/>
  <c r="R9" i="2"/>
  <c r="S9" i="2"/>
  <c r="I5" i="2"/>
  <c r="K5" i="2"/>
  <c r="Q5" i="2"/>
  <c r="R5" i="2"/>
  <c r="S5" i="2"/>
  <c r="I8" i="2"/>
  <c r="K8" i="2"/>
  <c r="Q8" i="2"/>
  <c r="R8" i="2"/>
  <c r="S8" i="2"/>
  <c r="I6" i="2"/>
  <c r="K6" i="2"/>
  <c r="Q6" i="2"/>
  <c r="R6" i="2"/>
  <c r="S6" i="2"/>
  <c r="D10" i="2"/>
  <c r="G10" i="2"/>
  <c r="H10" i="2"/>
  <c r="J10" i="2"/>
  <c r="K10" i="2"/>
  <c r="L10" i="2"/>
  <c r="M10" i="2"/>
  <c r="O10" i="2"/>
  <c r="P10" i="2"/>
  <c r="I11" i="2"/>
  <c r="I12" i="2"/>
  <c r="M12" i="2"/>
  <c r="P12" i="2"/>
  <c r="S12" i="2"/>
</calcChain>
</file>

<file path=xl/sharedStrings.xml><?xml version="1.0" encoding="utf-8"?>
<sst xmlns="http://schemas.openxmlformats.org/spreadsheetml/2006/main" count="109" uniqueCount="72">
  <si>
    <t>Parcel Number</t>
  </si>
  <si>
    <t>Street Address</t>
  </si>
  <si>
    <t>Sale Date</t>
  </si>
  <si>
    <t>Sale Price</t>
  </si>
  <si>
    <t>Instr.</t>
  </si>
  <si>
    <t>Terms of Sale</t>
  </si>
  <si>
    <t>Adj. Sale $</t>
  </si>
  <si>
    <t>Asd. when Sold</t>
  </si>
  <si>
    <t>Asd/Adj. Sale</t>
  </si>
  <si>
    <t>Cur. Appraisal</t>
  </si>
  <si>
    <t>Land Residual</t>
  </si>
  <si>
    <t>Est. Land Value</t>
  </si>
  <si>
    <t>Effec. Front</t>
  </si>
  <si>
    <t>Depth</t>
  </si>
  <si>
    <t>Net Acres</t>
  </si>
  <si>
    <t>Total Acres</t>
  </si>
  <si>
    <t>Dollars/FF</t>
  </si>
  <si>
    <t>Dollars/Acre</t>
  </si>
  <si>
    <t>Dollars/SqFt</t>
  </si>
  <si>
    <t>Actual Front</t>
  </si>
  <si>
    <t>ECF Area</t>
  </si>
  <si>
    <t>Liber/Page</t>
  </si>
  <si>
    <t>Other Parcels in Sale</t>
  </si>
  <si>
    <t>Land Table</t>
  </si>
  <si>
    <t>Gravel</t>
  </si>
  <si>
    <t>Paved</t>
  </si>
  <si>
    <t>Inspected Date</t>
  </si>
  <si>
    <t>Use Code</t>
  </si>
  <si>
    <t>Class</t>
  </si>
  <si>
    <t>Rate Group 1</t>
  </si>
  <si>
    <t>Rate Group 2</t>
  </si>
  <si>
    <t>Rate Group 3</t>
  </si>
  <si>
    <t>WD</t>
  </si>
  <si>
    <t>03-ARM'S LENGTH</t>
  </si>
  <si>
    <t>4100</t>
  </si>
  <si>
    <t>4001 RURAL RES</t>
  </si>
  <si>
    <t>401</t>
  </si>
  <si>
    <t>05-004-004-10</t>
  </si>
  <si>
    <t>3507 W GRANT RD</t>
  </si>
  <si>
    <t>1100-1226</t>
  </si>
  <si>
    <t>05-015-007-40</t>
  </si>
  <si>
    <t>8359 S ALGER RD</t>
  </si>
  <si>
    <t>1093-1428</t>
  </si>
  <si>
    <t>05-016-007-31</t>
  </si>
  <si>
    <t>3625 W CLEVELAND RD</t>
  </si>
  <si>
    <t>MLC</t>
  </si>
  <si>
    <t>1081-0066</t>
  </si>
  <si>
    <t>05-017-012-20</t>
  </si>
  <si>
    <t>4662 W ROOSEVELT RD</t>
  </si>
  <si>
    <t>1094-0825</t>
  </si>
  <si>
    <t>05-021-002-55</t>
  </si>
  <si>
    <t>9338 S ALGER RD</t>
  </si>
  <si>
    <t>1110-0306</t>
  </si>
  <si>
    <t>05-021-002-51</t>
  </si>
  <si>
    <t>05-027-001-20</t>
  </si>
  <si>
    <t>2241 W TAFT RD</t>
  </si>
  <si>
    <t>OTH</t>
  </si>
  <si>
    <t>1097-878</t>
  </si>
  <si>
    <t>Totals:</t>
  </si>
  <si>
    <t>Sale. Ratio =&gt;</t>
  </si>
  <si>
    <t>Average</t>
  </si>
  <si>
    <t>Std. Dev. =&gt;</t>
  </si>
  <si>
    <t>per FF=&gt;</t>
  </si>
  <si>
    <t>per Net Acre=&gt;</t>
  </si>
  <si>
    <t>per SqFt=&gt;</t>
  </si>
  <si>
    <t>05-012-011-00</t>
  </si>
  <si>
    <t>239 N STATE ST</t>
  </si>
  <si>
    <t>4220</t>
  </si>
  <si>
    <t>1117-0557</t>
  </si>
  <si>
    <t>SEWER</t>
  </si>
  <si>
    <t>1089-0891</t>
  </si>
  <si>
    <t>RURAL RES 1ST ACRE AT $13,000, 5 ACRES AT $29,000 20 ACRES AND ABOVE AT $3500 PER ACRE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</si>
</sst>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8" formatCode="&quot;$&quot;#,##0.00_);[Red]\(&quot;$&quot;#,##0.00\)"/>
    <numFmt numFmtId="164" formatCode="#0.00_);[Red]\(#0.00\)"/>
    <numFmt numFmtId="165" formatCode="mm/dd/yy"/>
    <numFmt numFmtId="166" formatCode="#,##0.0_);[Red]\(#,##0.0\)"/>
    <numFmt numFmtId="167" formatCode="#0.0_);[Red]\(#0.0\)"/>
    <numFmt numFmtId="168" formatCode="&quot;$&quot;#,##0_);[Red]\(&quot;$&quot;#,##0.00\)"/>
  </numFmts>
  <fonts count="4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14" fontId="0" fillId="0" borderId="0" xfId="0" applyNumberFormat="1"/>
    <xf numFmtId="0" fontId="0" fillId="0" borderId="0" xfId="0" quotePrefix="1"/>
    <xf numFmtId="0" fontId="2" fillId="3" borderId="1" xfId="0" applyFont="1" applyFill="1" applyBorder="1"/>
    <xf numFmtId="0" fontId="2" fillId="3" borderId="1" xfId="0" applyFont="1" applyFill="1" applyBorder="1" applyAlignment="1">
      <alignment horizontal="right"/>
    </xf>
    <xf numFmtId="0" fontId="2" fillId="3" borderId="0" xfId="0" applyFont="1" applyFill="1" applyBorder="1"/>
    <xf numFmtId="0" fontId="2" fillId="3" borderId="0" xfId="0" applyFont="1" applyFill="1" applyBorder="1" applyAlignment="1">
      <alignment horizontal="right"/>
    </xf>
    <xf numFmtId="0" fontId="2" fillId="3" borderId="2" xfId="0" applyFont="1" applyFill="1" applyBorder="1"/>
    <xf numFmtId="0" fontId="2" fillId="3" borderId="2" xfId="0" applyFont="1" applyFill="1" applyBorder="1" applyAlignment="1">
      <alignment horizontal="right"/>
    </xf>
    <xf numFmtId="6" fontId="1" fillId="2" borderId="0" xfId="0" applyNumberFormat="1" applyFont="1" applyFill="1" applyAlignment="1">
      <alignment horizontal="center"/>
    </xf>
    <xf numFmtId="6" fontId="0" fillId="0" borderId="0" xfId="0" applyNumberFormat="1"/>
    <xf numFmtId="6" fontId="2" fillId="3" borderId="1" xfId="0" applyNumberFormat="1" applyFont="1" applyFill="1" applyBorder="1"/>
    <xf numFmtId="6" fontId="2" fillId="3" borderId="0" xfId="0" applyNumberFormat="1" applyFont="1" applyFill="1" applyBorder="1"/>
    <xf numFmtId="6" fontId="2" fillId="3" borderId="2" xfId="0" applyNumberFormat="1" applyFont="1" applyFill="1" applyBorder="1"/>
    <xf numFmtId="164" fontId="1" fillId="2" borderId="0" xfId="0" applyNumberFormat="1" applyFont="1" applyFill="1" applyAlignment="1">
      <alignment horizontal="center"/>
    </xf>
    <xf numFmtId="164" fontId="0" fillId="0" borderId="0" xfId="0" applyNumberFormat="1"/>
    <xf numFmtId="164" fontId="2" fillId="3" borderId="1" xfId="0" applyNumberFormat="1" applyFont="1" applyFill="1" applyBorder="1"/>
    <xf numFmtId="164" fontId="2" fillId="3" borderId="0" xfId="0" applyNumberFormat="1" applyFont="1" applyFill="1" applyBorder="1"/>
    <xf numFmtId="164" fontId="2" fillId="3" borderId="2" xfId="0" applyNumberFormat="1" applyFont="1" applyFill="1" applyBorder="1"/>
    <xf numFmtId="165" fontId="1" fillId="2" borderId="0" xfId="0" applyNumberFormat="1" applyFont="1" applyFill="1" applyAlignment="1">
      <alignment horizontal="center"/>
    </xf>
    <xf numFmtId="165" fontId="0" fillId="0" borderId="0" xfId="0" applyNumberFormat="1"/>
    <xf numFmtId="165" fontId="2" fillId="3" borderId="1" xfId="0" applyNumberFormat="1" applyFont="1" applyFill="1" applyBorder="1"/>
    <xf numFmtId="165" fontId="2" fillId="3" borderId="0" xfId="0" applyNumberFormat="1" applyFont="1" applyFill="1" applyBorder="1"/>
    <xf numFmtId="165" fontId="2" fillId="3" borderId="2" xfId="0" applyNumberFormat="1" applyFont="1" applyFill="1" applyBorder="1"/>
    <xf numFmtId="166" fontId="1" fillId="2" borderId="0" xfId="0" applyNumberFormat="1" applyFont="1" applyFill="1" applyAlignment="1">
      <alignment horizontal="center"/>
    </xf>
    <xf numFmtId="166" fontId="0" fillId="0" borderId="0" xfId="0" applyNumberFormat="1"/>
    <xf numFmtId="166" fontId="2" fillId="3" borderId="1" xfId="0" applyNumberFormat="1" applyFont="1" applyFill="1" applyBorder="1"/>
    <xf numFmtId="166" fontId="2" fillId="3" borderId="0" xfId="0" applyNumberFormat="1" applyFont="1" applyFill="1" applyBorder="1"/>
    <xf numFmtId="167" fontId="1" fillId="2" borderId="0" xfId="0" applyNumberFormat="1" applyFont="1" applyFill="1" applyAlignment="1">
      <alignment horizontal="center"/>
    </xf>
    <xf numFmtId="167" fontId="0" fillId="0" borderId="0" xfId="0" applyNumberFormat="1"/>
    <xf numFmtId="167" fontId="2" fillId="3" borderId="1" xfId="0" applyNumberFormat="1" applyFont="1" applyFill="1" applyBorder="1"/>
    <xf numFmtId="167" fontId="2" fillId="3" borderId="0" xfId="0" applyNumberFormat="1" applyFont="1" applyFill="1" applyBorder="1"/>
    <xf numFmtId="167" fontId="2" fillId="3" borderId="2" xfId="0" applyNumberFormat="1" applyFont="1" applyFill="1" applyBorder="1"/>
    <xf numFmtId="40" fontId="1" fillId="2" borderId="0" xfId="0" applyNumberFormat="1" applyFont="1" applyFill="1" applyAlignment="1">
      <alignment horizontal="center"/>
    </xf>
    <xf numFmtId="40" fontId="0" fillId="0" borderId="0" xfId="0" applyNumberFormat="1"/>
    <xf numFmtId="40" fontId="2" fillId="3" borderId="1" xfId="0" applyNumberFormat="1" applyFont="1" applyFill="1" applyBorder="1"/>
    <xf numFmtId="40" fontId="2" fillId="3" borderId="0" xfId="0" applyNumberFormat="1" applyFont="1" applyFill="1" applyBorder="1"/>
    <xf numFmtId="40" fontId="2" fillId="3" borderId="2" xfId="0" applyNumberFormat="1" applyFont="1" applyFill="1" applyBorder="1"/>
    <xf numFmtId="8" fontId="1" fillId="2" borderId="0" xfId="0" applyNumberFormat="1" applyFont="1" applyFill="1" applyAlignment="1">
      <alignment horizontal="center"/>
    </xf>
    <xf numFmtId="8" fontId="0" fillId="0" borderId="0" xfId="0" applyNumberFormat="1"/>
    <xf numFmtId="8" fontId="2" fillId="3" borderId="1" xfId="0" applyNumberFormat="1" applyFont="1" applyFill="1" applyBorder="1"/>
    <xf numFmtId="8" fontId="2" fillId="3" borderId="0" xfId="0" applyNumberFormat="1" applyFont="1" applyFill="1" applyBorder="1"/>
    <xf numFmtId="8" fontId="2" fillId="3" borderId="2" xfId="0" applyNumberFormat="1" applyFont="1" applyFill="1" applyBorder="1"/>
    <xf numFmtId="168" fontId="2" fillId="3" borderId="2" xfId="0" applyNumberFormat="1" applyFont="1" applyFill="1" applyBorder="1"/>
    <xf numFmtId="0" fontId="0" fillId="0" borderId="0" xfId="0"/>
    <xf numFmtId="0" fontId="0" fillId="0" borderId="0" xfId="0" quotePrefix="1" applyAlignment="1">
      <alignment horizontal="right"/>
    </xf>
    <xf numFmtId="0" fontId="0" fillId="0" borderId="0" xfId="0" quotePrefix="1"/>
    <xf numFmtId="14" fontId="0" fillId="0" borderId="0" xfId="0" applyNumberFormat="1"/>
    <xf numFmtId="6" fontId="0" fillId="0" borderId="0" xfId="0" applyNumberFormat="1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167" fontId="0" fillId="0" borderId="0" xfId="0" applyNumberFormat="1"/>
    <xf numFmtId="40" fontId="0" fillId="0" borderId="0" xfId="0" applyNumberFormat="1"/>
    <xf numFmtId="8" fontId="0" fillId="0" borderId="0" xfId="0" applyNumberFormat="1"/>
    <xf numFmtId="0" fontId="3" fillId="0" borderId="0" xfId="0" applyFont="1"/>
  </cellXfs>
  <cellStyles count="1">
    <cellStyle name="Normal" xfId="0" builtinId="0"/>
  </cellStyles>
  <dxfs count="2">
    <dxf>
      <fill>
        <patternFill>
          <bgColor rgb="FFFFFFFF"/>
        </patternFill>
      </fill>
    </dxf>
    <dxf>
      <fill>
        <patternFill>
          <bgColor rgb="FFA7E4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86E02-F2AD-4F47-8E9D-AF5F6C8C6211}">
  <dimension ref="A1:BL14"/>
  <sheetViews>
    <sheetView tabSelected="1" workbookViewId="0">
      <selection activeCell="K8" sqref="K8"/>
    </sheetView>
  </sheetViews>
  <sheetFormatPr defaultRowHeight="15" x14ac:dyDescent="0.25"/>
  <cols>
    <col min="1" max="1" width="14.28515625" bestFit="1" customWidth="1"/>
    <col min="2" max="2" width="29.140625" bestFit="1" customWidth="1"/>
    <col min="3" max="3" width="9.28515625" style="25" bestFit="1" customWidth="1"/>
    <col min="4" max="4" width="10.85546875" style="15" bestFit="1" customWidth="1"/>
    <col min="5" max="5" width="5.5703125" bestFit="1" customWidth="1"/>
    <col min="6" max="6" width="16.7109375" bestFit="1" customWidth="1"/>
    <col min="7" max="7" width="10.85546875" style="15" bestFit="1" customWidth="1"/>
    <col min="8" max="8" width="14.7109375" style="15" bestFit="1" customWidth="1"/>
    <col min="9" max="9" width="12.85546875" style="20" bestFit="1" customWidth="1"/>
    <col min="10" max="10" width="13.42578125" style="15" bestFit="1" customWidth="1"/>
    <col min="11" max="11" width="13.28515625" style="15" bestFit="1" customWidth="1"/>
    <col min="12" max="12" width="14.42578125" style="15" bestFit="1" customWidth="1"/>
    <col min="13" max="13" width="11.140625" style="30" bestFit="1" customWidth="1"/>
    <col min="14" max="14" width="6.42578125" style="34" bestFit="1" customWidth="1"/>
    <col min="15" max="15" width="14.28515625" style="39" bestFit="1" customWidth="1"/>
    <col min="16" max="16" width="10.7109375" style="39" bestFit="1" customWidth="1"/>
    <col min="17" max="17" width="10" style="15" bestFit="1" customWidth="1"/>
    <col min="18" max="18" width="12" style="15" bestFit="1" customWidth="1"/>
    <col min="19" max="19" width="11.85546875" style="44" bestFit="1" customWidth="1"/>
    <col min="20" max="20" width="11.7109375" style="39" bestFit="1" customWidth="1"/>
    <col min="21" max="21" width="8.7109375" style="4" bestFit="1" customWidth="1"/>
    <col min="22" max="22" width="10.5703125" bestFit="1" customWidth="1"/>
    <col min="23" max="23" width="19.42578125" bestFit="1" customWidth="1"/>
    <col min="24" max="24" width="14.85546875" bestFit="1" customWidth="1"/>
    <col min="25" max="25" width="6.85546875" bestFit="1" customWidth="1"/>
    <col min="26" max="26" width="6.42578125" bestFit="1" customWidth="1"/>
    <col min="27" max="27" width="14.42578125" bestFit="1" customWidth="1"/>
    <col min="28" max="28" width="12.42578125" bestFit="1" customWidth="1"/>
    <col min="29" max="29" width="5.42578125" bestFit="1" customWidth="1"/>
    <col min="30" max="32" width="12.42578125" bestFit="1" customWidth="1"/>
  </cols>
  <sheetData>
    <row r="1" spans="1:64" x14ac:dyDescent="0.25">
      <c r="A1" s="1" t="s">
        <v>0</v>
      </c>
      <c r="B1" s="1" t="s">
        <v>1</v>
      </c>
      <c r="C1" s="24" t="s">
        <v>2</v>
      </c>
      <c r="D1" s="14" t="s">
        <v>3</v>
      </c>
      <c r="E1" s="1" t="s">
        <v>4</v>
      </c>
      <c r="F1" s="1" t="s">
        <v>5</v>
      </c>
      <c r="G1" s="14" t="s">
        <v>6</v>
      </c>
      <c r="H1" s="14" t="s">
        <v>7</v>
      </c>
      <c r="I1" s="19" t="s">
        <v>8</v>
      </c>
      <c r="J1" s="14" t="s">
        <v>9</v>
      </c>
      <c r="K1" s="14" t="s">
        <v>10</v>
      </c>
      <c r="L1" s="14" t="s">
        <v>11</v>
      </c>
      <c r="M1" s="29" t="s">
        <v>12</v>
      </c>
      <c r="N1" s="33" t="s">
        <v>13</v>
      </c>
      <c r="O1" s="38" t="s">
        <v>14</v>
      </c>
      <c r="P1" s="38" t="s">
        <v>15</v>
      </c>
      <c r="Q1" s="14" t="s">
        <v>16</v>
      </c>
      <c r="R1" s="14" t="s">
        <v>17</v>
      </c>
      <c r="S1" s="43" t="s">
        <v>18</v>
      </c>
      <c r="T1" s="38" t="s">
        <v>19</v>
      </c>
      <c r="U1" s="3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64" x14ac:dyDescent="0.25">
      <c r="A2" t="s">
        <v>65</v>
      </c>
      <c r="B2" t="s">
        <v>66</v>
      </c>
      <c r="C2" s="25">
        <v>44989</v>
      </c>
      <c r="D2" s="15">
        <v>145000</v>
      </c>
      <c r="E2" t="s">
        <v>32</v>
      </c>
      <c r="F2" t="s">
        <v>33</v>
      </c>
      <c r="G2" s="15">
        <v>145000</v>
      </c>
      <c r="H2" s="15">
        <v>46000</v>
      </c>
      <c r="I2" s="20">
        <v>31.724137931034484</v>
      </c>
      <c r="J2" s="15">
        <v>110554</v>
      </c>
      <c r="K2" s="15">
        <v>46686</v>
      </c>
      <c r="L2" s="15">
        <v>12240</v>
      </c>
      <c r="M2" s="30">
        <v>0</v>
      </c>
      <c r="N2" s="34">
        <v>0</v>
      </c>
      <c r="O2" s="39">
        <v>1.06</v>
      </c>
      <c r="P2" s="39">
        <v>1.06</v>
      </c>
      <c r="Q2" s="15" t="e">
        <v>#DIV/0!</v>
      </c>
      <c r="R2" s="15">
        <v>44043.39622641509</v>
      </c>
      <c r="S2" s="44">
        <v>1.0110972503768387</v>
      </c>
      <c r="T2" s="39">
        <v>0</v>
      </c>
      <c r="U2" s="5" t="s">
        <v>67</v>
      </c>
      <c r="V2" t="s">
        <v>68</v>
      </c>
      <c r="X2" t="s">
        <v>35</v>
      </c>
      <c r="Y2">
        <v>0</v>
      </c>
      <c r="Z2">
        <v>1</v>
      </c>
      <c r="AA2" s="6">
        <v>42965</v>
      </c>
      <c r="AB2" t="s">
        <v>69</v>
      </c>
      <c r="AC2" s="7" t="s">
        <v>36</v>
      </c>
    </row>
    <row r="3" spans="1:64" x14ac:dyDescent="0.25">
      <c r="A3" t="s">
        <v>65</v>
      </c>
      <c r="B3" t="s">
        <v>66</v>
      </c>
      <c r="C3" s="25">
        <v>44462</v>
      </c>
      <c r="D3" s="15">
        <v>105000</v>
      </c>
      <c r="E3" t="s">
        <v>32</v>
      </c>
      <c r="F3" t="s">
        <v>33</v>
      </c>
      <c r="G3" s="15">
        <v>105000</v>
      </c>
      <c r="H3" s="15">
        <v>44700</v>
      </c>
      <c r="I3" s="20">
        <v>42.571428571428569</v>
      </c>
      <c r="J3" s="15">
        <v>103408</v>
      </c>
      <c r="K3" s="15">
        <v>13832</v>
      </c>
      <c r="L3" s="15">
        <v>12240</v>
      </c>
      <c r="M3" s="30">
        <v>0</v>
      </c>
      <c r="N3" s="34">
        <v>0</v>
      </c>
      <c r="O3" s="39">
        <v>1.06</v>
      </c>
      <c r="P3" s="39">
        <v>1.06</v>
      </c>
      <c r="Q3" s="15" t="e">
        <v>#DIV/0!</v>
      </c>
      <c r="R3" s="15">
        <v>13049.056603773584</v>
      </c>
      <c r="S3" s="44">
        <v>0.29956511946220349</v>
      </c>
      <c r="T3" s="39">
        <v>0</v>
      </c>
      <c r="U3" s="5" t="s">
        <v>67</v>
      </c>
      <c r="V3" t="s">
        <v>70</v>
      </c>
      <c r="X3" t="s">
        <v>35</v>
      </c>
      <c r="Y3">
        <v>0</v>
      </c>
      <c r="Z3">
        <v>1</v>
      </c>
      <c r="AA3" s="6">
        <v>42965</v>
      </c>
      <c r="AB3" t="s">
        <v>69</v>
      </c>
      <c r="AC3" s="7" t="s">
        <v>36</v>
      </c>
    </row>
    <row r="4" spans="1:64" x14ac:dyDescent="0.25">
      <c r="A4" s="49" t="s">
        <v>37</v>
      </c>
      <c r="B4" s="49" t="s">
        <v>38</v>
      </c>
      <c r="C4" s="55">
        <v>44638</v>
      </c>
      <c r="D4" s="53">
        <v>213000</v>
      </c>
      <c r="E4" s="49" t="s">
        <v>32</v>
      </c>
      <c r="F4" s="49" t="s">
        <v>33</v>
      </c>
      <c r="G4" s="53">
        <v>213000</v>
      </c>
      <c r="H4" s="53">
        <v>71100</v>
      </c>
      <c r="I4" s="54">
        <f t="shared" ref="I4:I9" si="0">H4/G4*100</f>
        <v>33.380281690140848</v>
      </c>
      <c r="J4" s="53">
        <v>180706</v>
      </c>
      <c r="K4" s="53">
        <f>G4-166706</f>
        <v>46294</v>
      </c>
      <c r="L4" s="53">
        <v>14000</v>
      </c>
      <c r="M4" s="56">
        <v>0</v>
      </c>
      <c r="N4" s="57">
        <v>0</v>
      </c>
      <c r="O4" s="58">
        <v>1.5</v>
      </c>
      <c r="P4" s="58">
        <v>1.5</v>
      </c>
      <c r="Q4" s="53" t="e">
        <f t="shared" ref="Q4:Q9" si="1">K4/M4</f>
        <v>#DIV/0!</v>
      </c>
      <c r="R4" s="53">
        <f t="shared" ref="R4:R9" si="2">K4/O4</f>
        <v>30862.666666666668</v>
      </c>
      <c r="S4" s="59">
        <f t="shared" ref="S4:S9" si="3">K4/O4/43560</f>
        <v>0.7085093357820631</v>
      </c>
      <c r="T4" s="58">
        <v>0</v>
      </c>
      <c r="U4" s="50" t="s">
        <v>34</v>
      </c>
      <c r="V4" s="49" t="s">
        <v>39</v>
      </c>
      <c r="W4" s="49"/>
      <c r="X4" s="49" t="s">
        <v>35</v>
      </c>
      <c r="Y4" s="49">
        <v>0</v>
      </c>
      <c r="Z4" s="49">
        <v>1</v>
      </c>
      <c r="AA4" s="52">
        <v>42954</v>
      </c>
      <c r="AB4" s="49"/>
      <c r="AC4" s="51" t="s">
        <v>36</v>
      </c>
      <c r="AD4" s="49"/>
      <c r="AE4" s="49"/>
      <c r="AF4" s="49"/>
    </row>
    <row r="5" spans="1:64" x14ac:dyDescent="0.25">
      <c r="A5" s="49" t="s">
        <v>47</v>
      </c>
      <c r="B5" s="49" t="s">
        <v>48</v>
      </c>
      <c r="C5" s="55">
        <v>44532</v>
      </c>
      <c r="D5" s="53">
        <v>230000</v>
      </c>
      <c r="E5" s="49" t="s">
        <v>32</v>
      </c>
      <c r="F5" s="49" t="s">
        <v>33</v>
      </c>
      <c r="G5" s="53">
        <v>230000</v>
      </c>
      <c r="H5" s="53">
        <v>74400</v>
      </c>
      <c r="I5" s="54">
        <f t="shared" si="0"/>
        <v>32.347826086956523</v>
      </c>
      <c r="J5" s="53">
        <v>171044</v>
      </c>
      <c r="K5" s="53">
        <f>G5-155044</f>
        <v>74956</v>
      </c>
      <c r="L5" s="53">
        <v>16000</v>
      </c>
      <c r="M5" s="56">
        <v>0</v>
      </c>
      <c r="N5" s="57">
        <v>0</v>
      </c>
      <c r="O5" s="58">
        <v>2</v>
      </c>
      <c r="P5" s="58">
        <v>2</v>
      </c>
      <c r="Q5" s="53" t="e">
        <f t="shared" si="1"/>
        <v>#DIV/0!</v>
      </c>
      <c r="R5" s="53">
        <f t="shared" si="2"/>
        <v>37478</v>
      </c>
      <c r="S5" s="59">
        <f t="shared" si="3"/>
        <v>0.86037649219467405</v>
      </c>
      <c r="T5" s="58">
        <v>0</v>
      </c>
      <c r="U5" s="50" t="s">
        <v>34</v>
      </c>
      <c r="V5" s="49" t="s">
        <v>49</v>
      </c>
      <c r="W5" s="49"/>
      <c r="X5" s="49" t="s">
        <v>35</v>
      </c>
      <c r="Y5" s="49">
        <v>1</v>
      </c>
      <c r="Z5" s="49">
        <v>0</v>
      </c>
      <c r="AA5" s="52">
        <v>42992</v>
      </c>
      <c r="AB5" s="49"/>
      <c r="AC5" s="51" t="s">
        <v>36</v>
      </c>
      <c r="AD5" s="49"/>
      <c r="AE5" s="49"/>
      <c r="AF5" s="49"/>
    </row>
    <row r="6" spans="1:64" x14ac:dyDescent="0.25">
      <c r="A6" t="s">
        <v>54</v>
      </c>
      <c r="B6" t="s">
        <v>55</v>
      </c>
      <c r="C6" s="25">
        <v>44589</v>
      </c>
      <c r="D6" s="15">
        <v>136000</v>
      </c>
      <c r="E6" t="s">
        <v>56</v>
      </c>
      <c r="F6" t="s">
        <v>33</v>
      </c>
      <c r="G6" s="15">
        <v>136000</v>
      </c>
      <c r="H6" s="15">
        <v>61800</v>
      </c>
      <c r="I6" s="20">
        <f t="shared" si="0"/>
        <v>45.441176470588232</v>
      </c>
      <c r="J6" s="15">
        <v>140606</v>
      </c>
      <c r="K6" s="15">
        <f>G6-103006</f>
        <v>32994</v>
      </c>
      <c r="L6" s="15">
        <v>37600</v>
      </c>
      <c r="M6" s="30">
        <v>0</v>
      </c>
      <c r="N6" s="34">
        <v>0</v>
      </c>
      <c r="O6" s="39">
        <v>9.1</v>
      </c>
      <c r="P6" s="39">
        <v>9.1</v>
      </c>
      <c r="Q6" s="15" t="e">
        <f t="shared" si="1"/>
        <v>#DIV/0!</v>
      </c>
      <c r="R6" s="15">
        <f t="shared" si="2"/>
        <v>3625.7142857142858</v>
      </c>
      <c r="S6" s="44">
        <f t="shared" si="3"/>
        <v>8.3234946871310514E-2</v>
      </c>
      <c r="T6" s="39">
        <v>0</v>
      </c>
      <c r="U6" s="5" t="s">
        <v>34</v>
      </c>
      <c r="V6" t="s">
        <v>57</v>
      </c>
      <c r="X6" t="s">
        <v>35</v>
      </c>
      <c r="Y6">
        <v>1</v>
      </c>
      <c r="Z6">
        <v>0</v>
      </c>
      <c r="AA6" s="6">
        <v>43582</v>
      </c>
      <c r="AC6" s="7" t="s">
        <v>36</v>
      </c>
    </row>
    <row r="7" spans="1:64" x14ac:dyDescent="0.25">
      <c r="A7" t="s">
        <v>40</v>
      </c>
      <c r="B7" t="s">
        <v>41</v>
      </c>
      <c r="C7" s="25">
        <v>44519</v>
      </c>
      <c r="D7" s="15">
        <v>249900</v>
      </c>
      <c r="E7" t="s">
        <v>32</v>
      </c>
      <c r="F7" t="s">
        <v>33</v>
      </c>
      <c r="G7" s="15">
        <v>249900</v>
      </c>
      <c r="H7" s="15">
        <v>94400</v>
      </c>
      <c r="I7" s="20">
        <f t="shared" si="0"/>
        <v>37.775110044017609</v>
      </c>
      <c r="J7" s="15">
        <v>230549</v>
      </c>
      <c r="K7" s="15">
        <f>G7-190549</f>
        <v>59351</v>
      </c>
      <c r="L7" s="15">
        <v>40000</v>
      </c>
      <c r="M7" s="30">
        <v>0</v>
      </c>
      <c r="N7" s="34">
        <v>0</v>
      </c>
      <c r="O7" s="39">
        <v>10</v>
      </c>
      <c r="P7" s="39">
        <v>10</v>
      </c>
      <c r="Q7" s="15" t="e">
        <f t="shared" si="1"/>
        <v>#DIV/0!</v>
      </c>
      <c r="R7" s="15">
        <f t="shared" si="2"/>
        <v>5935.1</v>
      </c>
      <c r="S7" s="44">
        <f t="shared" si="3"/>
        <v>0.13625114784205694</v>
      </c>
      <c r="T7" s="39">
        <v>0</v>
      </c>
      <c r="U7" s="5" t="s">
        <v>34</v>
      </c>
      <c r="V7" t="s">
        <v>42</v>
      </c>
      <c r="X7" t="s">
        <v>35</v>
      </c>
      <c r="Y7">
        <v>0</v>
      </c>
      <c r="Z7">
        <v>1</v>
      </c>
      <c r="AA7" s="6">
        <v>42979</v>
      </c>
      <c r="AC7" s="7" t="s">
        <v>36</v>
      </c>
    </row>
    <row r="8" spans="1:64" x14ac:dyDescent="0.25">
      <c r="A8" t="s">
        <v>50</v>
      </c>
      <c r="B8" t="s">
        <v>51</v>
      </c>
      <c r="C8" s="25">
        <v>44832</v>
      </c>
      <c r="D8" s="15">
        <v>300000</v>
      </c>
      <c r="E8" t="s">
        <v>32</v>
      </c>
      <c r="F8" t="s">
        <v>33</v>
      </c>
      <c r="G8" s="15">
        <v>300000</v>
      </c>
      <c r="H8" s="15">
        <v>128400</v>
      </c>
      <c r="I8" s="20">
        <f t="shared" si="0"/>
        <v>42.8</v>
      </c>
      <c r="J8" s="15">
        <v>276274</v>
      </c>
      <c r="K8" s="15">
        <f>G8-216174</f>
        <v>83826</v>
      </c>
      <c r="L8" s="15">
        <v>60100</v>
      </c>
      <c r="M8" s="30">
        <v>0</v>
      </c>
      <c r="N8" s="34">
        <v>0</v>
      </c>
      <c r="O8" s="39">
        <v>12.04</v>
      </c>
      <c r="P8" s="39">
        <v>6.9</v>
      </c>
      <c r="Q8" s="15" t="e">
        <f t="shared" si="1"/>
        <v>#DIV/0!</v>
      </c>
      <c r="R8" s="15">
        <f t="shared" si="2"/>
        <v>6962.2923588039876</v>
      </c>
      <c r="S8" s="44">
        <f t="shared" si="3"/>
        <v>0.15983223964196483</v>
      </c>
      <c r="T8" s="39">
        <v>0</v>
      </c>
      <c r="U8" s="5" t="s">
        <v>34</v>
      </c>
      <c r="V8" t="s">
        <v>52</v>
      </c>
      <c r="W8" t="s">
        <v>53</v>
      </c>
      <c r="X8" t="s">
        <v>35</v>
      </c>
      <c r="Y8">
        <v>0</v>
      </c>
      <c r="Z8">
        <v>1</v>
      </c>
      <c r="AA8" s="6">
        <v>43011</v>
      </c>
      <c r="AC8" s="7" t="s">
        <v>36</v>
      </c>
    </row>
    <row r="9" spans="1:64" ht="15.75" thickBot="1" x14ac:dyDescent="0.3">
      <c r="A9" t="s">
        <v>43</v>
      </c>
      <c r="B9" t="s">
        <v>44</v>
      </c>
      <c r="C9" s="25">
        <v>44336</v>
      </c>
      <c r="D9" s="15">
        <v>375000</v>
      </c>
      <c r="E9" t="s">
        <v>45</v>
      </c>
      <c r="F9" t="s">
        <v>33</v>
      </c>
      <c r="G9" s="15">
        <v>375000</v>
      </c>
      <c r="H9" s="15">
        <v>146800</v>
      </c>
      <c r="I9" s="20">
        <f t="shared" si="0"/>
        <v>39.146666666666668</v>
      </c>
      <c r="J9" s="15">
        <v>343956</v>
      </c>
      <c r="K9" s="15">
        <f>G9-256231</f>
        <v>118769</v>
      </c>
      <c r="L9" s="15">
        <v>87725</v>
      </c>
      <c r="M9" s="30">
        <v>0</v>
      </c>
      <c r="N9" s="34">
        <v>0</v>
      </c>
      <c r="O9" s="39">
        <v>25.09</v>
      </c>
      <c r="P9" s="39">
        <v>25.09</v>
      </c>
      <c r="Q9" s="15" t="e">
        <f t="shared" si="1"/>
        <v>#DIV/0!</v>
      </c>
      <c r="R9" s="15">
        <f t="shared" si="2"/>
        <v>4733.7186129932243</v>
      </c>
      <c r="S9" s="44">
        <f t="shared" si="3"/>
        <v>0.10867122619360019</v>
      </c>
      <c r="T9" s="39">
        <v>0</v>
      </c>
      <c r="U9" s="5" t="s">
        <v>34</v>
      </c>
      <c r="V9" t="s">
        <v>46</v>
      </c>
      <c r="X9" t="s">
        <v>35</v>
      </c>
      <c r="Y9">
        <v>0</v>
      </c>
      <c r="Z9">
        <v>0</v>
      </c>
      <c r="AA9" s="6">
        <v>42991</v>
      </c>
      <c r="AC9" s="7" t="s">
        <v>36</v>
      </c>
    </row>
    <row r="10" spans="1:64" ht="15.75" thickTop="1" x14ac:dyDescent="0.25">
      <c r="A10" s="8"/>
      <c r="B10" s="8"/>
      <c r="C10" s="26" t="s">
        <v>58</v>
      </c>
      <c r="D10" s="16">
        <f>+SUM(D2:D9)</f>
        <v>1753900</v>
      </c>
      <c r="E10" s="8"/>
      <c r="F10" s="8"/>
      <c r="G10" s="16">
        <f>+SUM(G2:G9)</f>
        <v>1753900</v>
      </c>
      <c r="H10" s="16">
        <f>+SUM(H2:H9)</f>
        <v>667600</v>
      </c>
      <c r="I10" s="21"/>
      <c r="J10" s="16">
        <f>+SUM(J2:J9)</f>
        <v>1557097</v>
      </c>
      <c r="K10" s="16">
        <f>+SUM(K2:K9)</f>
        <v>476708</v>
      </c>
      <c r="L10" s="16">
        <f>+SUM(L2:L9)</f>
        <v>279905</v>
      </c>
      <c r="M10" s="31">
        <f>+SUM(M2:M9)</f>
        <v>0</v>
      </c>
      <c r="N10" s="35"/>
      <c r="O10" s="40">
        <f>+SUM(O2:O9)</f>
        <v>61.849999999999994</v>
      </c>
      <c r="P10" s="40">
        <f>+SUM(P2:P9)</f>
        <v>56.709999999999994</v>
      </c>
      <c r="Q10" s="16"/>
      <c r="R10" s="16"/>
      <c r="S10" s="45"/>
      <c r="T10" s="40"/>
      <c r="U10" s="9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</row>
    <row r="11" spans="1:64" x14ac:dyDescent="0.25">
      <c r="A11" s="10"/>
      <c r="B11" s="10"/>
      <c r="C11" s="27"/>
      <c r="D11" s="17"/>
      <c r="E11" s="10"/>
      <c r="F11" s="10"/>
      <c r="G11" s="17"/>
      <c r="H11" s="17" t="s">
        <v>59</v>
      </c>
      <c r="I11" s="22">
        <f>H10/G10*100</f>
        <v>38.06374365699299</v>
      </c>
      <c r="J11" s="17"/>
      <c r="K11" s="17"/>
      <c r="L11" s="17" t="s">
        <v>60</v>
      </c>
      <c r="M11" s="32"/>
      <c r="N11" s="36"/>
      <c r="O11" s="41" t="s">
        <v>60</v>
      </c>
      <c r="P11" s="41"/>
      <c r="Q11" s="17"/>
      <c r="R11" s="17" t="s">
        <v>60</v>
      </c>
      <c r="S11" s="46"/>
      <c r="T11" s="41"/>
      <c r="U11" s="11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</row>
    <row r="12" spans="1:64" x14ac:dyDescent="0.25">
      <c r="A12" s="12"/>
      <c r="B12" s="12"/>
      <c r="C12" s="28"/>
      <c r="D12" s="18"/>
      <c r="E12" s="12"/>
      <c r="F12" s="12"/>
      <c r="G12" s="18"/>
      <c r="H12" s="18" t="s">
        <v>61</v>
      </c>
      <c r="I12" s="23">
        <f>STDEV(I2:I9)</f>
        <v>5.2532138150975731</v>
      </c>
      <c r="J12" s="18"/>
      <c r="K12" s="18"/>
      <c r="L12" s="18" t="s">
        <v>62</v>
      </c>
      <c r="M12" s="48" t="e">
        <f>K10/M10</f>
        <v>#DIV/0!</v>
      </c>
      <c r="N12" s="37"/>
      <c r="O12" s="42" t="s">
        <v>63</v>
      </c>
      <c r="P12" s="42">
        <f>K10/O10</f>
        <v>7707.4858528698469</v>
      </c>
      <c r="Q12" s="18"/>
      <c r="R12" s="18" t="s">
        <v>64</v>
      </c>
      <c r="S12" s="47">
        <f>K10/O10/43560</f>
        <v>0.17693952830279722</v>
      </c>
      <c r="T12" s="42"/>
      <c r="U12" s="13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</row>
    <row r="14" spans="1:64" x14ac:dyDescent="0.25">
      <c r="A14" s="60" t="s">
        <v>71</v>
      </c>
    </row>
  </sheetData>
  <sortState xmlns:xlrd2="http://schemas.microsoft.com/office/spreadsheetml/2017/richdata2" ref="A2:AF12">
    <sortCondition ref="O2:O12"/>
  </sortState>
  <conditionalFormatting sqref="A2:AF9">
    <cfRule type="expression" dxfId="1" priority="1" stopIfTrue="1">
      <formula>MOD(ROW(),4)&gt;1</formula>
    </cfRule>
    <cfRule type="expression" dxfId="0" priority="2" stopIfTrue="1">
      <formula>MOD(ROW(),4)&lt;2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7FEBF-583E-4DCF-87B5-52C450516648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Land Analysis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Chuck</dc:creator>
  <cp:lastModifiedBy>apps1</cp:lastModifiedBy>
  <dcterms:created xsi:type="dcterms:W3CDTF">2023-10-03T21:55:46Z</dcterms:created>
  <dcterms:modified xsi:type="dcterms:W3CDTF">2024-01-13T23:05:17Z</dcterms:modified>
</cp:coreProperties>
</file>