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ma Uni\Desktop\"/>
    </mc:Choice>
  </mc:AlternateContent>
  <xr:revisionPtr revIDLastSave="0" documentId="13_ncr:1_{668C8B63-88B6-4167-9D85-8A9914A88D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5 12 2019 Ni, Au pric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3" l="1"/>
  <c r="E19" i="3"/>
  <c r="K17" i="3"/>
  <c r="C26" i="3"/>
  <c r="D26" i="3"/>
  <c r="E26" i="3"/>
  <c r="F26" i="3"/>
  <c r="I26" i="3"/>
  <c r="J26" i="3"/>
  <c r="K26" i="3"/>
  <c r="L26" i="3"/>
  <c r="C28" i="3"/>
  <c r="D32" i="3" s="1"/>
  <c r="I28" i="3"/>
  <c r="I32" i="3" s="1"/>
  <c r="I34" i="3" s="1"/>
  <c r="E32" i="3"/>
  <c r="J36" i="3"/>
  <c r="K36" i="3"/>
  <c r="L36" i="3"/>
  <c r="L34" i="3" l="1"/>
  <c r="L38" i="3" s="1"/>
  <c r="K32" i="3"/>
  <c r="L32" i="3"/>
  <c r="J32" i="3"/>
  <c r="J34" i="3" s="1"/>
  <c r="K34" i="3"/>
  <c r="K43" i="3" s="1"/>
  <c r="F32" i="3"/>
  <c r="F34" i="3" s="1"/>
  <c r="I38" i="3"/>
  <c r="I41" i="3"/>
  <c r="I45" i="3"/>
  <c r="I42" i="3"/>
  <c r="I44" i="3"/>
  <c r="I39" i="3"/>
  <c r="I43" i="3"/>
  <c r="I40" i="3"/>
  <c r="C32" i="3"/>
  <c r="C34" i="3" s="1"/>
  <c r="E34" i="3"/>
  <c r="E40" i="3" s="1"/>
  <c r="E51" i="3" s="1"/>
  <c r="K45" i="3"/>
  <c r="K40" i="3"/>
  <c r="K41" i="3"/>
  <c r="K38" i="3"/>
  <c r="K42" i="3"/>
  <c r="K44" i="3"/>
  <c r="E41" i="3"/>
  <c r="E52" i="3" s="1"/>
  <c r="E63" i="3" s="1"/>
  <c r="E39" i="3"/>
  <c r="E50" i="3" s="1"/>
  <c r="E45" i="3"/>
  <c r="E56" i="3" s="1"/>
  <c r="E44" i="3"/>
  <c r="E55" i="3" s="1"/>
  <c r="E38" i="3"/>
  <c r="E49" i="3" s="1"/>
  <c r="E42" i="3"/>
  <c r="E53" i="3" s="1"/>
  <c r="E43" i="3"/>
  <c r="E54" i="3" s="1"/>
  <c r="D34" i="3"/>
  <c r="K53" i="3"/>
  <c r="K54" i="3"/>
  <c r="I55" i="3"/>
  <c r="K51" i="3"/>
  <c r="I51" i="3"/>
  <c r="I62" i="3" s="1"/>
  <c r="K49" i="3"/>
  <c r="I50" i="3"/>
  <c r="K50" i="3"/>
  <c r="K52" i="3"/>
  <c r="I54" i="3"/>
  <c r="I52" i="3"/>
  <c r="I53" i="3"/>
  <c r="I64" i="3" s="1"/>
  <c r="K55" i="3"/>
  <c r="K66" i="3" s="1"/>
  <c r="K56" i="3"/>
  <c r="K67" i="3" s="1"/>
  <c r="I56" i="3"/>
  <c r="I67" i="3" s="1"/>
  <c r="I49" i="3"/>
  <c r="I66" i="3" l="1"/>
  <c r="K64" i="3"/>
  <c r="F41" i="3"/>
  <c r="F52" i="3" s="1"/>
  <c r="F63" i="3" s="1"/>
  <c r="F39" i="3"/>
  <c r="F50" i="3" s="1"/>
  <c r="F44" i="3"/>
  <c r="F55" i="3" s="1"/>
  <c r="F66" i="3" s="1"/>
  <c r="F42" i="3"/>
  <c r="F53" i="3" s="1"/>
  <c r="F64" i="3" s="1"/>
  <c r="F40" i="3"/>
  <c r="F51" i="3" s="1"/>
  <c r="F45" i="3"/>
  <c r="F56" i="3" s="1"/>
  <c r="F67" i="3" s="1"/>
  <c r="F38" i="3"/>
  <c r="F49" i="3" s="1"/>
  <c r="F60" i="3" s="1"/>
  <c r="J39" i="3"/>
  <c r="J56" i="3"/>
  <c r="J40" i="3"/>
  <c r="J53" i="3"/>
  <c r="J52" i="3"/>
  <c r="J43" i="3"/>
  <c r="J49" i="3"/>
  <c r="J41" i="3"/>
  <c r="J50" i="3"/>
  <c r="J61" i="3" s="1"/>
  <c r="J51" i="3"/>
  <c r="J62" i="3" s="1"/>
  <c r="J42" i="3"/>
  <c r="J55" i="3"/>
  <c r="J54" i="3"/>
  <c r="J65" i="3" s="1"/>
  <c r="J38" i="3"/>
  <c r="J44" i="3"/>
  <c r="J45" i="3"/>
  <c r="K63" i="3"/>
  <c r="L50" i="3"/>
  <c r="I65" i="3"/>
  <c r="L42" i="3"/>
  <c r="L40" i="3"/>
  <c r="K62" i="3"/>
  <c r="E62" i="3"/>
  <c r="L56" i="3"/>
  <c r="L44" i="3"/>
  <c r="L51" i="3"/>
  <c r="L62" i="3" s="1"/>
  <c r="L53" i="3"/>
  <c r="L64" i="3" s="1"/>
  <c r="L41" i="3"/>
  <c r="L54" i="3"/>
  <c r="L65" i="3" s="1"/>
  <c r="L39" i="3"/>
  <c r="K39" i="3"/>
  <c r="K61" i="3" s="1"/>
  <c r="L45" i="3"/>
  <c r="L49" i="3"/>
  <c r="L60" i="3" s="1"/>
  <c r="L55" i="3"/>
  <c r="L52" i="3"/>
  <c r="L63" i="3" s="1"/>
  <c r="K60" i="3"/>
  <c r="L43" i="3"/>
  <c r="K65" i="3"/>
  <c r="C45" i="3"/>
  <c r="C56" i="3" s="1"/>
  <c r="C67" i="3" s="1"/>
  <c r="E60" i="3"/>
  <c r="C42" i="3"/>
  <c r="C53" i="3" s="1"/>
  <c r="C64" i="3" s="1"/>
  <c r="C38" i="3"/>
  <c r="C49" i="3" s="1"/>
  <c r="C60" i="3" s="1"/>
  <c r="C41" i="3"/>
  <c r="C52" i="3" s="1"/>
  <c r="C63" i="3" s="1"/>
  <c r="C39" i="3"/>
  <c r="C50" i="3" s="1"/>
  <c r="C61" i="3" s="1"/>
  <c r="E64" i="3"/>
  <c r="C44" i="3"/>
  <c r="C55" i="3" s="1"/>
  <c r="C66" i="3" s="1"/>
  <c r="F62" i="3"/>
  <c r="C43" i="3"/>
  <c r="C54" i="3" s="1"/>
  <c r="C65" i="3" s="1"/>
  <c r="C40" i="3"/>
  <c r="C51" i="3" s="1"/>
  <c r="C62" i="3" s="1"/>
  <c r="I63" i="3"/>
  <c r="E65" i="3"/>
  <c r="I60" i="3"/>
  <c r="I61" i="3"/>
  <c r="E66" i="3"/>
  <c r="E67" i="3"/>
  <c r="F61" i="3"/>
  <c r="F43" i="3"/>
  <c r="F54" i="3" s="1"/>
  <c r="F65" i="3" s="1"/>
  <c r="E61" i="3"/>
  <c r="D40" i="3"/>
  <c r="D51" i="3" s="1"/>
  <c r="D62" i="3" s="1"/>
  <c r="D45" i="3"/>
  <c r="D56" i="3" s="1"/>
  <c r="D67" i="3" s="1"/>
  <c r="D38" i="3"/>
  <c r="D49" i="3" s="1"/>
  <c r="D60" i="3" s="1"/>
  <c r="D41" i="3"/>
  <c r="D52" i="3" s="1"/>
  <c r="D63" i="3" s="1"/>
  <c r="D39" i="3"/>
  <c r="D50" i="3" s="1"/>
  <c r="D61" i="3" s="1"/>
  <c r="D43" i="3"/>
  <c r="D54" i="3" s="1"/>
  <c r="D65" i="3" s="1"/>
  <c r="D44" i="3"/>
  <c r="D55" i="3" s="1"/>
  <c r="D66" i="3" s="1"/>
  <c r="D42" i="3"/>
  <c r="D53" i="3" s="1"/>
  <c r="D64" i="3" s="1"/>
  <c r="J64" i="3" l="1"/>
  <c r="L61" i="3"/>
  <c r="J63" i="3"/>
  <c r="J60" i="3"/>
  <c r="J66" i="3"/>
  <c r="L67" i="3"/>
  <c r="L66" i="3"/>
  <c r="J67" i="3"/>
</calcChain>
</file>

<file path=xl/sharedStrings.xml><?xml version="1.0" encoding="utf-8"?>
<sst xmlns="http://schemas.openxmlformats.org/spreadsheetml/2006/main" count="85" uniqueCount="55">
  <si>
    <t>Mill recovery</t>
  </si>
  <si>
    <t>Loading and trucking to surface</t>
  </si>
  <si>
    <t>Carting to the mill</t>
  </si>
  <si>
    <t>Milling</t>
  </si>
  <si>
    <t xml:space="preserve">Other </t>
  </si>
  <si>
    <t>Length</t>
  </si>
  <si>
    <t>Width</t>
  </si>
  <si>
    <t>SG</t>
  </si>
  <si>
    <t>Ore tonnes</t>
  </si>
  <si>
    <t xml:space="preserve">Total Ni T @ credit of </t>
  </si>
  <si>
    <t>Value of Ni in Aus$</t>
  </si>
  <si>
    <t>Nickel</t>
  </si>
  <si>
    <t>Gold</t>
  </si>
  <si>
    <t>Nickel price US$/t</t>
  </si>
  <si>
    <t>Value of gold in Aus$</t>
  </si>
  <si>
    <t xml:space="preserve">g/ounce </t>
  </si>
  <si>
    <t>Gold price US$/oz and per g</t>
  </si>
  <si>
    <t>Grade g/t:</t>
  </si>
  <si>
    <t>Grade %:</t>
  </si>
  <si>
    <t>X level</t>
  </si>
  <si>
    <t>Y level</t>
  </si>
  <si>
    <t>Nickel Mine A Calculation</t>
  </si>
  <si>
    <t>Gold Mine B Calculation</t>
  </si>
  <si>
    <t>Ni credit to Mine A</t>
  </si>
  <si>
    <t>Value of Ni less Mine A costs</t>
  </si>
  <si>
    <t>Gold credit to Mine B</t>
  </si>
  <si>
    <t>Thickness of floor material</t>
  </si>
  <si>
    <t xml:space="preserve">Total Au ounces @ credit of </t>
  </si>
  <si>
    <t>Mine A costs $/t:</t>
  </si>
  <si>
    <t>Mine B costs $/t:</t>
  </si>
  <si>
    <t xml:space="preserve">Total ore tonnes </t>
  </si>
  <si>
    <t>Revenue calculations</t>
  </si>
  <si>
    <t>Total $/t:</t>
  </si>
  <si>
    <t>Thickness of floor material, m</t>
  </si>
  <si>
    <t>Gold bars transportation and refinery @ Aus$/oz</t>
  </si>
  <si>
    <t>Diesel fuel @ $1.0/l with 200l/shift @ 40t/shift</t>
  </si>
  <si>
    <t>(Variable costs only)</t>
  </si>
  <si>
    <t>Value of gold (i.e. extra revenue) less: Mine B costs, State gold revenue charge and refining</t>
  </si>
  <si>
    <t xml:space="preserve">* Additional revenue from by-product metals not included </t>
  </si>
  <si>
    <t>*8.6% Nickel ore vacuumed in an airleg stope in 2003</t>
  </si>
  <si>
    <t xml:space="preserve">* Toll Ni treatment </t>
  </si>
  <si>
    <t>Exchange rate  Aus$/US$</t>
  </si>
  <si>
    <t>Exchange rate Aus$/US$</t>
  </si>
  <si>
    <t>www.ausvacmining.com.au</t>
  </si>
  <si>
    <t>Ausvac Mining Pty Ltd website:</t>
  </si>
  <si>
    <t xml:space="preserve">  never to be recovered by conventional LHD machines </t>
  </si>
  <si>
    <r>
      <t xml:space="preserve">  from underground mine floors </t>
    </r>
    <r>
      <rPr>
        <b/>
        <i/>
        <sz val="14"/>
        <color rgb="FF00B0F0"/>
        <rFont val="Arial"/>
        <family val="2"/>
      </rPr>
      <t>(or 80 t/day or &gt; 1,600 t/month on two-shifts arrangement)</t>
    </r>
  </si>
  <si>
    <r>
      <t xml:space="preserve">* Much higher grades sampled on stopes' and drives' floors in 2010/11 </t>
    </r>
    <r>
      <rPr>
        <b/>
        <i/>
        <sz val="14"/>
        <color rgb="FF00B0F0"/>
        <rFont val="Arial"/>
        <family val="2"/>
      </rPr>
      <t>(i.e. &gt;&gt; 40 g/t)</t>
    </r>
  </si>
  <si>
    <r>
      <t xml:space="preserve">* It is common that up to </t>
    </r>
    <r>
      <rPr>
        <b/>
        <sz val="14"/>
        <color rgb="FF00B0F0"/>
        <rFont val="Arial"/>
        <family val="2"/>
      </rPr>
      <t xml:space="preserve">0.5 m thick </t>
    </r>
    <r>
      <rPr>
        <b/>
        <sz val="14"/>
        <rFont val="Arial"/>
        <family val="2"/>
      </rPr>
      <t xml:space="preserve">of already broken ore is left behind on mine floors  </t>
    </r>
  </si>
  <si>
    <r>
      <t xml:space="preserve">* After </t>
    </r>
    <r>
      <rPr>
        <b/>
        <sz val="14"/>
        <color rgb="FF00B0F0"/>
        <rFont val="Arial"/>
        <family val="2"/>
      </rPr>
      <t xml:space="preserve">eight </t>
    </r>
    <r>
      <rPr>
        <b/>
        <i/>
        <sz val="14"/>
        <color rgb="FF00B0F0"/>
        <rFont val="Arial"/>
        <family val="2"/>
      </rPr>
      <t>(8)</t>
    </r>
    <r>
      <rPr>
        <b/>
        <sz val="14"/>
        <color rgb="FF00B0F0"/>
        <rFont val="Arial"/>
        <family val="2"/>
      </rPr>
      <t xml:space="preserve"> hands-on trials</t>
    </r>
    <r>
      <rPr>
        <b/>
        <sz val="14"/>
        <rFont val="Arial"/>
        <family val="2"/>
      </rPr>
      <t xml:space="preserve"> on nickel and gold mines in Australia </t>
    </r>
  </si>
  <si>
    <r>
      <t xml:space="preserve">  Ausvac Mining P/L can now vacuum/recover </t>
    </r>
    <r>
      <rPr>
        <b/>
        <sz val="14"/>
        <color rgb="FF00B0F0"/>
        <rFont val="Arial"/>
        <family val="2"/>
      </rPr>
      <t xml:space="preserve">40 tonnes/shift with two </t>
    </r>
    <r>
      <rPr>
        <b/>
        <i/>
        <sz val="14"/>
        <color rgb="FF00B0F0"/>
        <rFont val="Arial"/>
        <family val="2"/>
      </rPr>
      <t>(2)</t>
    </r>
    <r>
      <rPr>
        <b/>
        <sz val="14"/>
        <color rgb="FF00B0F0"/>
        <rFont val="Arial"/>
        <family val="2"/>
      </rPr>
      <t xml:space="preserve"> operators </t>
    </r>
  </si>
  <si>
    <r>
      <t>* Due to</t>
    </r>
    <r>
      <rPr>
        <b/>
        <sz val="14"/>
        <color rgb="FF00B0F0"/>
        <rFont val="Arial"/>
        <family val="2"/>
      </rPr>
      <t xml:space="preserve"> "milling" </t>
    </r>
    <r>
      <rPr>
        <b/>
        <sz val="14"/>
        <rFont val="Arial"/>
        <family val="2"/>
      </rPr>
      <t xml:space="preserve">action of conventional LHD on mine floors and gravity force, the grades on mine floors </t>
    </r>
  </si>
  <si>
    <r>
      <t xml:space="preserve">   are </t>
    </r>
    <r>
      <rPr>
        <b/>
        <sz val="14"/>
        <color rgb="FF00B0F0"/>
        <rFont val="Arial"/>
        <family val="2"/>
      </rPr>
      <t>much higher than</t>
    </r>
    <r>
      <rPr>
        <b/>
        <sz val="14"/>
        <rFont val="Arial"/>
        <family val="2"/>
      </rPr>
      <t xml:space="preserve"> those mined from the stopes</t>
    </r>
  </si>
  <si>
    <t xml:space="preserve">WA State gold revenue  </t>
  </si>
  <si>
    <t>15 12 2019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</si>
</sst>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0.0"/>
    <numFmt numFmtId="168" formatCode="0.0%"/>
    <numFmt numFmtId="169" formatCode="#,##0.00_ ;\-#,##0.00\ "/>
  </numFmts>
  <fonts count="33" x14ac:knownFonts="1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  <charset val="204"/>
    </font>
    <font>
      <b/>
      <i/>
      <sz val="12"/>
      <name val="Arial"/>
      <family val="2"/>
    </font>
    <font>
      <b/>
      <i/>
      <sz val="12"/>
      <name val="Arial"/>
      <family val="2"/>
      <charset val="204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  <family val="2"/>
    </font>
    <font>
      <b/>
      <sz val="14"/>
      <color theme="10"/>
      <name val="Arial"/>
      <family val="2"/>
    </font>
    <font>
      <b/>
      <sz val="10"/>
      <color rgb="FF7030A0"/>
      <name val="Arial"/>
      <family val="2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i/>
      <sz val="14"/>
      <color rgb="FF00B0F0"/>
      <name val="Arial"/>
      <family val="2"/>
    </font>
    <font>
      <b/>
      <sz val="14"/>
      <color rgb="FF00B0F0"/>
      <name val="Arial"/>
      <family val="2"/>
    </font>
    <font>
      <b/>
      <sz val="24"/>
      <name val="Arial"/>
      <family val="2"/>
    </font>
    <font>
      <b/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NumberFormat="1"/>
    <xf numFmtId="166" fontId="0" fillId="0" borderId="0" xfId="1" applyNumberFormat="1" applyFont="1"/>
    <xf numFmtId="165" fontId="0" fillId="0" borderId="0" xfId="1" applyNumberFormat="1" applyFont="1"/>
    <xf numFmtId="0" fontId="0" fillId="2" borderId="0" xfId="0" applyFill="1"/>
    <xf numFmtId="0" fontId="5" fillId="2" borderId="0" xfId="0" applyFont="1" applyFill="1"/>
    <xf numFmtId="0" fontId="0" fillId="0" borderId="0" xfId="0" applyBorder="1"/>
    <xf numFmtId="0" fontId="0" fillId="0" borderId="0" xfId="0" applyNumberFormat="1" applyBorder="1"/>
    <xf numFmtId="9" fontId="0" fillId="0" borderId="0" xfId="0" applyNumberFormat="1" applyBorder="1"/>
    <xf numFmtId="167" fontId="0" fillId="0" borderId="0" xfId="0" applyNumberFormat="1" applyBorder="1"/>
    <xf numFmtId="16" fontId="0" fillId="0" borderId="0" xfId="0" applyNumberFormat="1" applyBorder="1"/>
    <xf numFmtId="167" fontId="3" fillId="0" borderId="0" xfId="0" applyNumberFormat="1" applyFont="1" applyBorder="1"/>
    <xf numFmtId="9" fontId="2" fillId="0" borderId="0" xfId="0" applyNumberFormat="1" applyFont="1" applyBorder="1"/>
    <xf numFmtId="166" fontId="0" fillId="0" borderId="0" xfId="1" applyNumberFormat="1" applyFont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167" fontId="0" fillId="0" borderId="3" xfId="0" applyNumberFormat="1" applyBorder="1"/>
    <xf numFmtId="167" fontId="3" fillId="0" borderId="3" xfId="0" applyNumberFormat="1" applyFont="1" applyBorder="1"/>
    <xf numFmtId="9" fontId="2" fillId="0" borderId="3" xfId="0" applyNumberFormat="1" applyFont="1" applyBorder="1"/>
    <xf numFmtId="9" fontId="0" fillId="0" borderId="3" xfId="0" applyNumberFormat="1" applyBorder="1"/>
    <xf numFmtId="166" fontId="0" fillId="0" borderId="3" xfId="1" applyNumberFormat="1" applyFont="1" applyBorder="1"/>
    <xf numFmtId="166" fontId="0" fillId="0" borderId="5" xfId="1" applyNumberFormat="1" applyFont="1" applyBorder="1"/>
    <xf numFmtId="166" fontId="0" fillId="0" borderId="6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1" xfId="0" applyBorder="1"/>
    <xf numFmtId="0" fontId="0" fillId="0" borderId="8" xfId="0" applyBorder="1"/>
    <xf numFmtId="0" fontId="0" fillId="0" borderId="5" xfId="0" applyNumberFormat="1" applyBorder="1"/>
    <xf numFmtId="43" fontId="3" fillId="0" borderId="3" xfId="0" applyNumberFormat="1" applyFont="1" applyBorder="1"/>
    <xf numFmtId="165" fontId="0" fillId="0" borderId="0" xfId="1" applyNumberFormat="1" applyFont="1" applyBorder="1"/>
    <xf numFmtId="165" fontId="0" fillId="0" borderId="3" xfId="1" applyNumberFormat="1" applyFont="1" applyBorder="1"/>
    <xf numFmtId="16" fontId="0" fillId="0" borderId="4" xfId="0" applyNumberFormat="1" applyBorder="1"/>
    <xf numFmtId="16" fontId="0" fillId="0" borderId="5" xfId="0" applyNumberFormat="1" applyBorder="1"/>
    <xf numFmtId="166" fontId="3" fillId="0" borderId="5" xfId="1" applyNumberFormat="1" applyFont="1" applyBorder="1"/>
    <xf numFmtId="166" fontId="3" fillId="0" borderId="6" xfId="1" applyNumberFormat="1" applyFont="1" applyBorder="1"/>
    <xf numFmtId="167" fontId="0" fillId="0" borderId="5" xfId="0" applyNumberFormat="1" applyBorder="1"/>
    <xf numFmtId="167" fontId="0" fillId="0" borderId="6" xfId="0" applyNumberForma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9" fillId="0" borderId="2" xfId="0" applyFont="1" applyBorder="1"/>
    <xf numFmtId="0" fontId="6" fillId="0" borderId="5" xfId="0" applyFont="1" applyBorder="1"/>
    <xf numFmtId="0" fontId="10" fillId="0" borderId="2" xfId="0" applyFont="1" applyBorder="1"/>
    <xf numFmtId="167" fontId="11" fillId="0" borderId="0" xfId="0" applyNumberFormat="1" applyFont="1" applyBorder="1"/>
    <xf numFmtId="0" fontId="11" fillId="0" borderId="0" xfId="0" applyFont="1" applyBorder="1"/>
    <xf numFmtId="0" fontId="11" fillId="0" borderId="3" xfId="0" applyNumberFormat="1" applyFont="1" applyBorder="1"/>
    <xf numFmtId="0" fontId="11" fillId="0" borderId="2" xfId="0" applyFont="1" applyBorder="1"/>
    <xf numFmtId="166" fontId="0" fillId="0" borderId="0" xfId="1" applyNumberFormat="1" applyFont="1" applyBorder="1" applyAlignment="1">
      <alignment horizontal="left" indent="1"/>
    </xf>
    <xf numFmtId="166" fontId="0" fillId="0" borderId="3" xfId="1" applyNumberFormat="1" applyFont="1" applyBorder="1" applyAlignment="1">
      <alignment horizontal="left" indent="1"/>
    </xf>
    <xf numFmtId="166" fontId="0" fillId="0" borderId="5" xfId="1" applyNumberFormat="1" applyFont="1" applyBorder="1" applyAlignment="1">
      <alignment horizontal="left" indent="1"/>
    </xf>
    <xf numFmtId="166" fontId="0" fillId="0" borderId="6" xfId="1" applyNumberFormat="1" applyFont="1" applyBorder="1" applyAlignment="1">
      <alignment horizontal="left" indent="1"/>
    </xf>
    <xf numFmtId="0" fontId="11" fillId="0" borderId="5" xfId="0" applyFont="1" applyBorder="1"/>
    <xf numFmtId="0" fontId="0" fillId="0" borderId="10" xfId="0" applyBorder="1"/>
    <xf numFmtId="0" fontId="0" fillId="0" borderId="11" xfId="0" applyNumberFormat="1" applyBorder="1"/>
    <xf numFmtId="0" fontId="0" fillId="0" borderId="11" xfId="0" applyBorder="1"/>
    <xf numFmtId="0" fontId="0" fillId="0" borderId="12" xfId="0" applyBorder="1"/>
    <xf numFmtId="167" fontId="11" fillId="0" borderId="5" xfId="0" applyNumberFormat="1" applyFont="1" applyBorder="1"/>
    <xf numFmtId="9" fontId="0" fillId="0" borderId="0" xfId="2" applyFont="1"/>
    <xf numFmtId="0" fontId="3" fillId="0" borderId="10" xfId="0" applyFont="1" applyBorder="1"/>
    <xf numFmtId="167" fontId="0" fillId="0" borderId="11" xfId="0" applyNumberFormat="1" applyBorder="1"/>
    <xf numFmtId="167" fontId="0" fillId="0" borderId="12" xfId="0" applyNumberFormat="1" applyBorder="1"/>
    <xf numFmtId="0" fontId="11" fillId="0" borderId="0" xfId="0" applyFont="1"/>
    <xf numFmtId="166" fontId="3" fillId="0" borderId="0" xfId="1" applyNumberFormat="1" applyFont="1" applyBorder="1"/>
    <xf numFmtId="166" fontId="3" fillId="0" borderId="3" xfId="1" applyNumberFormat="1" applyFont="1" applyBorder="1"/>
    <xf numFmtId="166" fontId="3" fillId="0" borderId="13" xfId="1" applyNumberFormat="1" applyFont="1" applyBorder="1"/>
    <xf numFmtId="166" fontId="3" fillId="0" borderId="14" xfId="1" applyNumberFormat="1" applyFont="1" applyBorder="1"/>
    <xf numFmtId="0" fontId="3" fillId="0" borderId="11" xfId="0" applyFont="1" applyBorder="1"/>
    <xf numFmtId="167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3" xfId="0" applyNumberFormat="1" applyFont="1" applyBorder="1" applyAlignment="1">
      <alignment horizontal="right"/>
    </xf>
    <xf numFmtId="0" fontId="12" fillId="0" borderId="2" xfId="0" applyFont="1" applyBorder="1"/>
    <xf numFmtId="166" fontId="13" fillId="0" borderId="0" xfId="1" applyNumberFormat="1" applyFont="1" applyBorder="1" applyAlignment="1">
      <alignment horizontal="left" indent="1"/>
    </xf>
    <xf numFmtId="166" fontId="13" fillId="0" borderId="0" xfId="1" applyNumberFormat="1" applyFont="1"/>
    <xf numFmtId="166" fontId="13" fillId="0" borderId="3" xfId="1" applyNumberFormat="1" applyFont="1" applyBorder="1" applyAlignment="1">
      <alignment horizontal="left" indent="1"/>
    </xf>
    <xf numFmtId="0" fontId="12" fillId="0" borderId="2" xfId="0" applyFont="1" applyBorder="1" applyAlignment="1">
      <alignment horizontal="center"/>
    </xf>
    <xf numFmtId="166" fontId="15" fillId="0" borderId="0" xfId="1" applyNumberFormat="1" applyFont="1" applyBorder="1" applyAlignment="1">
      <alignment horizontal="left" indent="1"/>
    </xf>
    <xf numFmtId="166" fontId="15" fillId="0" borderId="3" xfId="1" applyNumberFormat="1" applyFont="1" applyBorder="1" applyAlignment="1">
      <alignment horizontal="left" indent="1"/>
    </xf>
    <xf numFmtId="166" fontId="15" fillId="0" borderId="5" xfId="1" applyNumberFormat="1" applyFont="1" applyBorder="1" applyAlignment="1">
      <alignment horizontal="left" indent="1"/>
    </xf>
    <xf numFmtId="166" fontId="15" fillId="0" borderId="6" xfId="1" applyNumberFormat="1" applyFont="1" applyBorder="1" applyAlignment="1">
      <alignment horizontal="left" indent="1"/>
    </xf>
    <xf numFmtId="0" fontId="16" fillId="0" borderId="2" xfId="0" applyFont="1" applyBorder="1"/>
    <xf numFmtId="169" fontId="14" fillId="0" borderId="0" xfId="1" applyNumberFormat="1" applyFont="1" applyBorder="1" applyAlignment="1">
      <alignment horizontal="left"/>
    </xf>
    <xf numFmtId="2" fontId="13" fillId="0" borderId="5" xfId="0" applyNumberFormat="1" applyFont="1" applyBorder="1"/>
    <xf numFmtId="167" fontId="11" fillId="0" borderId="11" xfId="0" applyNumberFormat="1" applyFont="1" applyBorder="1"/>
    <xf numFmtId="0" fontId="16" fillId="0" borderId="3" xfId="0" applyFont="1" applyBorder="1"/>
    <xf numFmtId="0" fontId="17" fillId="0" borderId="0" xfId="0" applyFont="1"/>
    <xf numFmtId="0" fontId="18" fillId="0" borderId="0" xfId="0" applyFont="1"/>
    <xf numFmtId="0" fontId="19" fillId="0" borderId="3" xfId="0" applyFont="1" applyBorder="1"/>
    <xf numFmtId="10" fontId="20" fillId="0" borderId="2" xfId="0" applyNumberFormat="1" applyFont="1" applyBorder="1"/>
    <xf numFmtId="10" fontId="20" fillId="0" borderId="4" xfId="0" applyNumberFormat="1" applyFont="1" applyBorder="1"/>
    <xf numFmtId="169" fontId="21" fillId="0" borderId="0" xfId="1" applyNumberFormat="1" applyFont="1" applyBorder="1" applyAlignment="1">
      <alignment horizontal="left"/>
    </xf>
    <xf numFmtId="2" fontId="15" fillId="0" borderId="0" xfId="0" applyNumberFormat="1" applyFont="1" applyBorder="1" applyAlignment="1">
      <alignment horizontal="right"/>
    </xf>
    <xf numFmtId="0" fontId="22" fillId="0" borderId="4" xfId="0" applyFont="1" applyBorder="1"/>
    <xf numFmtId="0" fontId="22" fillId="0" borderId="5" xfId="0" applyNumberFormat="1" applyFont="1" applyBorder="1"/>
    <xf numFmtId="0" fontId="22" fillId="0" borderId="5" xfId="0" applyFont="1" applyBorder="1"/>
    <xf numFmtId="167" fontId="22" fillId="0" borderId="5" xfId="0" applyNumberFormat="1" applyFont="1" applyBorder="1"/>
    <xf numFmtId="165" fontId="23" fillId="0" borderId="2" xfId="1" applyNumberFormat="1" applyFont="1" applyBorder="1"/>
    <xf numFmtId="165" fontId="23" fillId="0" borderId="4" xfId="1" applyNumberFormat="1" applyFont="1" applyBorder="1"/>
    <xf numFmtId="0" fontId="23" fillId="0" borderId="0" xfId="0" applyFont="1"/>
    <xf numFmtId="0" fontId="24" fillId="0" borderId="0" xfId="3"/>
    <xf numFmtId="0" fontId="25" fillId="0" borderId="0" xfId="3" applyFont="1"/>
    <xf numFmtId="0" fontId="26" fillId="0" borderId="0" xfId="0" applyFont="1"/>
    <xf numFmtId="0" fontId="27" fillId="3" borderId="1" xfId="0" applyFont="1" applyFill="1" applyBorder="1"/>
    <xf numFmtId="0" fontId="27" fillId="4" borderId="1" xfId="0" applyFont="1" applyFill="1" applyBorder="1"/>
    <xf numFmtId="0" fontId="28" fillId="0" borderId="0" xfId="0" applyFont="1"/>
    <xf numFmtId="0" fontId="1" fillId="0" borderId="0" xfId="0" applyFont="1"/>
    <xf numFmtId="2" fontId="31" fillId="0" borderId="0" xfId="0" applyNumberFormat="1" applyFont="1" applyAlignment="1">
      <alignment horizontal="center" vertical="center"/>
    </xf>
    <xf numFmtId="0" fontId="32" fillId="3" borderId="2" xfId="0" applyFont="1" applyFill="1" applyBorder="1"/>
    <xf numFmtId="0" fontId="32" fillId="0" borderId="0" xfId="0" applyFont="1"/>
    <xf numFmtId="168" fontId="32" fillId="3" borderId="0" xfId="0" applyNumberFormat="1" applyFont="1" applyFill="1" applyBorder="1"/>
    <xf numFmtId="0" fontId="32" fillId="5" borderId="0" xfId="0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4821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svacmining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8"/>
  <sheetViews>
    <sheetView tabSelected="1" zoomScale="60" zoomScaleNormal="60" workbookViewId="0">
      <selection activeCell="A3" sqref="A3"/>
    </sheetView>
  </sheetViews>
  <sheetFormatPr defaultRowHeight="12.75" x14ac:dyDescent="0.2"/>
  <cols>
    <col min="1" max="1" width="17" customWidth="1"/>
    <col min="2" max="2" width="35.42578125" customWidth="1"/>
    <col min="3" max="3" width="17.42578125" style="2" customWidth="1"/>
    <col min="4" max="4" width="15.5703125" customWidth="1"/>
    <col min="5" max="5" width="17.42578125" customWidth="1"/>
    <col min="6" max="6" width="18.42578125" customWidth="1"/>
    <col min="7" max="7" width="30.42578125" customWidth="1"/>
    <col min="8" max="8" width="33.7109375" customWidth="1"/>
    <col min="9" max="9" width="23" customWidth="1"/>
    <col min="10" max="10" width="22.7109375" customWidth="1"/>
    <col min="11" max="11" width="21.42578125" customWidth="1"/>
    <col min="12" max="12" width="22.85546875" customWidth="1"/>
  </cols>
  <sheetData>
    <row r="1" spans="2:12" ht="29.25" customHeight="1" thickBot="1" x14ac:dyDescent="0.25">
      <c r="G1" s="118" t="s">
        <v>54</v>
      </c>
    </row>
    <row r="2" spans="2:12" ht="27" thickTop="1" x14ac:dyDescent="0.4">
      <c r="B2" s="31"/>
      <c r="C2" s="33"/>
      <c r="D2" s="115" t="s">
        <v>11</v>
      </c>
      <c r="E2" s="33"/>
      <c r="F2" s="34"/>
      <c r="G2" s="5"/>
      <c r="H2" s="31"/>
      <c r="I2" s="33"/>
      <c r="J2" s="114" t="s">
        <v>12</v>
      </c>
      <c r="K2" s="33"/>
      <c r="L2" s="34"/>
    </row>
    <row r="3" spans="2:12" ht="18.75" thickBot="1" x14ac:dyDescent="0.3">
      <c r="B3" s="28"/>
      <c r="C3" s="54" t="s">
        <v>21</v>
      </c>
      <c r="D3" s="29"/>
      <c r="E3" s="29"/>
      <c r="F3" s="30"/>
      <c r="G3" s="5"/>
      <c r="H3" s="28"/>
      <c r="I3" s="54" t="s">
        <v>22</v>
      </c>
      <c r="J3" s="29"/>
      <c r="K3" s="29"/>
      <c r="L3" s="30"/>
    </row>
    <row r="4" spans="2:12" ht="13.5" thickTop="1" x14ac:dyDescent="0.2">
      <c r="B4" s="31"/>
      <c r="C4" s="32"/>
      <c r="D4" s="7"/>
      <c r="E4" s="33"/>
      <c r="F4" s="34"/>
      <c r="G4" s="5"/>
      <c r="H4" s="16"/>
      <c r="I4" s="7"/>
      <c r="K4" s="7"/>
      <c r="L4" s="17"/>
    </row>
    <row r="5" spans="2:12" ht="15.75" x14ac:dyDescent="0.25">
      <c r="B5" s="19" t="s">
        <v>13</v>
      </c>
      <c r="C5" s="8"/>
      <c r="D5" s="7"/>
      <c r="E5" s="102">
        <v>14135</v>
      </c>
      <c r="F5" s="17"/>
      <c r="G5" s="5"/>
      <c r="H5" s="19" t="s">
        <v>16</v>
      </c>
      <c r="I5" s="8"/>
      <c r="K5" s="93">
        <v>1476.66</v>
      </c>
      <c r="L5" s="36">
        <f>K5/K9</f>
        <v>47.475721428030198</v>
      </c>
    </row>
    <row r="6" spans="2:12" x14ac:dyDescent="0.2">
      <c r="B6" s="16" t="s">
        <v>41</v>
      </c>
      <c r="C6" s="8"/>
      <c r="D6" s="7"/>
      <c r="E6" s="103">
        <v>0.69</v>
      </c>
      <c r="F6" s="17"/>
      <c r="G6" s="5"/>
      <c r="H6" s="16" t="s">
        <v>42</v>
      </c>
      <c r="I6" s="8"/>
      <c r="K6" s="103">
        <v>0.68769999999999998</v>
      </c>
      <c r="L6" s="17"/>
    </row>
    <row r="7" spans="2:12" x14ac:dyDescent="0.2">
      <c r="B7" s="16" t="s">
        <v>23</v>
      </c>
      <c r="C7" s="8"/>
      <c r="D7" s="7"/>
      <c r="E7" s="9">
        <v>0.65</v>
      </c>
      <c r="F7" s="96"/>
      <c r="G7" s="5"/>
      <c r="H7" s="16" t="s">
        <v>25</v>
      </c>
      <c r="I7" s="8"/>
      <c r="K7" s="9">
        <v>1</v>
      </c>
      <c r="L7" s="17"/>
    </row>
    <row r="8" spans="2:12" x14ac:dyDescent="0.2">
      <c r="B8" s="16" t="s">
        <v>0</v>
      </c>
      <c r="C8" s="8"/>
      <c r="D8" s="7"/>
      <c r="E8" s="9">
        <v>0.85</v>
      </c>
      <c r="F8" s="17"/>
      <c r="G8" s="5"/>
      <c r="H8" s="16" t="s">
        <v>0</v>
      </c>
      <c r="I8" s="8"/>
      <c r="K8" s="9">
        <v>0.95</v>
      </c>
      <c r="L8" s="17"/>
    </row>
    <row r="9" spans="2:12" ht="13.5" thickBot="1" x14ac:dyDescent="0.25">
      <c r="B9" s="28"/>
      <c r="C9" s="35"/>
      <c r="D9" s="29"/>
      <c r="E9" s="29"/>
      <c r="F9" s="30"/>
      <c r="G9" s="5"/>
      <c r="H9" s="28" t="s">
        <v>15</v>
      </c>
      <c r="I9" s="35"/>
      <c r="J9" s="29"/>
      <c r="K9" s="94">
        <v>31.103476799999999</v>
      </c>
      <c r="L9" s="30"/>
    </row>
    <row r="10" spans="2:12" ht="16.5" thickTop="1" x14ac:dyDescent="0.25">
      <c r="B10" s="53" t="s">
        <v>28</v>
      </c>
      <c r="C10" s="8"/>
      <c r="D10" s="7"/>
      <c r="E10" s="7"/>
      <c r="F10" s="17"/>
      <c r="G10" s="5"/>
      <c r="H10" s="53" t="s">
        <v>29</v>
      </c>
      <c r="I10" s="8"/>
      <c r="K10" s="7"/>
      <c r="L10" s="17"/>
    </row>
    <row r="11" spans="2:12" x14ac:dyDescent="0.2">
      <c r="B11" s="16"/>
      <c r="C11" s="8"/>
      <c r="D11" s="7"/>
      <c r="E11" s="7"/>
      <c r="F11" s="17"/>
      <c r="G11" s="5"/>
      <c r="H11" s="16"/>
      <c r="I11" s="8"/>
      <c r="K11" s="7"/>
      <c r="L11" s="17"/>
    </row>
    <row r="12" spans="2:12" x14ac:dyDescent="0.2">
      <c r="B12" s="16" t="s">
        <v>1</v>
      </c>
      <c r="C12" s="8"/>
      <c r="D12" s="7"/>
      <c r="E12" s="10">
        <v>8</v>
      </c>
      <c r="F12" s="17"/>
      <c r="G12" s="5"/>
      <c r="H12" s="16" t="s">
        <v>1</v>
      </c>
      <c r="I12" s="8"/>
      <c r="K12" s="10">
        <v>8</v>
      </c>
      <c r="L12" s="17"/>
    </row>
    <row r="13" spans="2:12" x14ac:dyDescent="0.2">
      <c r="B13" s="16" t="s">
        <v>2</v>
      </c>
      <c r="C13" s="8"/>
      <c r="D13" s="7"/>
      <c r="E13" s="10">
        <v>6</v>
      </c>
      <c r="F13" s="17"/>
      <c r="G13" s="5"/>
      <c r="H13" s="16" t="s">
        <v>2</v>
      </c>
      <c r="I13" s="8"/>
      <c r="K13" s="10">
        <v>3</v>
      </c>
      <c r="L13" s="17"/>
    </row>
    <row r="14" spans="2:12" x14ac:dyDescent="0.2">
      <c r="B14" s="16" t="s">
        <v>3</v>
      </c>
      <c r="C14" s="8"/>
      <c r="D14" s="7"/>
      <c r="E14" s="10">
        <v>0</v>
      </c>
      <c r="F14" s="99"/>
      <c r="G14" s="5"/>
      <c r="H14" s="16" t="s">
        <v>3</v>
      </c>
      <c r="I14" s="8"/>
      <c r="K14" s="10">
        <v>15</v>
      </c>
      <c r="L14" s="99" t="s">
        <v>36</v>
      </c>
    </row>
    <row r="15" spans="2:12" x14ac:dyDescent="0.2">
      <c r="B15" s="92" t="s">
        <v>35</v>
      </c>
      <c r="C15" s="8"/>
      <c r="D15" s="7"/>
      <c r="E15" s="10">
        <v>5</v>
      </c>
      <c r="F15" s="17"/>
      <c r="G15" s="5"/>
      <c r="H15" s="92" t="s">
        <v>35</v>
      </c>
      <c r="I15" s="8"/>
      <c r="K15" s="10">
        <v>5</v>
      </c>
      <c r="L15" s="17"/>
    </row>
    <row r="16" spans="2:12" ht="13.5" thickBot="1" x14ac:dyDescent="0.25">
      <c r="B16" s="16" t="s">
        <v>4</v>
      </c>
      <c r="C16" s="8"/>
      <c r="D16" s="7"/>
      <c r="E16" s="10">
        <v>6</v>
      </c>
      <c r="F16" s="17"/>
      <c r="G16" s="5"/>
      <c r="H16" s="16" t="s">
        <v>4</v>
      </c>
      <c r="I16" s="8"/>
      <c r="K16" s="10">
        <v>6</v>
      </c>
      <c r="L16" s="17"/>
    </row>
    <row r="17" spans="2:12" ht="15" x14ac:dyDescent="0.2">
      <c r="B17" s="16"/>
      <c r="C17" s="8"/>
      <c r="D17" s="7"/>
      <c r="E17" s="10"/>
      <c r="F17" s="17"/>
      <c r="G17" s="5"/>
      <c r="H17" s="16"/>
      <c r="I17" s="8"/>
      <c r="J17" s="57" t="s">
        <v>32</v>
      </c>
      <c r="K17" s="95">
        <f>SUM(K12:K16)</f>
        <v>37</v>
      </c>
      <c r="L17" s="17"/>
    </row>
    <row r="18" spans="2:12" ht="18" x14ac:dyDescent="0.25">
      <c r="B18" s="16"/>
      <c r="C18" s="8"/>
      <c r="D18" s="7"/>
      <c r="E18" s="10"/>
      <c r="F18" s="17"/>
      <c r="G18" s="5"/>
      <c r="H18" s="119" t="s">
        <v>53</v>
      </c>
      <c r="I18" s="122"/>
      <c r="J18" s="120"/>
      <c r="K18" s="121">
        <v>2.5000000000000001E-2</v>
      </c>
      <c r="L18" s="17"/>
    </row>
    <row r="19" spans="2:12" ht="15.75" thickBot="1" x14ac:dyDescent="0.25">
      <c r="B19" s="39"/>
      <c r="C19" s="40"/>
      <c r="D19" s="64" t="s">
        <v>32</v>
      </c>
      <c r="E19" s="69">
        <f>SUM(E12:E16)</f>
        <v>25</v>
      </c>
      <c r="F19" s="30"/>
      <c r="G19" s="5"/>
      <c r="H19" s="104" t="s">
        <v>34</v>
      </c>
      <c r="I19" s="105"/>
      <c r="J19" s="106"/>
      <c r="K19" s="107">
        <v>22</v>
      </c>
      <c r="L19" s="30"/>
    </row>
    <row r="20" spans="2:12" ht="16.5" thickTop="1" x14ac:dyDescent="0.25">
      <c r="B20" s="19" t="s">
        <v>31</v>
      </c>
      <c r="C20" s="8"/>
      <c r="D20" s="7"/>
      <c r="E20" s="7"/>
      <c r="F20" s="17"/>
      <c r="G20" s="5"/>
      <c r="H20" s="19" t="s">
        <v>31</v>
      </c>
      <c r="I20" s="8"/>
      <c r="K20" s="7"/>
      <c r="L20" s="17"/>
    </row>
    <row r="21" spans="2:12" ht="15.75" x14ac:dyDescent="0.25">
      <c r="B21" s="19" t="s">
        <v>19</v>
      </c>
      <c r="C21" s="8"/>
      <c r="D21" s="7"/>
      <c r="E21" s="11"/>
      <c r="F21" s="17"/>
      <c r="G21" s="5"/>
      <c r="H21" s="19" t="s">
        <v>19</v>
      </c>
      <c r="I21" s="8"/>
      <c r="K21" s="11"/>
      <c r="L21" s="17"/>
    </row>
    <row r="22" spans="2:12" ht="15.75" x14ac:dyDescent="0.25">
      <c r="B22" s="20" t="s">
        <v>7</v>
      </c>
      <c r="C22" s="12">
        <v>3</v>
      </c>
      <c r="D22" s="7"/>
      <c r="E22" s="7"/>
      <c r="F22" s="17"/>
      <c r="G22" s="5"/>
      <c r="H22" s="20" t="s">
        <v>7</v>
      </c>
      <c r="I22" s="12">
        <v>2.5</v>
      </c>
      <c r="K22" s="7"/>
      <c r="L22" s="17"/>
    </row>
    <row r="23" spans="2:12" x14ac:dyDescent="0.2">
      <c r="B23" s="16" t="s">
        <v>5</v>
      </c>
      <c r="C23" s="10">
        <v>140</v>
      </c>
      <c r="D23" s="7"/>
      <c r="E23" s="7"/>
      <c r="F23" s="17"/>
      <c r="G23" s="5"/>
      <c r="H23" s="16" t="s">
        <v>5</v>
      </c>
      <c r="I23" s="10">
        <v>140</v>
      </c>
      <c r="K23" s="7"/>
      <c r="L23" s="17"/>
    </row>
    <row r="24" spans="2:12" x14ac:dyDescent="0.2">
      <c r="B24" s="16" t="s">
        <v>6</v>
      </c>
      <c r="C24" s="10">
        <v>4</v>
      </c>
      <c r="D24" s="7"/>
      <c r="E24" s="7"/>
      <c r="F24" s="17"/>
      <c r="G24" s="5"/>
      <c r="H24" s="16" t="s">
        <v>6</v>
      </c>
      <c r="I24" s="10">
        <v>4</v>
      </c>
      <c r="K24" s="7"/>
      <c r="L24" s="17"/>
    </row>
    <row r="25" spans="2:12" ht="15" x14ac:dyDescent="0.2">
      <c r="B25" s="55" t="s">
        <v>26</v>
      </c>
      <c r="C25" s="56">
        <v>0.1</v>
      </c>
      <c r="D25" s="57">
        <v>0.2</v>
      </c>
      <c r="E25" s="57">
        <v>0.3</v>
      </c>
      <c r="F25" s="58">
        <v>0.4</v>
      </c>
      <c r="G25" s="6"/>
      <c r="H25" s="59" t="s">
        <v>26</v>
      </c>
      <c r="I25" s="56">
        <v>0.1</v>
      </c>
      <c r="J25" s="74">
        <v>0.2</v>
      </c>
      <c r="K25" s="57">
        <v>0.3</v>
      </c>
      <c r="L25" s="58">
        <v>0.4</v>
      </c>
    </row>
    <row r="26" spans="2:12" ht="16.5" thickBot="1" x14ac:dyDescent="0.3">
      <c r="B26" s="52" t="s">
        <v>8</v>
      </c>
      <c r="C26" s="77">
        <f>$C$22*$C$23*$C$24*C25</f>
        <v>168</v>
      </c>
      <c r="D26" s="77">
        <f>$C$22*$C$23*$C$24*D25</f>
        <v>336</v>
      </c>
      <c r="E26" s="77">
        <f>$C$22*$C$23*$C$24*E25</f>
        <v>504</v>
      </c>
      <c r="F26" s="78">
        <f>$C$22*$C$23*$C$24*F25</f>
        <v>672</v>
      </c>
      <c r="G26" s="5"/>
      <c r="H26" s="19" t="s">
        <v>8</v>
      </c>
      <c r="I26" s="75">
        <f>$I$22*$I$23*$I$24*I25</f>
        <v>140</v>
      </c>
      <c r="J26" s="75">
        <f>$I$22*$I$23*$I$24*J25</f>
        <v>280</v>
      </c>
      <c r="K26" s="75">
        <f>$I$22*$I$23*$I$24*K25</f>
        <v>420</v>
      </c>
      <c r="L26" s="76">
        <f>$I$22*$I$23*$I$24*L25</f>
        <v>560</v>
      </c>
    </row>
    <row r="27" spans="2:12" ht="15.75" x14ac:dyDescent="0.25">
      <c r="B27" s="19" t="s">
        <v>20</v>
      </c>
      <c r="C27" s="10"/>
      <c r="D27" s="7"/>
      <c r="E27" s="10"/>
      <c r="F27" s="21"/>
      <c r="G27" s="5"/>
      <c r="H27" s="71" t="s">
        <v>20</v>
      </c>
      <c r="I27" s="72"/>
      <c r="J27" s="67"/>
      <c r="K27" s="72"/>
      <c r="L27" s="73"/>
    </row>
    <row r="28" spans="2:12" ht="15.75" x14ac:dyDescent="0.25">
      <c r="B28" s="20" t="s">
        <v>7</v>
      </c>
      <c r="C28" s="12">
        <f>C22</f>
        <v>3</v>
      </c>
      <c r="D28" s="7"/>
      <c r="E28" s="7"/>
      <c r="F28" s="17"/>
      <c r="G28" s="5"/>
      <c r="H28" s="20" t="s">
        <v>7</v>
      </c>
      <c r="I28" s="12">
        <f>I22</f>
        <v>2.5</v>
      </c>
      <c r="K28" s="7"/>
      <c r="L28" s="17"/>
    </row>
    <row r="29" spans="2:12" x14ac:dyDescent="0.2">
      <c r="B29" s="16" t="s">
        <v>5</v>
      </c>
      <c r="C29" s="10">
        <v>200</v>
      </c>
      <c r="D29" s="7"/>
      <c r="E29" s="7"/>
      <c r="F29" s="17"/>
      <c r="G29" s="5"/>
      <c r="H29" s="16" t="s">
        <v>5</v>
      </c>
      <c r="I29" s="10">
        <v>200</v>
      </c>
      <c r="K29" s="7"/>
      <c r="L29" s="17"/>
    </row>
    <row r="30" spans="2:12" x14ac:dyDescent="0.2">
      <c r="B30" s="16" t="s">
        <v>6</v>
      </c>
      <c r="C30" s="10">
        <v>4</v>
      </c>
      <c r="D30" s="7"/>
      <c r="E30" s="7"/>
      <c r="F30" s="17"/>
      <c r="G30" s="5"/>
      <c r="H30" s="16" t="s">
        <v>6</v>
      </c>
      <c r="I30" s="10">
        <v>4</v>
      </c>
      <c r="K30" s="7"/>
      <c r="L30" s="17"/>
    </row>
    <row r="31" spans="2:12" ht="15" x14ac:dyDescent="0.2">
      <c r="B31" s="59" t="s">
        <v>33</v>
      </c>
      <c r="C31" s="80">
        <v>0.1</v>
      </c>
      <c r="D31" s="81">
        <v>0.2</v>
      </c>
      <c r="E31" s="81">
        <v>0.3</v>
      </c>
      <c r="F31" s="82">
        <v>0.4</v>
      </c>
      <c r="G31" s="6"/>
      <c r="H31" s="59" t="s">
        <v>33</v>
      </c>
      <c r="I31" s="56">
        <v>0.1</v>
      </c>
      <c r="J31" s="74">
        <v>0.2</v>
      </c>
      <c r="K31" s="57">
        <v>0.3</v>
      </c>
      <c r="L31" s="58">
        <v>0.4</v>
      </c>
    </row>
    <row r="32" spans="2:12" ht="16.5" thickBot="1" x14ac:dyDescent="0.3">
      <c r="B32" s="19" t="s">
        <v>8</v>
      </c>
      <c r="C32" s="75">
        <f>$C$28*$C$29*$C$30*C31</f>
        <v>240</v>
      </c>
      <c r="D32" s="75">
        <f>$C$28*$C$29*$C$30*D31</f>
        <v>480</v>
      </c>
      <c r="E32" s="75">
        <f>$C$28*$C$29*$C$30*E31</f>
        <v>720</v>
      </c>
      <c r="F32" s="76">
        <f>$C$28*$C$29*$C$30*F31</f>
        <v>960</v>
      </c>
      <c r="G32" s="5"/>
      <c r="H32" s="19" t="s">
        <v>8</v>
      </c>
      <c r="I32" s="75">
        <f>$I$28*$I$29*$I$30*I31</f>
        <v>200</v>
      </c>
      <c r="J32" s="75">
        <f>$I$28*$I$29*$I$30*J31</f>
        <v>400</v>
      </c>
      <c r="K32" s="75">
        <f>$I$28*$I$29*$I$30*K31</f>
        <v>600</v>
      </c>
      <c r="L32" s="76">
        <f>$I$28*$I$29*$I$30*L31</f>
        <v>800</v>
      </c>
    </row>
    <row r="33" spans="2:14" ht="15.75" x14ac:dyDescent="0.25">
      <c r="B33" s="65"/>
      <c r="C33" s="66"/>
      <c r="D33" s="79"/>
      <c r="E33" s="67"/>
      <c r="F33" s="68"/>
      <c r="G33" s="5"/>
      <c r="H33" s="65"/>
      <c r="I33" s="66"/>
      <c r="J33" s="67"/>
      <c r="K33" s="67"/>
      <c r="L33" s="68"/>
    </row>
    <row r="34" spans="2:14" ht="16.5" thickBot="1" x14ac:dyDescent="0.3">
      <c r="B34" s="51" t="s">
        <v>30</v>
      </c>
      <c r="C34" s="41">
        <f>C26+C32</f>
        <v>408</v>
      </c>
      <c r="D34" s="41">
        <f>D26+D32</f>
        <v>816</v>
      </c>
      <c r="E34" s="41">
        <f>E26+E32</f>
        <v>1224</v>
      </c>
      <c r="F34" s="42">
        <f>F26+F32</f>
        <v>1632</v>
      </c>
      <c r="G34" s="5"/>
      <c r="H34" s="51" t="s">
        <v>30</v>
      </c>
      <c r="I34" s="41">
        <f>I26+I32</f>
        <v>340</v>
      </c>
      <c r="J34" s="41">
        <f>J26+J32</f>
        <v>680</v>
      </c>
      <c r="K34" s="41">
        <f>K26+K32</f>
        <v>1020</v>
      </c>
      <c r="L34" s="42">
        <f>L26+L32</f>
        <v>1360</v>
      </c>
      <c r="N34" s="48"/>
    </row>
    <row r="35" spans="2:14" ht="16.5" thickTop="1" x14ac:dyDescent="0.25">
      <c r="B35" s="18"/>
      <c r="C35" s="12"/>
      <c r="D35" s="7"/>
      <c r="E35" s="12"/>
      <c r="F35" s="22"/>
      <c r="G35" s="5"/>
      <c r="H35" s="18"/>
      <c r="I35" s="12"/>
      <c r="K35" s="12"/>
      <c r="L35" s="22"/>
    </row>
    <row r="36" spans="2:14" ht="15.75" x14ac:dyDescent="0.25">
      <c r="B36" s="19" t="s">
        <v>9</v>
      </c>
      <c r="C36" s="13">
        <v>0.65</v>
      </c>
      <c r="D36" s="13">
        <v>0.65</v>
      </c>
      <c r="E36" s="13">
        <v>0.65</v>
      </c>
      <c r="F36" s="23">
        <v>0.65</v>
      </c>
      <c r="G36" s="5"/>
      <c r="H36" s="49" t="s">
        <v>27</v>
      </c>
      <c r="I36" s="9">
        <v>1</v>
      </c>
      <c r="J36" s="70">
        <f>I36</f>
        <v>1</v>
      </c>
      <c r="K36" s="9">
        <f>I36</f>
        <v>1</v>
      </c>
      <c r="L36" s="24">
        <f>I36</f>
        <v>1</v>
      </c>
    </row>
    <row r="37" spans="2:14" ht="15.75" x14ac:dyDescent="0.25">
      <c r="B37" s="47" t="s">
        <v>18</v>
      </c>
      <c r="C37" s="9"/>
      <c r="D37" s="7"/>
      <c r="E37" s="9"/>
      <c r="F37" s="24"/>
      <c r="G37" s="5"/>
      <c r="H37" s="50" t="s">
        <v>17</v>
      </c>
      <c r="I37" s="9"/>
      <c r="K37" s="9"/>
      <c r="L37" s="24"/>
    </row>
    <row r="38" spans="2:14" ht="15.75" x14ac:dyDescent="0.25">
      <c r="B38" s="100">
        <v>1.4999999999999999E-2</v>
      </c>
      <c r="C38" s="10">
        <f t="shared" ref="C38:C45" si="0">$C$34*$C$36*B38</f>
        <v>3.9779999999999998</v>
      </c>
      <c r="D38" s="7">
        <f t="shared" ref="D38:D45" si="1">$D$34*$D$36*B38</f>
        <v>7.9559999999999995</v>
      </c>
      <c r="E38" s="10">
        <f t="shared" ref="E38:E45" si="2">$E$34*$E$36*B38</f>
        <v>11.933999999999999</v>
      </c>
      <c r="F38" s="21">
        <f t="shared" ref="F38:F45" si="3">$F$34*$F$36*B38</f>
        <v>15.911999999999999</v>
      </c>
      <c r="G38" s="5"/>
      <c r="H38" s="108">
        <v>5</v>
      </c>
      <c r="I38" s="37">
        <f t="shared" ref="I38:L45" si="4">I$34*$H38/$K$9</f>
        <v>54.65626916666757</v>
      </c>
      <c r="J38" s="4">
        <f t="shared" si="4"/>
        <v>109.31253833333514</v>
      </c>
      <c r="K38" s="37">
        <f t="shared" si="4"/>
        <v>163.9688075000027</v>
      </c>
      <c r="L38" s="38">
        <f t="shared" si="4"/>
        <v>218.62507666667028</v>
      </c>
      <c r="N38" s="1"/>
    </row>
    <row r="39" spans="2:14" x14ac:dyDescent="0.2">
      <c r="B39" s="100">
        <v>0.02</v>
      </c>
      <c r="C39" s="10">
        <f t="shared" si="0"/>
        <v>5.3040000000000003</v>
      </c>
      <c r="D39" s="7">
        <f t="shared" si="1"/>
        <v>10.608000000000001</v>
      </c>
      <c r="E39" s="10">
        <f t="shared" si="2"/>
        <v>15.912000000000001</v>
      </c>
      <c r="F39" s="21">
        <f t="shared" si="3"/>
        <v>21.216000000000001</v>
      </c>
      <c r="G39" s="5"/>
      <c r="H39" s="108">
        <v>10</v>
      </c>
      <c r="I39" s="37">
        <f t="shared" si="4"/>
        <v>109.31253833333514</v>
      </c>
      <c r="J39" s="4">
        <f t="shared" si="4"/>
        <v>218.62507666667028</v>
      </c>
      <c r="K39" s="37">
        <f t="shared" si="4"/>
        <v>327.93761500000539</v>
      </c>
      <c r="L39" s="38">
        <f t="shared" si="4"/>
        <v>437.25015333334056</v>
      </c>
    </row>
    <row r="40" spans="2:14" x14ac:dyDescent="0.2">
      <c r="B40" s="100">
        <v>2.5000000000000001E-2</v>
      </c>
      <c r="C40" s="10">
        <f t="shared" si="0"/>
        <v>6.63</v>
      </c>
      <c r="D40" s="7">
        <f t="shared" si="1"/>
        <v>13.26</v>
      </c>
      <c r="E40" s="10">
        <f t="shared" si="2"/>
        <v>19.89</v>
      </c>
      <c r="F40" s="21">
        <f t="shared" si="3"/>
        <v>26.52</v>
      </c>
      <c r="G40" s="5"/>
      <c r="H40" s="108">
        <v>15</v>
      </c>
      <c r="I40" s="37">
        <f t="shared" si="4"/>
        <v>163.9688075000027</v>
      </c>
      <c r="J40" s="4">
        <f t="shared" si="4"/>
        <v>327.93761500000539</v>
      </c>
      <c r="K40" s="37">
        <f t="shared" si="4"/>
        <v>491.90642250000809</v>
      </c>
      <c r="L40" s="38">
        <f t="shared" si="4"/>
        <v>655.87523000001079</v>
      </c>
    </row>
    <row r="41" spans="2:14" x14ac:dyDescent="0.2">
      <c r="B41" s="100">
        <v>0.03</v>
      </c>
      <c r="C41" s="10">
        <f t="shared" si="0"/>
        <v>7.9559999999999995</v>
      </c>
      <c r="D41" s="7">
        <f t="shared" si="1"/>
        <v>15.911999999999999</v>
      </c>
      <c r="E41" s="10">
        <f t="shared" si="2"/>
        <v>23.867999999999999</v>
      </c>
      <c r="F41" s="21">
        <f t="shared" si="3"/>
        <v>31.823999999999998</v>
      </c>
      <c r="G41" s="5"/>
      <c r="H41" s="108">
        <v>20</v>
      </c>
      <c r="I41" s="37">
        <f t="shared" si="4"/>
        <v>218.62507666667028</v>
      </c>
      <c r="J41" s="4">
        <f t="shared" si="4"/>
        <v>437.25015333334056</v>
      </c>
      <c r="K41" s="37">
        <f t="shared" si="4"/>
        <v>655.87523000001079</v>
      </c>
      <c r="L41" s="38">
        <f t="shared" si="4"/>
        <v>874.50030666668113</v>
      </c>
    </row>
    <row r="42" spans="2:14" x14ac:dyDescent="0.2">
      <c r="B42" s="100">
        <v>3.5000000000000003E-2</v>
      </c>
      <c r="C42" s="10">
        <f t="shared" si="0"/>
        <v>9.282</v>
      </c>
      <c r="D42" s="7">
        <f t="shared" si="1"/>
        <v>18.564</v>
      </c>
      <c r="E42" s="10">
        <f t="shared" si="2"/>
        <v>27.846000000000004</v>
      </c>
      <c r="F42" s="21">
        <f t="shared" si="3"/>
        <v>37.128</v>
      </c>
      <c r="G42" s="5"/>
      <c r="H42" s="108">
        <v>25</v>
      </c>
      <c r="I42" s="37">
        <f t="shared" si="4"/>
        <v>273.28134583333787</v>
      </c>
      <c r="J42" s="4">
        <f t="shared" si="4"/>
        <v>546.56269166667573</v>
      </c>
      <c r="K42" s="37">
        <f t="shared" si="4"/>
        <v>819.84403750001354</v>
      </c>
      <c r="L42" s="38">
        <f t="shared" si="4"/>
        <v>1093.1253833333515</v>
      </c>
    </row>
    <row r="43" spans="2:14" x14ac:dyDescent="0.2">
      <c r="B43" s="100">
        <v>0.04</v>
      </c>
      <c r="C43" s="10">
        <f t="shared" si="0"/>
        <v>10.608000000000001</v>
      </c>
      <c r="D43" s="7">
        <f t="shared" si="1"/>
        <v>21.216000000000001</v>
      </c>
      <c r="E43" s="10">
        <f t="shared" si="2"/>
        <v>31.824000000000002</v>
      </c>
      <c r="F43" s="21">
        <f t="shared" si="3"/>
        <v>42.432000000000002</v>
      </c>
      <c r="G43" s="5"/>
      <c r="H43" s="108">
        <v>30</v>
      </c>
      <c r="I43" s="37">
        <f t="shared" si="4"/>
        <v>327.93761500000539</v>
      </c>
      <c r="J43" s="4">
        <f t="shared" si="4"/>
        <v>655.87523000001079</v>
      </c>
      <c r="K43" s="37">
        <f t="shared" si="4"/>
        <v>983.81284500001618</v>
      </c>
      <c r="L43" s="38">
        <f t="shared" si="4"/>
        <v>1311.7504600000216</v>
      </c>
    </row>
    <row r="44" spans="2:14" x14ac:dyDescent="0.2">
      <c r="B44" s="100">
        <v>4.4999999999999998E-2</v>
      </c>
      <c r="C44" s="10">
        <f t="shared" si="0"/>
        <v>11.933999999999999</v>
      </c>
      <c r="D44" s="7">
        <f t="shared" si="1"/>
        <v>23.867999999999999</v>
      </c>
      <c r="E44" s="10">
        <f t="shared" si="2"/>
        <v>35.802</v>
      </c>
      <c r="F44" s="21">
        <f t="shared" si="3"/>
        <v>47.735999999999997</v>
      </c>
      <c r="G44" s="5"/>
      <c r="H44" s="108">
        <v>35</v>
      </c>
      <c r="I44" s="37">
        <f t="shared" si="4"/>
        <v>382.59388416667298</v>
      </c>
      <c r="J44" s="4">
        <f t="shared" si="4"/>
        <v>765.18776833334596</v>
      </c>
      <c r="K44" s="37">
        <f t="shared" si="4"/>
        <v>1147.7816525000189</v>
      </c>
      <c r="L44" s="38">
        <f t="shared" si="4"/>
        <v>1530.3755366666919</v>
      </c>
    </row>
    <row r="45" spans="2:14" ht="13.5" thickBot="1" x14ac:dyDescent="0.25">
      <c r="B45" s="101">
        <v>0.05</v>
      </c>
      <c r="C45" s="43">
        <f t="shared" si="0"/>
        <v>13.26</v>
      </c>
      <c r="D45" s="29">
        <f t="shared" si="1"/>
        <v>26.52</v>
      </c>
      <c r="E45" s="43">
        <f t="shared" si="2"/>
        <v>39.78</v>
      </c>
      <c r="F45" s="44">
        <f t="shared" si="3"/>
        <v>53.04</v>
      </c>
      <c r="G45" s="5"/>
      <c r="H45" s="109">
        <v>40</v>
      </c>
      <c r="I45" s="45">
        <f t="shared" si="4"/>
        <v>437.25015333334056</v>
      </c>
      <c r="J45" s="45">
        <f t="shared" si="4"/>
        <v>874.50030666668113</v>
      </c>
      <c r="K45" s="45">
        <f t="shared" si="4"/>
        <v>1311.7504600000216</v>
      </c>
      <c r="L45" s="46">
        <f t="shared" si="4"/>
        <v>1749.0006133333623</v>
      </c>
    </row>
    <row r="46" spans="2:14" ht="13.5" thickTop="1" x14ac:dyDescent="0.2">
      <c r="B46" s="16"/>
      <c r="C46" s="8"/>
      <c r="D46" s="7"/>
      <c r="E46" s="7"/>
      <c r="F46" s="17"/>
      <c r="G46" s="5"/>
      <c r="H46" s="16"/>
      <c r="I46" s="8"/>
      <c r="K46" s="7"/>
      <c r="L46" s="17"/>
    </row>
    <row r="47" spans="2:14" ht="15.75" x14ac:dyDescent="0.25">
      <c r="B47" s="49" t="s">
        <v>10</v>
      </c>
      <c r="C47" s="8"/>
      <c r="D47" s="7"/>
      <c r="E47" s="7"/>
      <c r="F47" s="17"/>
      <c r="G47" s="5"/>
      <c r="H47" s="49" t="s">
        <v>14</v>
      </c>
      <c r="I47" s="8"/>
      <c r="K47" s="7"/>
      <c r="L47" s="17"/>
    </row>
    <row r="48" spans="2:14" ht="15.75" x14ac:dyDescent="0.25">
      <c r="B48" s="50" t="s">
        <v>18</v>
      </c>
      <c r="C48" s="8"/>
      <c r="D48" s="7"/>
      <c r="E48" s="7"/>
      <c r="F48" s="17"/>
      <c r="G48" s="5"/>
      <c r="H48" s="50" t="s">
        <v>17</v>
      </c>
      <c r="I48" s="8"/>
      <c r="K48" s="7"/>
      <c r="L48" s="17"/>
    </row>
    <row r="49" spans="2:12" x14ac:dyDescent="0.2">
      <c r="B49" s="100">
        <v>1.4999999999999999E-2</v>
      </c>
      <c r="C49" s="14">
        <f t="shared" ref="C49:F56" si="5">C38*$E$5/$E$6</f>
        <v>81491.34782608696</v>
      </c>
      <c r="D49" s="14">
        <f t="shared" si="5"/>
        <v>162982.69565217392</v>
      </c>
      <c r="E49" s="14">
        <f t="shared" si="5"/>
        <v>244474.04347826089</v>
      </c>
      <c r="F49" s="25">
        <f t="shared" si="5"/>
        <v>325965.39130434784</v>
      </c>
      <c r="G49" s="5"/>
      <c r="H49" s="108">
        <v>5</v>
      </c>
      <c r="I49" s="60">
        <f t="shared" ref="I49:L56" si="6">I$34*$H49*$L$5*$K$7*$K$8/$K$6</f>
        <v>111492.3514705086</v>
      </c>
      <c r="J49" s="3">
        <f t="shared" si="6"/>
        <v>222984.7029410172</v>
      </c>
      <c r="K49" s="60">
        <f t="shared" si="6"/>
        <v>334477.05441152584</v>
      </c>
      <c r="L49" s="61">
        <f t="shared" si="6"/>
        <v>445969.40588203439</v>
      </c>
    </row>
    <row r="50" spans="2:12" x14ac:dyDescent="0.2">
      <c r="B50" s="100">
        <v>0.02</v>
      </c>
      <c r="C50" s="14">
        <f t="shared" si="5"/>
        <v>108655.13043478262</v>
      </c>
      <c r="D50" s="14">
        <f t="shared" si="5"/>
        <v>217310.26086956525</v>
      </c>
      <c r="E50" s="14">
        <f t="shared" si="5"/>
        <v>325965.3913043479</v>
      </c>
      <c r="F50" s="25">
        <f t="shared" si="5"/>
        <v>434620.52173913049</v>
      </c>
      <c r="G50" s="5"/>
      <c r="H50" s="108">
        <v>10</v>
      </c>
      <c r="I50" s="60">
        <f t="shared" si="6"/>
        <v>222984.7029410172</v>
      </c>
      <c r="J50" s="3">
        <f t="shared" si="6"/>
        <v>445969.40588203439</v>
      </c>
      <c r="K50" s="60">
        <f t="shared" si="6"/>
        <v>668954.10882305168</v>
      </c>
      <c r="L50" s="61">
        <f t="shared" si="6"/>
        <v>891938.81176406879</v>
      </c>
    </row>
    <row r="51" spans="2:12" x14ac:dyDescent="0.2">
      <c r="B51" s="100">
        <v>2.5000000000000001E-2</v>
      </c>
      <c r="C51" s="14">
        <f t="shared" si="5"/>
        <v>135818.91304347827</v>
      </c>
      <c r="D51" s="14">
        <f t="shared" si="5"/>
        <v>271637.82608695654</v>
      </c>
      <c r="E51" s="14">
        <f t="shared" si="5"/>
        <v>407456.73913043487</v>
      </c>
      <c r="F51" s="25">
        <f t="shared" si="5"/>
        <v>543275.65217391308</v>
      </c>
      <c r="G51" s="5"/>
      <c r="H51" s="108">
        <v>15</v>
      </c>
      <c r="I51" s="60">
        <f t="shared" si="6"/>
        <v>334477.05441152584</v>
      </c>
      <c r="J51" s="3">
        <f t="shared" si="6"/>
        <v>668954.10882305168</v>
      </c>
      <c r="K51" s="60">
        <f t="shared" si="6"/>
        <v>1003431.1632345775</v>
      </c>
      <c r="L51" s="61">
        <f t="shared" si="6"/>
        <v>1337908.2176461034</v>
      </c>
    </row>
    <row r="52" spans="2:12" x14ac:dyDescent="0.2">
      <c r="B52" s="100">
        <v>0.03</v>
      </c>
      <c r="C52" s="14">
        <f t="shared" si="5"/>
        <v>162982.69565217392</v>
      </c>
      <c r="D52" s="14">
        <f t="shared" si="5"/>
        <v>325965.39130434784</v>
      </c>
      <c r="E52" s="14">
        <f t="shared" si="5"/>
        <v>488948.08695652179</v>
      </c>
      <c r="F52" s="25">
        <f t="shared" si="5"/>
        <v>651930.78260869568</v>
      </c>
      <c r="G52" s="5"/>
      <c r="H52" s="108">
        <v>20</v>
      </c>
      <c r="I52" s="60">
        <f t="shared" si="6"/>
        <v>445969.40588203439</v>
      </c>
      <c r="J52" s="3">
        <f t="shared" si="6"/>
        <v>891938.81176406879</v>
      </c>
      <c r="K52" s="60">
        <f t="shared" si="6"/>
        <v>1337908.2176461034</v>
      </c>
      <c r="L52" s="61">
        <f t="shared" si="6"/>
        <v>1783877.6235281376</v>
      </c>
    </row>
    <row r="53" spans="2:12" x14ac:dyDescent="0.2">
      <c r="B53" s="100">
        <v>3.5000000000000003E-2</v>
      </c>
      <c r="C53" s="14">
        <f t="shared" si="5"/>
        <v>190146.4782608696</v>
      </c>
      <c r="D53" s="14">
        <f t="shared" si="5"/>
        <v>380292.95652173919</v>
      </c>
      <c r="E53" s="14">
        <f t="shared" si="5"/>
        <v>570439.43478260888</v>
      </c>
      <c r="F53" s="25">
        <f t="shared" si="5"/>
        <v>760585.91304347839</v>
      </c>
      <c r="G53" s="5"/>
      <c r="H53" s="108">
        <v>25</v>
      </c>
      <c r="I53" s="60">
        <f t="shared" si="6"/>
        <v>557461.75735254306</v>
      </c>
      <c r="J53" s="3">
        <f t="shared" si="6"/>
        <v>1114923.5147050861</v>
      </c>
      <c r="K53" s="60">
        <f t="shared" si="6"/>
        <v>1672385.2720576292</v>
      </c>
      <c r="L53" s="61">
        <f t="shared" si="6"/>
        <v>2229847.0294101723</v>
      </c>
    </row>
    <row r="54" spans="2:12" x14ac:dyDescent="0.2">
      <c r="B54" s="100">
        <v>0.04</v>
      </c>
      <c r="C54" s="14">
        <f t="shared" si="5"/>
        <v>217310.26086956525</v>
      </c>
      <c r="D54" s="14">
        <f t="shared" si="5"/>
        <v>434620.52173913049</v>
      </c>
      <c r="E54" s="14">
        <f t="shared" si="5"/>
        <v>651930.78260869579</v>
      </c>
      <c r="F54" s="25">
        <f t="shared" si="5"/>
        <v>869241.04347826098</v>
      </c>
      <c r="G54" s="5"/>
      <c r="H54" s="108">
        <v>30</v>
      </c>
      <c r="I54" s="60">
        <f t="shared" si="6"/>
        <v>668954.10882305168</v>
      </c>
      <c r="J54" s="3">
        <f t="shared" si="6"/>
        <v>1337908.2176461034</v>
      </c>
      <c r="K54" s="60">
        <f t="shared" si="6"/>
        <v>2006862.326469155</v>
      </c>
      <c r="L54" s="61">
        <f t="shared" si="6"/>
        <v>2675816.4352922067</v>
      </c>
    </row>
    <row r="55" spans="2:12" x14ac:dyDescent="0.2">
      <c r="B55" s="100">
        <v>4.4999999999999998E-2</v>
      </c>
      <c r="C55" s="14">
        <f t="shared" si="5"/>
        <v>244474.04347826089</v>
      </c>
      <c r="D55" s="14">
        <f t="shared" si="5"/>
        <v>488948.08695652179</v>
      </c>
      <c r="E55" s="14">
        <f t="shared" si="5"/>
        <v>733422.13043478271</v>
      </c>
      <c r="F55" s="25">
        <f t="shared" si="5"/>
        <v>977896.17391304357</v>
      </c>
      <c r="G55" s="5"/>
      <c r="H55" s="108">
        <v>35</v>
      </c>
      <c r="I55" s="60">
        <f t="shared" si="6"/>
        <v>780446.46029356029</v>
      </c>
      <c r="J55" s="3">
        <f t="shared" si="6"/>
        <v>1560892.9205871206</v>
      </c>
      <c r="K55" s="60">
        <f t="shared" si="6"/>
        <v>2341339.3808806809</v>
      </c>
      <c r="L55" s="61">
        <f t="shared" si="6"/>
        <v>3121785.8411742412</v>
      </c>
    </row>
    <row r="56" spans="2:12" ht="13.5" thickBot="1" x14ac:dyDescent="0.25">
      <c r="B56" s="101">
        <v>0.05</v>
      </c>
      <c r="C56" s="26">
        <f t="shared" si="5"/>
        <v>271637.82608695654</v>
      </c>
      <c r="D56" s="26">
        <f t="shared" si="5"/>
        <v>543275.65217391308</v>
      </c>
      <c r="E56" s="26">
        <f t="shared" si="5"/>
        <v>814913.47826086974</v>
      </c>
      <c r="F56" s="27">
        <f t="shared" si="5"/>
        <v>1086551.3043478262</v>
      </c>
      <c r="G56" s="5"/>
      <c r="H56" s="109">
        <v>40</v>
      </c>
      <c r="I56" s="62">
        <f t="shared" si="6"/>
        <v>891938.81176406879</v>
      </c>
      <c r="J56" s="26">
        <f t="shared" si="6"/>
        <v>1783877.6235281376</v>
      </c>
      <c r="K56" s="62">
        <f t="shared" si="6"/>
        <v>2675816.4352922067</v>
      </c>
      <c r="L56" s="63">
        <f t="shared" si="6"/>
        <v>3567755.2470562751</v>
      </c>
    </row>
    <row r="57" spans="2:12" ht="13.5" thickTop="1" x14ac:dyDescent="0.2">
      <c r="B57" s="16"/>
      <c r="C57" s="14"/>
      <c r="D57" s="14"/>
      <c r="E57" s="14"/>
      <c r="F57" s="25"/>
      <c r="G57" s="5"/>
      <c r="H57" s="16"/>
      <c r="I57" s="60"/>
      <c r="J57" s="3"/>
      <c r="K57" s="60"/>
      <c r="L57" s="61"/>
    </row>
    <row r="58" spans="2:12" ht="15.75" x14ac:dyDescent="0.25">
      <c r="B58" s="49" t="s">
        <v>24</v>
      </c>
      <c r="C58" s="14"/>
      <c r="D58" s="14"/>
      <c r="E58" s="14"/>
      <c r="F58" s="25"/>
      <c r="G58" s="5"/>
      <c r="H58" s="83" t="s">
        <v>37</v>
      </c>
      <c r="I58" s="84"/>
      <c r="J58" s="85"/>
      <c r="K58" s="84"/>
      <c r="L58" s="86"/>
    </row>
    <row r="59" spans="2:12" ht="15.75" x14ac:dyDescent="0.25">
      <c r="B59" s="50" t="s">
        <v>18</v>
      </c>
      <c r="C59" s="14"/>
      <c r="D59" s="14"/>
      <c r="E59" s="14"/>
      <c r="F59" s="25"/>
      <c r="G59" s="5"/>
      <c r="H59" s="87" t="s">
        <v>17</v>
      </c>
      <c r="I59" s="84"/>
      <c r="J59" s="85"/>
      <c r="K59" s="84"/>
      <c r="L59" s="86"/>
    </row>
    <row r="60" spans="2:12" x14ac:dyDescent="0.2">
      <c r="B60" s="100">
        <v>1.4999999999999999E-2</v>
      </c>
      <c r="C60" s="14">
        <f t="shared" ref="C60:F67" si="7">C49-($C$34*$E$19)</f>
        <v>71291.34782608696</v>
      </c>
      <c r="D60" s="14">
        <f t="shared" si="7"/>
        <v>152782.69565217392</v>
      </c>
      <c r="E60" s="14">
        <f t="shared" si="7"/>
        <v>234274.04347826089</v>
      </c>
      <c r="F60" s="25">
        <f t="shared" si="7"/>
        <v>315765.39130434784</v>
      </c>
      <c r="G60" s="5"/>
      <c r="H60" s="108">
        <v>5</v>
      </c>
      <c r="I60" s="88">
        <f>I49-(I$34*$K$17)-(I38*$K$18+I38*$K$19)</f>
        <v>97708.547142112744</v>
      </c>
      <c r="J60" s="88">
        <f>J49-(J$34*$K$17)-(J38*$K$18+J38*$K$19)</f>
        <v>195417.09428422549</v>
      </c>
      <c r="K60" s="88">
        <f>K49-(K$34*$K$17)-(K38*$K$18+K38*$K$19)</f>
        <v>293125.64142633829</v>
      </c>
      <c r="L60" s="89">
        <f>L49-(L$34*$K$17)-(L38*$K$18+L38*$K$19)</f>
        <v>390834.18856845098</v>
      </c>
    </row>
    <row r="61" spans="2:12" x14ac:dyDescent="0.2">
      <c r="B61" s="100">
        <v>0.02</v>
      </c>
      <c r="C61" s="14">
        <f t="shared" si="7"/>
        <v>98455.130434782623</v>
      </c>
      <c r="D61" s="14">
        <f t="shared" si="7"/>
        <v>207110.26086956525</v>
      </c>
      <c r="E61" s="14">
        <f t="shared" si="7"/>
        <v>315765.3913043479</v>
      </c>
      <c r="F61" s="25">
        <f t="shared" si="7"/>
        <v>424420.52173913049</v>
      </c>
      <c r="G61" s="5"/>
      <c r="H61" s="108">
        <v>10</v>
      </c>
      <c r="I61" s="88">
        <f t="shared" ref="I61:L67" si="8">I50-(I$34*$K$17)-(I39*$K$18+I39*$K$19)</f>
        <v>207997.09428422549</v>
      </c>
      <c r="J61" s="88">
        <f t="shared" si="8"/>
        <v>415994.18856845098</v>
      </c>
      <c r="K61" s="88">
        <f t="shared" si="8"/>
        <v>623991.28285267658</v>
      </c>
      <c r="L61" s="89">
        <f t="shared" si="8"/>
        <v>831988.37713690195</v>
      </c>
    </row>
    <row r="62" spans="2:12" x14ac:dyDescent="0.2">
      <c r="B62" s="100">
        <v>2.5000000000000001E-2</v>
      </c>
      <c r="C62" s="14">
        <f t="shared" si="7"/>
        <v>125618.91304347827</v>
      </c>
      <c r="D62" s="14">
        <f t="shared" si="7"/>
        <v>261437.82608695654</v>
      </c>
      <c r="E62" s="14">
        <f t="shared" si="7"/>
        <v>397256.73913043487</v>
      </c>
      <c r="F62" s="25">
        <f t="shared" si="7"/>
        <v>533075.65217391308</v>
      </c>
      <c r="G62" s="5"/>
      <c r="H62" s="108">
        <v>15</v>
      </c>
      <c r="I62" s="88">
        <f t="shared" si="8"/>
        <v>318285.64142633829</v>
      </c>
      <c r="J62" s="88">
        <f t="shared" si="8"/>
        <v>636571.28285267658</v>
      </c>
      <c r="K62" s="88">
        <f t="shared" si="8"/>
        <v>954856.92427901481</v>
      </c>
      <c r="L62" s="89">
        <f t="shared" si="8"/>
        <v>1273142.5657053532</v>
      </c>
    </row>
    <row r="63" spans="2:12" x14ac:dyDescent="0.2">
      <c r="B63" s="100">
        <v>0.03</v>
      </c>
      <c r="C63" s="14">
        <f t="shared" si="7"/>
        <v>152782.69565217392</v>
      </c>
      <c r="D63" s="14">
        <f t="shared" si="7"/>
        <v>315765.39130434784</v>
      </c>
      <c r="E63" s="14">
        <f t="shared" si="7"/>
        <v>478748.08695652179</v>
      </c>
      <c r="F63" s="25">
        <f t="shared" si="7"/>
        <v>641730.78260869568</v>
      </c>
      <c r="G63" s="5"/>
      <c r="H63" s="108">
        <v>20</v>
      </c>
      <c r="I63" s="88">
        <f t="shared" si="8"/>
        <v>428574.18856845098</v>
      </c>
      <c r="J63" s="88">
        <f t="shared" si="8"/>
        <v>857148.37713690195</v>
      </c>
      <c r="K63" s="88">
        <f t="shared" si="8"/>
        <v>1285722.5657053532</v>
      </c>
      <c r="L63" s="89">
        <f t="shared" si="8"/>
        <v>1714296.7542738039</v>
      </c>
    </row>
    <row r="64" spans="2:12" x14ac:dyDescent="0.2">
      <c r="B64" s="100">
        <v>3.5000000000000003E-2</v>
      </c>
      <c r="C64" s="14">
        <f t="shared" si="7"/>
        <v>179946.4782608696</v>
      </c>
      <c r="D64" s="14">
        <f t="shared" si="7"/>
        <v>370092.95652173919</v>
      </c>
      <c r="E64" s="14">
        <f t="shared" si="7"/>
        <v>560239.43478260888</v>
      </c>
      <c r="F64" s="25">
        <f t="shared" si="7"/>
        <v>750385.91304347839</v>
      </c>
      <c r="G64" s="5"/>
      <c r="H64" s="108">
        <v>25</v>
      </c>
      <c r="I64" s="88">
        <f>I53-(I$34*$K$17)-(I42*$K$18+I42*$K$19)</f>
        <v>538862.73571056384</v>
      </c>
      <c r="J64" s="88">
        <f t="shared" ref="J64:L64" si="9">J53-(J$34*$K$17)-(J42*$K$18+J42*$K$19)</f>
        <v>1077725.4714211277</v>
      </c>
      <c r="K64" s="88">
        <f t="shared" si="9"/>
        <v>1616588.2071316913</v>
      </c>
      <c r="L64" s="89">
        <f t="shared" si="9"/>
        <v>2155450.9428422553</v>
      </c>
    </row>
    <row r="65" spans="2:14" x14ac:dyDescent="0.2">
      <c r="B65" s="100">
        <v>0.04</v>
      </c>
      <c r="C65" s="14">
        <f t="shared" si="7"/>
        <v>207110.26086956525</v>
      </c>
      <c r="D65" s="14">
        <f t="shared" si="7"/>
        <v>424420.52173913049</v>
      </c>
      <c r="E65" s="14">
        <f t="shared" si="7"/>
        <v>641730.78260869579</v>
      </c>
      <c r="F65" s="25">
        <f t="shared" si="7"/>
        <v>859041.04347826098</v>
      </c>
      <c r="G65" s="5"/>
      <c r="H65" s="108">
        <v>30</v>
      </c>
      <c r="I65" s="88">
        <f t="shared" si="8"/>
        <v>649151.28285267658</v>
      </c>
      <c r="J65" s="88">
        <f t="shared" si="8"/>
        <v>1298302.5657053532</v>
      </c>
      <c r="K65" s="88">
        <f t="shared" si="8"/>
        <v>1947453.8485580296</v>
      </c>
      <c r="L65" s="89">
        <f t="shared" si="8"/>
        <v>2596605.1314107063</v>
      </c>
    </row>
    <row r="66" spans="2:14" x14ac:dyDescent="0.2">
      <c r="B66" s="100">
        <v>4.4999999999999998E-2</v>
      </c>
      <c r="C66" s="14">
        <f t="shared" si="7"/>
        <v>234274.04347826089</v>
      </c>
      <c r="D66" s="14">
        <f t="shared" si="7"/>
        <v>478748.08695652179</v>
      </c>
      <c r="E66" s="14">
        <f t="shared" si="7"/>
        <v>723222.13043478271</v>
      </c>
      <c r="F66" s="25">
        <f t="shared" si="7"/>
        <v>967696.17391304357</v>
      </c>
      <c r="G66" s="5"/>
      <c r="H66" s="108">
        <v>35</v>
      </c>
      <c r="I66" s="88">
        <f t="shared" si="8"/>
        <v>759439.82999478932</v>
      </c>
      <c r="J66" s="88">
        <f t="shared" si="8"/>
        <v>1518879.6599895786</v>
      </c>
      <c r="K66" s="88">
        <f t="shared" si="8"/>
        <v>2278319.489984368</v>
      </c>
      <c r="L66" s="89">
        <f t="shared" si="8"/>
        <v>3037759.3199791573</v>
      </c>
    </row>
    <row r="67" spans="2:14" ht="13.5" thickBot="1" x14ac:dyDescent="0.25">
      <c r="B67" s="101">
        <v>0.05</v>
      </c>
      <c r="C67" s="26">
        <f t="shared" si="7"/>
        <v>261437.82608695654</v>
      </c>
      <c r="D67" s="26">
        <f t="shared" si="7"/>
        <v>533075.65217391308</v>
      </c>
      <c r="E67" s="26">
        <f t="shared" si="7"/>
        <v>804713.47826086974</v>
      </c>
      <c r="F67" s="27">
        <f t="shared" si="7"/>
        <v>1076351.3043478262</v>
      </c>
      <c r="G67" s="5"/>
      <c r="H67" s="109">
        <v>40</v>
      </c>
      <c r="I67" s="90">
        <f t="shared" si="8"/>
        <v>869728.37713690195</v>
      </c>
      <c r="J67" s="88">
        <f t="shared" si="8"/>
        <v>1739456.7542738039</v>
      </c>
      <c r="K67" s="90">
        <f t="shared" si="8"/>
        <v>2609185.1314107063</v>
      </c>
      <c r="L67" s="91">
        <f t="shared" si="8"/>
        <v>3478913.5085476078</v>
      </c>
    </row>
    <row r="68" spans="2:14" ht="13.5" thickTop="1" x14ac:dyDescent="0.2">
      <c r="B68" s="33"/>
      <c r="C68" s="32"/>
      <c r="D68" s="15"/>
      <c r="E68" s="33"/>
      <c r="F68" s="33"/>
      <c r="G68" s="5"/>
      <c r="I68" s="2"/>
      <c r="J68" s="15"/>
    </row>
    <row r="69" spans="2:14" ht="15" x14ac:dyDescent="0.2">
      <c r="B69" s="110" t="s">
        <v>38</v>
      </c>
      <c r="C69" s="98"/>
      <c r="H69" s="110" t="s">
        <v>38</v>
      </c>
    </row>
    <row r="70" spans="2:14" x14ac:dyDescent="0.2">
      <c r="B70" s="113" t="s">
        <v>40</v>
      </c>
      <c r="C70"/>
    </row>
    <row r="71" spans="2:14" ht="18.75" x14ac:dyDescent="0.3">
      <c r="B71" s="97" t="s">
        <v>39</v>
      </c>
      <c r="C71"/>
      <c r="H71" s="116" t="s">
        <v>47</v>
      </c>
      <c r="I71" s="117"/>
      <c r="J71" s="117"/>
      <c r="K71" s="117"/>
      <c r="L71" s="117"/>
      <c r="M71" s="117"/>
      <c r="N71" s="117"/>
    </row>
    <row r="72" spans="2:14" ht="18.75" x14ac:dyDescent="0.3">
      <c r="C72"/>
      <c r="H72" s="116" t="s">
        <v>49</v>
      </c>
      <c r="I72" s="117"/>
      <c r="J72" s="117"/>
      <c r="K72" s="117"/>
      <c r="L72" s="117"/>
      <c r="M72" s="117"/>
      <c r="N72" s="117"/>
    </row>
    <row r="73" spans="2:14" ht="18.75" x14ac:dyDescent="0.3">
      <c r="B73" s="112" t="s">
        <v>44</v>
      </c>
      <c r="C73"/>
      <c r="D73" s="111" t="s">
        <v>43</v>
      </c>
      <c r="H73" s="116" t="s">
        <v>50</v>
      </c>
      <c r="I73" s="117"/>
      <c r="J73" s="117"/>
      <c r="K73" s="117"/>
      <c r="L73" s="117"/>
      <c r="M73" s="117"/>
      <c r="N73" s="117"/>
    </row>
    <row r="74" spans="2:14" ht="18.75" x14ac:dyDescent="0.3">
      <c r="C74"/>
      <c r="H74" s="116" t="s">
        <v>46</v>
      </c>
      <c r="I74" s="117"/>
      <c r="J74" s="117"/>
      <c r="K74" s="117"/>
      <c r="L74" s="117"/>
      <c r="M74" s="117"/>
      <c r="N74" s="117"/>
    </row>
    <row r="75" spans="2:14" ht="18" x14ac:dyDescent="0.25">
      <c r="C75"/>
      <c r="H75" s="116" t="s">
        <v>48</v>
      </c>
      <c r="I75" s="117"/>
      <c r="J75" s="117"/>
      <c r="K75" s="117"/>
      <c r="L75" s="117"/>
      <c r="M75" s="117"/>
      <c r="N75" s="117"/>
    </row>
    <row r="76" spans="2:14" ht="18" x14ac:dyDescent="0.25">
      <c r="C76"/>
      <c r="H76" s="116" t="s">
        <v>45</v>
      </c>
      <c r="I76" s="117"/>
      <c r="J76" s="117"/>
      <c r="K76" s="117"/>
      <c r="L76" s="117"/>
      <c r="M76" s="117"/>
      <c r="N76" s="117"/>
    </row>
    <row r="77" spans="2:14" ht="18" x14ac:dyDescent="0.25">
      <c r="C77"/>
      <c r="H77" s="116" t="s">
        <v>51</v>
      </c>
      <c r="I77" s="117"/>
      <c r="J77" s="117"/>
      <c r="K77" s="117"/>
      <c r="L77" s="117"/>
      <c r="M77" s="117"/>
      <c r="N77" s="117"/>
    </row>
    <row r="78" spans="2:14" ht="18" x14ac:dyDescent="0.25">
      <c r="H78" s="116" t="s">
        <v>52</v>
      </c>
      <c r="I78" s="117"/>
      <c r="J78" s="117"/>
      <c r="K78" s="117"/>
      <c r="L78" s="117"/>
      <c r="M78" s="117"/>
      <c r="N78" s="117"/>
    </row>
  </sheetData>
  <hyperlinks>
    <hyperlink ref="D7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3" orientation="landscape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 12 2019 Ni, Au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Kosma Uni</cp:lastModifiedBy>
  <cp:lastPrinted>2016-05-30T04:54:52Z</cp:lastPrinted>
  <dcterms:created xsi:type="dcterms:W3CDTF">2007-01-10T21:04:22Z</dcterms:created>
  <dcterms:modified xsi:type="dcterms:W3CDTF">2019-12-15T12:51:21Z</dcterms:modified>
</cp:coreProperties>
</file>