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NEWARK STUDIES 2024\"/>
    </mc:Choice>
  </mc:AlternateContent>
  <xr:revisionPtr revIDLastSave="0" documentId="13_ncr:1_{9189D257-5084-4F0B-8B17-318976393FFE}" xr6:coauthVersionLast="47" xr6:coauthVersionMax="47" xr10:uidLastSave="{00000000-0000-0000-0000-000000000000}"/>
  <bookViews>
    <workbookView xWindow="-120" yWindow="-120" windowWidth="29040" windowHeight="15840" xr2:uid="{5075D30A-AE49-468C-A82D-E861578D47F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19" i="2"/>
  <c r="K19" i="2"/>
  <c r="Q19" i="2"/>
  <c r="R19" i="2"/>
  <c r="S19" i="2"/>
  <c r="I16" i="2"/>
  <c r="K16" i="2"/>
  <c r="Q16" i="2"/>
  <c r="R16" i="2"/>
  <c r="S16" i="2"/>
  <c r="I17" i="2"/>
  <c r="K17" i="2"/>
  <c r="Q17" i="2"/>
  <c r="R17" i="2"/>
  <c r="S17" i="2"/>
  <c r="I10" i="2"/>
  <c r="K10" i="2"/>
  <c r="Q10" i="2"/>
  <c r="R10" i="2"/>
  <c r="S10" i="2"/>
  <c r="I3" i="2"/>
  <c r="K3" i="2"/>
  <c r="Q3" i="2"/>
  <c r="R3" i="2"/>
  <c r="S3" i="2"/>
  <c r="I4" i="2"/>
  <c r="K4" i="2"/>
  <c r="Q4" i="2"/>
  <c r="R4" i="2"/>
  <c r="S4" i="2"/>
  <c r="I7" i="2"/>
  <c r="K7" i="2"/>
  <c r="Q7" i="2"/>
  <c r="R7" i="2"/>
  <c r="S7" i="2"/>
  <c r="I11" i="2"/>
  <c r="K11" i="2"/>
  <c r="Q11" i="2"/>
  <c r="R11" i="2"/>
  <c r="S11" i="2"/>
  <c r="I13" i="2"/>
  <c r="K13" i="2"/>
  <c r="Q13" i="2"/>
  <c r="R13" i="2"/>
  <c r="S13" i="2"/>
  <c r="I14" i="2"/>
  <c r="K14" i="2"/>
  <c r="Q14" i="2"/>
  <c r="R14" i="2"/>
  <c r="S14" i="2"/>
  <c r="I8" i="2"/>
  <c r="K8" i="2"/>
  <c r="Q8" i="2"/>
  <c r="R8" i="2"/>
  <c r="S8" i="2"/>
  <c r="I18" i="2"/>
  <c r="K18" i="2"/>
  <c r="Q18" i="2"/>
  <c r="R18" i="2"/>
  <c r="S18" i="2"/>
  <c r="I5" i="2"/>
  <c r="K5" i="2"/>
  <c r="Q5" i="2"/>
  <c r="R5" i="2"/>
  <c r="S5" i="2"/>
  <c r="I6" i="2"/>
  <c r="K6" i="2"/>
  <c r="Q6" i="2"/>
  <c r="R6" i="2"/>
  <c r="S6" i="2"/>
  <c r="I15" i="2"/>
  <c r="K15" i="2"/>
  <c r="Q15" i="2"/>
  <c r="R15" i="2"/>
  <c r="S15" i="2"/>
  <c r="I12" i="2"/>
  <c r="K12" i="2"/>
  <c r="Q12" i="2"/>
  <c r="R12" i="2"/>
  <c r="S12" i="2"/>
  <c r="I9" i="2"/>
  <c r="K9" i="2"/>
  <c r="Q9" i="2"/>
  <c r="R9" i="2"/>
  <c r="S9" i="2"/>
  <c r="D20" i="2"/>
  <c r="G20" i="2"/>
  <c r="H20" i="2"/>
  <c r="J20" i="2"/>
  <c r="K20" i="2"/>
  <c r="L20" i="2"/>
  <c r="M20" i="2"/>
  <c r="O20" i="2"/>
  <c r="P20" i="2"/>
  <c r="I21" i="2"/>
  <c r="I22" i="2"/>
  <c r="M22" i="2"/>
  <c r="P22" i="2"/>
  <c r="S22" i="2"/>
</calcChain>
</file>

<file path=xl/sharedStrings.xml><?xml version="1.0" encoding="utf-8"?>
<sst xmlns="http://schemas.openxmlformats.org/spreadsheetml/2006/main" count="198" uniqueCount="98">
  <si>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</si>
  <si>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</si>
  <si>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</si>
  <si>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</si>
  <si>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</si>
  <si>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</si>
  <si>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</si>
  <si>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</si>
  <si>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</si>
  <si>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</si>
  <si>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</si>
  <si>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</si>
  <si>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</si>
  <si>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</si>
  <si>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</si>
  <si>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</si>
  <si>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</si>
  <si>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</si>
  <si>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</si>
  <si>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</si>
  <si>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</si>
  <si>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</si>
  <si>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</si>
  <si>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</si>
  <si>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</si>
  <si>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</si>
  <si>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</si>
  <si>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</si>
  <si>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</si>
  <si>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</si>
  <si>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</si>
  <si>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</si>
  <si>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08-003-010-00</t>
  </si>
  <si>
    <t>2791 W WASHINGTON RD</t>
  </si>
  <si>
    <t>WD</t>
  </si>
  <si>
    <t>03-ARM'S LENGTH</t>
  </si>
  <si>
    <t>401</t>
  </si>
  <si>
    <t>1103-0734</t>
  </si>
  <si>
    <t>RESIDENTIAL</t>
  </si>
  <si>
    <t>NOT INSPECTED</t>
  </si>
  <si>
    <t>08-003-011-00</t>
  </si>
  <si>
    <t>215 S ALGER RD</t>
  </si>
  <si>
    <t>1084-1449</t>
  </si>
  <si>
    <t>08-004-004-00</t>
  </si>
  <si>
    <t>3375 W WASHINGTON RD</t>
  </si>
  <si>
    <t>1102-1200</t>
  </si>
  <si>
    <t>1084/0706</t>
  </si>
  <si>
    <t>08-004-010-10</t>
  </si>
  <si>
    <t>3511 W WASHINGTON RD</t>
  </si>
  <si>
    <t>1107-01066</t>
  </si>
  <si>
    <t>08-004-012-00</t>
  </si>
  <si>
    <t>3495 W WASHINGTON RD</t>
  </si>
  <si>
    <t>1097-00056</t>
  </si>
  <si>
    <t>08-004-021-10</t>
  </si>
  <si>
    <t>758 S ALGER RD</t>
  </si>
  <si>
    <t>1099-1201</t>
  </si>
  <si>
    <t>08-005-014-10</t>
  </si>
  <si>
    <t>4972 W FILLMORE RD</t>
  </si>
  <si>
    <t>1089/0715</t>
  </si>
  <si>
    <t>08-005-018-10</t>
  </si>
  <si>
    <t>4370 W FILLMORE RD</t>
  </si>
  <si>
    <t>1099-0738</t>
  </si>
  <si>
    <t>102</t>
  </si>
  <si>
    <t>08-009-009-30</t>
  </si>
  <si>
    <t>3375 W HUMPHREY RD</t>
  </si>
  <si>
    <t>1089/0341</t>
  </si>
  <si>
    <t>08-009-015-00</t>
  </si>
  <si>
    <t>1502 S ALGER RD</t>
  </si>
  <si>
    <t>1114-1185</t>
  </si>
  <si>
    <t>08-009-015-10</t>
  </si>
  <si>
    <t>3045 W HUMPHREY RD</t>
  </si>
  <si>
    <t>1087/1403</t>
  </si>
  <si>
    <t>08-009-020-00</t>
  </si>
  <si>
    <t>S ALGER (1000) RD</t>
  </si>
  <si>
    <t>1116-0122</t>
  </si>
  <si>
    <t>08-022-005-00</t>
  </si>
  <si>
    <t>3253 S ALGER RD</t>
  </si>
  <si>
    <t>1091-1153</t>
  </si>
  <si>
    <t>08-025-007-10</t>
  </si>
  <si>
    <t>548 W HAYES RD</t>
  </si>
  <si>
    <t>1084/0175</t>
  </si>
  <si>
    <t>08-031-019-11</t>
  </si>
  <si>
    <t>5409 S ELY HWY</t>
  </si>
  <si>
    <t>1102-1248</t>
  </si>
  <si>
    <t>08-034-001-10</t>
  </si>
  <si>
    <t>2079 W HAYES RD</t>
  </si>
  <si>
    <t>1093-1123</t>
  </si>
  <si>
    <t>08-036-007-11</t>
  </si>
  <si>
    <t>5578 S WELLS RD</t>
  </si>
  <si>
    <t>1110-1343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</si>
  <si>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</si>
  <si>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</si>
  <si>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</si>
  <si>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</si>
  <si>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</si>
  <si>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</si>
  <si>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</si>
  <si>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FIRST ACRE AT $14,000, 5 ACRES AT $33,500 10 ACRES AT $45,000 100 ACRES AT $300,000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</si>
</sst>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34C1-454A-40F4-9102-2E290B964F99}">
  <dimension ref="A1:BL24"/>
  <sheetViews>
    <sheetView tabSelected="1" workbookViewId="0">
      <selection activeCell="B24" sqref="A24:XFD24"/>
    </sheetView>
  </sheetViews>
  <sheetFormatPr defaultRowHeight="15" x14ac:dyDescent="0.25"/>
  <cols>
    <col min="1" max="1" width="14.28515625" bestFit="1" customWidth="1"/>
    <col min="2" max="2" width="23.5703125" bestFit="1" customWidth="1"/>
    <col min="3" max="3" width="9.28515625" style="26" bestFit="1" customWidth="1"/>
    <col min="4" max="4" width="10.85546875" style="16" bestFit="1" customWidth="1"/>
    <col min="5" max="5" width="5.5703125" bestFit="1" customWidth="1"/>
    <col min="6" max="6" width="21.85546875" bestFit="1" customWidth="1"/>
    <col min="7" max="7" width="10.85546875" style="16" bestFit="1" customWidth="1"/>
    <col min="8" max="8" width="14.7109375" style="16" bestFit="1" customWidth="1"/>
    <col min="9" max="9" width="12.85546875" style="21" bestFit="1" customWidth="1"/>
    <col min="10" max="10" width="13.42578125" style="16" bestFit="1" customWidth="1"/>
    <col min="11" max="11" width="13.28515625" style="16" bestFit="1" customWidth="1"/>
    <col min="12" max="12" width="14.42578125" style="16" bestFit="1" customWidth="1"/>
    <col min="13" max="13" width="11.140625" style="31" bestFit="1" customWidth="1"/>
    <col min="14" max="14" width="6.42578125" style="35" bestFit="1" customWidth="1"/>
    <col min="15" max="15" width="14.28515625" style="40" bestFit="1" customWidth="1"/>
    <col min="16" max="16" width="10.7109375" style="40" bestFit="1" customWidth="1"/>
    <col min="17" max="17" width="10" style="16" bestFit="1" customWidth="1"/>
    <col min="18" max="18" width="12" style="16" bestFit="1" customWidth="1"/>
    <col min="19" max="19" width="11.85546875" style="45" bestFit="1" customWidth="1"/>
    <col min="20" max="20" width="11.7109375" style="40" bestFit="1" customWidth="1"/>
    <col min="21" max="21" width="8.7109375" style="5" bestFit="1" customWidth="1"/>
    <col min="22" max="22" width="10.7109375" bestFit="1" customWidth="1"/>
    <col min="23" max="23" width="26.85546875" bestFit="1" customWidth="1"/>
    <col min="24" max="24" width="12.140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</cols>
  <sheetData>
    <row r="1" spans="1:64" x14ac:dyDescent="0.25">
      <c r="A1" s="2" t="s">
        <v>0</v>
      </c>
      <c r="B1" s="2" t="s">
        <v>1</v>
      </c>
      <c r="C1" s="25" t="s">
        <v>2</v>
      </c>
      <c r="D1" s="15" t="s">
        <v>3</v>
      </c>
      <c r="E1" s="2" t="s">
        <v>4</v>
      </c>
      <c r="F1" s="2" t="s">
        <v>5</v>
      </c>
      <c r="G1" s="15" t="s">
        <v>6</v>
      </c>
      <c r="H1" s="15" t="s">
        <v>7</v>
      </c>
      <c r="I1" s="20" t="s">
        <v>8</v>
      </c>
      <c r="J1" s="15" t="s">
        <v>9</v>
      </c>
      <c r="K1" s="15" t="s">
        <v>10</v>
      </c>
      <c r="L1" s="15" t="s">
        <v>11</v>
      </c>
      <c r="M1" s="30" t="s">
        <v>12</v>
      </c>
      <c r="N1" s="34" t="s">
        <v>13</v>
      </c>
      <c r="O1" s="39" t="s">
        <v>14</v>
      </c>
      <c r="P1" s="39" t="s">
        <v>15</v>
      </c>
      <c r="Q1" s="15" t="s">
        <v>16</v>
      </c>
      <c r="R1" s="15" t="s">
        <v>17</v>
      </c>
      <c r="S1" s="44" t="s">
        <v>18</v>
      </c>
      <c r="T1" s="39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32</v>
      </c>
      <c r="B2" t="s">
        <v>33</v>
      </c>
      <c r="C2" s="26">
        <v>44684</v>
      </c>
      <c r="D2" s="16">
        <v>130000</v>
      </c>
      <c r="E2" t="s">
        <v>34</v>
      </c>
      <c r="F2" t="s">
        <v>35</v>
      </c>
      <c r="G2" s="16">
        <v>130000</v>
      </c>
      <c r="H2" s="16">
        <v>48600</v>
      </c>
      <c r="I2" s="21">
        <f t="shared" ref="I2:I19" si="0">H2/G2*100</f>
        <v>37.38461538461538</v>
      </c>
      <c r="J2" s="16">
        <v>105673</v>
      </c>
      <c r="K2" s="16">
        <f>G2-96673</f>
        <v>33327</v>
      </c>
      <c r="L2" s="16">
        <v>9000</v>
      </c>
      <c r="M2" s="31">
        <v>0</v>
      </c>
      <c r="N2" s="35">
        <v>0</v>
      </c>
      <c r="O2" s="40">
        <v>1</v>
      </c>
      <c r="P2" s="40">
        <v>1</v>
      </c>
      <c r="Q2" s="16" t="e">
        <f t="shared" ref="Q2:Q19" si="1">K2/M2</f>
        <v>#DIV/0!</v>
      </c>
      <c r="R2" s="16">
        <f t="shared" ref="R2:R19" si="2">K2/O2</f>
        <v>33327</v>
      </c>
      <c r="S2" s="45">
        <f t="shared" ref="S2:S19" si="3">K2/O2/43560</f>
        <v>0.76508264462809916</v>
      </c>
      <c r="T2" s="40">
        <v>0</v>
      </c>
      <c r="U2" s="6" t="s">
        <v>36</v>
      </c>
      <c r="V2" t="s">
        <v>37</v>
      </c>
      <c r="X2" t="s">
        <v>38</v>
      </c>
      <c r="Y2">
        <v>0</v>
      </c>
      <c r="Z2">
        <v>1</v>
      </c>
      <c r="AA2" t="s">
        <v>39</v>
      </c>
      <c r="AC2" s="7" t="s">
        <v>36</v>
      </c>
      <c r="AL2" s="3"/>
      <c r="BC2" s="3"/>
      <c r="BE2" s="3"/>
    </row>
    <row r="3" spans="1:64" x14ac:dyDescent="0.25">
      <c r="A3" t="s">
        <v>50</v>
      </c>
      <c r="B3" t="s">
        <v>51</v>
      </c>
      <c r="C3" s="26">
        <v>44579</v>
      </c>
      <c r="D3" s="16">
        <v>125000</v>
      </c>
      <c r="E3" t="s">
        <v>34</v>
      </c>
      <c r="F3" t="s">
        <v>35</v>
      </c>
      <c r="G3" s="16">
        <v>125000</v>
      </c>
      <c r="H3" s="16">
        <v>36300</v>
      </c>
      <c r="I3" s="21">
        <f t="shared" si="0"/>
        <v>29.04</v>
      </c>
      <c r="J3" s="16">
        <v>87416</v>
      </c>
      <c r="K3" s="16">
        <f>G3-78416</f>
        <v>46584</v>
      </c>
      <c r="L3" s="16">
        <v>9000</v>
      </c>
      <c r="M3" s="31">
        <v>0</v>
      </c>
      <c r="N3" s="35">
        <v>0</v>
      </c>
      <c r="O3" s="40">
        <v>1</v>
      </c>
      <c r="P3" s="40">
        <v>1</v>
      </c>
      <c r="Q3" s="16" t="e">
        <f t="shared" si="1"/>
        <v>#DIV/0!</v>
      </c>
      <c r="R3" s="16">
        <f t="shared" si="2"/>
        <v>46584</v>
      </c>
      <c r="S3" s="45">
        <f t="shared" si="3"/>
        <v>1.0694214876033057</v>
      </c>
      <c r="T3" s="40">
        <v>0</v>
      </c>
      <c r="U3" s="6" t="s">
        <v>36</v>
      </c>
      <c r="V3" t="s">
        <v>52</v>
      </c>
      <c r="X3" t="s">
        <v>38</v>
      </c>
      <c r="Y3">
        <v>0</v>
      </c>
      <c r="Z3">
        <v>0</v>
      </c>
      <c r="AA3" s="8">
        <v>40460</v>
      </c>
      <c r="AC3" s="7" t="s">
        <v>36</v>
      </c>
    </row>
    <row r="4" spans="1:64" x14ac:dyDescent="0.25">
      <c r="A4" t="s">
        <v>53</v>
      </c>
      <c r="B4" t="s">
        <v>54</v>
      </c>
      <c r="C4" s="26">
        <v>44627</v>
      </c>
      <c r="D4" s="16">
        <v>250000</v>
      </c>
      <c r="E4" t="s">
        <v>34</v>
      </c>
      <c r="F4" t="s">
        <v>35</v>
      </c>
      <c r="G4" s="16">
        <v>250000</v>
      </c>
      <c r="H4" s="16">
        <v>90900</v>
      </c>
      <c r="I4" s="21">
        <f t="shared" si="0"/>
        <v>36.36</v>
      </c>
      <c r="J4" s="16">
        <v>218250</v>
      </c>
      <c r="K4" s="16">
        <f>G4-209250</f>
        <v>40750</v>
      </c>
      <c r="L4" s="16">
        <v>9000</v>
      </c>
      <c r="M4" s="31">
        <v>0</v>
      </c>
      <c r="N4" s="35">
        <v>0</v>
      </c>
      <c r="O4" s="40">
        <v>1</v>
      </c>
      <c r="P4" s="40">
        <v>1</v>
      </c>
      <c r="Q4" s="16" t="e">
        <f t="shared" si="1"/>
        <v>#DIV/0!</v>
      </c>
      <c r="R4" s="16">
        <f t="shared" si="2"/>
        <v>40750</v>
      </c>
      <c r="S4" s="45">
        <f t="shared" si="3"/>
        <v>0.93549127640036733</v>
      </c>
      <c r="T4" s="40">
        <v>0</v>
      </c>
      <c r="U4" s="6" t="s">
        <v>36</v>
      </c>
      <c r="V4" t="s">
        <v>55</v>
      </c>
      <c r="X4" t="s">
        <v>38</v>
      </c>
      <c r="Y4">
        <v>0</v>
      </c>
      <c r="Z4">
        <v>1</v>
      </c>
      <c r="AA4" t="s">
        <v>39</v>
      </c>
      <c r="AC4" s="7" t="s">
        <v>36</v>
      </c>
    </row>
    <row r="5" spans="1:64" x14ac:dyDescent="0.25">
      <c r="A5" t="s">
        <v>75</v>
      </c>
      <c r="B5" t="s">
        <v>76</v>
      </c>
      <c r="C5" s="26">
        <v>44490</v>
      </c>
      <c r="D5" s="16">
        <v>192000</v>
      </c>
      <c r="E5" t="s">
        <v>34</v>
      </c>
      <c r="F5" t="s">
        <v>35</v>
      </c>
      <c r="G5" s="16">
        <v>192000</v>
      </c>
      <c r="H5" s="16">
        <v>63000</v>
      </c>
      <c r="I5" s="21">
        <f t="shared" si="0"/>
        <v>32.8125</v>
      </c>
      <c r="J5" s="16">
        <v>150875</v>
      </c>
      <c r="K5" s="16">
        <f>G5-141875</f>
        <v>50125</v>
      </c>
      <c r="L5" s="16">
        <v>9000</v>
      </c>
      <c r="M5" s="31">
        <v>0</v>
      </c>
      <c r="N5" s="35">
        <v>0</v>
      </c>
      <c r="O5" s="40">
        <v>1</v>
      </c>
      <c r="P5" s="40">
        <v>1</v>
      </c>
      <c r="Q5" s="16" t="e">
        <f t="shared" si="1"/>
        <v>#DIV/0!</v>
      </c>
      <c r="R5" s="16">
        <f t="shared" si="2"/>
        <v>50125</v>
      </c>
      <c r="S5" s="45">
        <f t="shared" si="3"/>
        <v>1.1507116620752984</v>
      </c>
      <c r="T5" s="40">
        <v>0</v>
      </c>
      <c r="U5" s="6" t="s">
        <v>36</v>
      </c>
      <c r="V5" t="s">
        <v>77</v>
      </c>
      <c r="X5" t="s">
        <v>38</v>
      </c>
      <c r="Y5">
        <v>0</v>
      </c>
      <c r="Z5">
        <v>1</v>
      </c>
      <c r="AA5" t="s">
        <v>39</v>
      </c>
      <c r="AC5" s="7" t="s">
        <v>36</v>
      </c>
    </row>
    <row r="6" spans="1:64" x14ac:dyDescent="0.25">
      <c r="A6" t="s">
        <v>78</v>
      </c>
      <c r="B6" t="s">
        <v>79</v>
      </c>
      <c r="C6" s="26">
        <v>44375</v>
      </c>
      <c r="D6" s="16">
        <v>120000</v>
      </c>
      <c r="E6" t="s">
        <v>34</v>
      </c>
      <c r="F6" t="s">
        <v>35</v>
      </c>
      <c r="G6" s="16">
        <v>120000</v>
      </c>
      <c r="H6" s="16">
        <v>34800</v>
      </c>
      <c r="I6" s="21">
        <f t="shared" si="0"/>
        <v>28.999999999999996</v>
      </c>
      <c r="J6" s="16">
        <v>98990</v>
      </c>
      <c r="K6" s="16">
        <f>G6-89990</f>
        <v>30010</v>
      </c>
      <c r="L6" s="16">
        <v>9000</v>
      </c>
      <c r="M6" s="31">
        <v>0</v>
      </c>
      <c r="N6" s="35">
        <v>0</v>
      </c>
      <c r="O6" s="40">
        <v>1</v>
      </c>
      <c r="P6" s="40">
        <v>1</v>
      </c>
      <c r="Q6" s="16" t="e">
        <f t="shared" si="1"/>
        <v>#DIV/0!</v>
      </c>
      <c r="R6" s="16">
        <f t="shared" si="2"/>
        <v>30010</v>
      </c>
      <c r="S6" s="45">
        <f t="shared" si="3"/>
        <v>0.68893480257116624</v>
      </c>
      <c r="T6" s="40">
        <v>0</v>
      </c>
      <c r="U6" s="6" t="s">
        <v>36</v>
      </c>
      <c r="V6" t="s">
        <v>80</v>
      </c>
      <c r="X6" t="s">
        <v>38</v>
      </c>
      <c r="Y6">
        <v>0</v>
      </c>
      <c r="Z6">
        <v>0</v>
      </c>
      <c r="AA6" s="8">
        <v>44438</v>
      </c>
      <c r="AC6" s="7" t="s">
        <v>36</v>
      </c>
    </row>
    <row r="7" spans="1:64" x14ac:dyDescent="0.25">
      <c r="A7" t="s">
        <v>56</v>
      </c>
      <c r="B7" t="s">
        <v>57</v>
      </c>
      <c r="C7" s="26">
        <v>44428</v>
      </c>
      <c r="D7" s="16">
        <v>142000</v>
      </c>
      <c r="E7" t="s">
        <v>34</v>
      </c>
      <c r="F7" t="s">
        <v>35</v>
      </c>
      <c r="G7" s="16">
        <v>142000</v>
      </c>
      <c r="H7" s="16">
        <v>53700</v>
      </c>
      <c r="I7" s="21">
        <f t="shared" si="0"/>
        <v>37.816901408450704</v>
      </c>
      <c r="J7" s="16">
        <v>127458</v>
      </c>
      <c r="K7" s="16">
        <f>G7-116988</f>
        <v>25012</v>
      </c>
      <c r="L7" s="16">
        <v>10470</v>
      </c>
      <c r="M7" s="31">
        <v>0</v>
      </c>
      <c r="N7" s="35">
        <v>0</v>
      </c>
      <c r="O7" s="40">
        <v>1.21</v>
      </c>
      <c r="P7" s="40">
        <v>1.21</v>
      </c>
      <c r="Q7" s="16" t="e">
        <f t="shared" si="1"/>
        <v>#DIV/0!</v>
      </c>
      <c r="R7" s="16">
        <f t="shared" si="2"/>
        <v>20671.07438016529</v>
      </c>
      <c r="S7" s="45">
        <f t="shared" si="3"/>
        <v>0.47454257071086525</v>
      </c>
      <c r="T7" s="40">
        <v>0</v>
      </c>
      <c r="U7" s="6" t="s">
        <v>36</v>
      </c>
      <c r="V7" t="s">
        <v>58</v>
      </c>
      <c r="X7" t="s">
        <v>38</v>
      </c>
      <c r="Y7">
        <v>0</v>
      </c>
      <c r="Z7">
        <v>0</v>
      </c>
      <c r="AA7" s="8">
        <v>44564</v>
      </c>
      <c r="AC7" s="7" t="s">
        <v>36</v>
      </c>
    </row>
    <row r="8" spans="1:64" x14ac:dyDescent="0.25">
      <c r="A8" t="s">
        <v>69</v>
      </c>
      <c r="B8" t="s">
        <v>70</v>
      </c>
      <c r="C8" s="26">
        <v>44435</v>
      </c>
      <c r="D8" s="16">
        <v>145000</v>
      </c>
      <c r="E8" t="s">
        <v>34</v>
      </c>
      <c r="F8" t="s">
        <v>35</v>
      </c>
      <c r="G8" s="16">
        <v>145000</v>
      </c>
      <c r="H8" s="16">
        <v>44400</v>
      </c>
      <c r="I8" s="21">
        <f t="shared" si="0"/>
        <v>30.620689655172413</v>
      </c>
      <c r="J8" s="16">
        <v>106054</v>
      </c>
      <c r="K8" s="16">
        <f>G8-93694</f>
        <v>51306</v>
      </c>
      <c r="L8" s="16">
        <v>12360</v>
      </c>
      <c r="M8" s="31">
        <v>0</v>
      </c>
      <c r="N8" s="35">
        <v>0</v>
      </c>
      <c r="O8" s="40">
        <v>1.48</v>
      </c>
      <c r="P8" s="40">
        <v>1.48</v>
      </c>
      <c r="Q8" s="16" t="e">
        <f t="shared" si="1"/>
        <v>#DIV/0!</v>
      </c>
      <c r="R8" s="16">
        <f t="shared" si="2"/>
        <v>34666.216216216213</v>
      </c>
      <c r="S8" s="45">
        <f t="shared" si="3"/>
        <v>0.79582681855409121</v>
      </c>
      <c r="T8" s="40">
        <v>0</v>
      </c>
      <c r="U8" s="6" t="s">
        <v>36</v>
      </c>
      <c r="V8" t="s">
        <v>71</v>
      </c>
      <c r="X8" t="s">
        <v>38</v>
      </c>
      <c r="Y8">
        <v>0</v>
      </c>
      <c r="Z8">
        <v>0</v>
      </c>
      <c r="AA8" t="s">
        <v>39</v>
      </c>
      <c r="AC8" s="7" t="s">
        <v>36</v>
      </c>
    </row>
    <row r="9" spans="1:64" x14ac:dyDescent="0.25">
      <c r="A9" t="s">
        <v>87</v>
      </c>
      <c r="B9" t="s">
        <v>88</v>
      </c>
      <c r="C9" s="26">
        <v>44832</v>
      </c>
      <c r="D9" s="16">
        <v>172000</v>
      </c>
      <c r="E9" t="s">
        <v>34</v>
      </c>
      <c r="F9" t="s">
        <v>35</v>
      </c>
      <c r="G9" s="16">
        <v>172000</v>
      </c>
      <c r="H9" s="16">
        <v>0</v>
      </c>
      <c r="I9" s="21">
        <f t="shared" si="0"/>
        <v>0</v>
      </c>
      <c r="J9" s="16">
        <v>155349</v>
      </c>
      <c r="K9" s="16">
        <f>G9-139109</f>
        <v>32891</v>
      </c>
      <c r="L9" s="16">
        <v>16240</v>
      </c>
      <c r="M9" s="31">
        <v>0</v>
      </c>
      <c r="N9" s="35">
        <v>0</v>
      </c>
      <c r="O9" s="40">
        <v>1.56</v>
      </c>
      <c r="P9" s="40">
        <v>1.56</v>
      </c>
      <c r="Q9" s="16" t="e">
        <f t="shared" si="1"/>
        <v>#DIV/0!</v>
      </c>
      <c r="R9" s="16">
        <f t="shared" si="2"/>
        <v>21083.974358974359</v>
      </c>
      <c r="S9" s="45">
        <f t="shared" si="3"/>
        <v>0.48402144993054086</v>
      </c>
      <c r="T9" s="40">
        <v>0</v>
      </c>
      <c r="U9" s="6" t="s">
        <v>36</v>
      </c>
      <c r="V9" t="s">
        <v>89</v>
      </c>
      <c r="X9" t="s">
        <v>38</v>
      </c>
      <c r="Y9">
        <v>0</v>
      </c>
      <c r="Z9">
        <v>0</v>
      </c>
      <c r="AA9" t="s">
        <v>39</v>
      </c>
      <c r="AC9" s="7" t="s">
        <v>36</v>
      </c>
    </row>
    <row r="10" spans="1:64" x14ac:dyDescent="0.25">
      <c r="A10" t="s">
        <v>47</v>
      </c>
      <c r="B10" t="s">
        <v>48</v>
      </c>
      <c r="C10" s="26">
        <v>44783</v>
      </c>
      <c r="D10" s="16">
        <v>180000</v>
      </c>
      <c r="E10" t="s">
        <v>34</v>
      </c>
      <c r="F10" t="s">
        <v>35</v>
      </c>
      <c r="G10" s="16">
        <v>180000</v>
      </c>
      <c r="H10" s="16">
        <v>63500</v>
      </c>
      <c r="I10" s="21">
        <f t="shared" si="0"/>
        <v>35.277777777777779</v>
      </c>
      <c r="J10" s="16">
        <v>153840</v>
      </c>
      <c r="K10" s="16">
        <f>G10-138220</f>
        <v>41780</v>
      </c>
      <c r="L10" s="16">
        <v>15620</v>
      </c>
      <c r="M10" s="31">
        <v>0</v>
      </c>
      <c r="N10" s="35">
        <v>0</v>
      </c>
      <c r="O10" s="40">
        <v>2.02</v>
      </c>
      <c r="P10" s="40">
        <v>2.02</v>
      </c>
      <c r="Q10" s="16" t="e">
        <f t="shared" si="1"/>
        <v>#DIV/0!</v>
      </c>
      <c r="R10" s="16">
        <f t="shared" si="2"/>
        <v>20683.168316831681</v>
      </c>
      <c r="S10" s="45">
        <f t="shared" si="3"/>
        <v>0.47482020929365659</v>
      </c>
      <c r="T10" s="40">
        <v>0</v>
      </c>
      <c r="U10" s="6" t="s">
        <v>36</v>
      </c>
      <c r="V10" t="s">
        <v>49</v>
      </c>
      <c r="X10" t="s">
        <v>38</v>
      </c>
      <c r="Y10">
        <v>0</v>
      </c>
      <c r="Z10">
        <v>0</v>
      </c>
      <c r="AA10" t="s">
        <v>39</v>
      </c>
      <c r="AC10" s="7" t="s">
        <v>36</v>
      </c>
    </row>
    <row r="11" spans="1:64" x14ac:dyDescent="0.25">
      <c r="A11" t="s">
        <v>59</v>
      </c>
      <c r="B11" t="s">
        <v>60</v>
      </c>
      <c r="C11" s="26">
        <v>44609</v>
      </c>
      <c r="D11" s="16">
        <v>240000</v>
      </c>
      <c r="E11" t="s">
        <v>34</v>
      </c>
      <c r="F11" t="s">
        <v>35</v>
      </c>
      <c r="G11" s="16">
        <v>240000</v>
      </c>
      <c r="H11" s="16">
        <v>91200</v>
      </c>
      <c r="I11" s="21">
        <f t="shared" si="0"/>
        <v>38</v>
      </c>
      <c r="J11" s="16">
        <v>216480</v>
      </c>
      <c r="K11" s="16">
        <f>G11-199720</f>
        <v>40280</v>
      </c>
      <c r="L11" s="16">
        <v>16760</v>
      </c>
      <c r="M11" s="31">
        <v>0</v>
      </c>
      <c r="N11" s="35">
        <v>0</v>
      </c>
      <c r="O11" s="40">
        <v>2.21</v>
      </c>
      <c r="P11" s="40">
        <v>2.21</v>
      </c>
      <c r="Q11" s="16" t="e">
        <f t="shared" si="1"/>
        <v>#DIV/0!</v>
      </c>
      <c r="R11" s="16">
        <f t="shared" si="2"/>
        <v>18226.244343891402</v>
      </c>
      <c r="S11" s="45">
        <f t="shared" si="3"/>
        <v>0.41841699595710286</v>
      </c>
      <c r="T11" s="40">
        <v>0</v>
      </c>
      <c r="U11" s="6" t="s">
        <v>36</v>
      </c>
      <c r="V11" t="s">
        <v>61</v>
      </c>
      <c r="X11" t="s">
        <v>38</v>
      </c>
      <c r="Y11">
        <v>0</v>
      </c>
      <c r="Z11">
        <v>0</v>
      </c>
      <c r="AA11" t="s">
        <v>39</v>
      </c>
      <c r="AC11" s="7" t="s">
        <v>36</v>
      </c>
    </row>
    <row r="12" spans="1:64" x14ac:dyDescent="0.25">
      <c r="A12" t="s">
        <v>84</v>
      </c>
      <c r="B12" t="s">
        <v>85</v>
      </c>
      <c r="C12" s="26">
        <v>44519</v>
      </c>
      <c r="D12" s="16">
        <v>255925</v>
      </c>
      <c r="E12" t="s">
        <v>34</v>
      </c>
      <c r="F12" t="s">
        <v>35</v>
      </c>
      <c r="G12" s="16">
        <v>255925</v>
      </c>
      <c r="H12" s="16">
        <v>77700</v>
      </c>
      <c r="I12" s="21">
        <f t="shared" si="0"/>
        <v>30.36045716518511</v>
      </c>
      <c r="J12" s="16">
        <v>242365</v>
      </c>
      <c r="K12" s="16">
        <f>G12-225305</f>
        <v>30620</v>
      </c>
      <c r="L12" s="16">
        <v>17060</v>
      </c>
      <c r="M12" s="31">
        <v>0</v>
      </c>
      <c r="N12" s="35">
        <v>0</v>
      </c>
      <c r="O12" s="40">
        <v>2.2599999999999998</v>
      </c>
      <c r="P12" s="40">
        <v>2.2599999999999998</v>
      </c>
      <c r="Q12" s="16" t="e">
        <f t="shared" si="1"/>
        <v>#DIV/0!</v>
      </c>
      <c r="R12" s="16">
        <f t="shared" si="2"/>
        <v>13548.672566371682</v>
      </c>
      <c r="S12" s="45">
        <f t="shared" si="3"/>
        <v>0.31103472374590641</v>
      </c>
      <c r="T12" s="40">
        <v>0</v>
      </c>
      <c r="U12" s="6" t="s">
        <v>36</v>
      </c>
      <c r="V12" t="s">
        <v>86</v>
      </c>
      <c r="X12" t="s">
        <v>38</v>
      </c>
      <c r="Y12">
        <v>0</v>
      </c>
      <c r="Z12">
        <v>0</v>
      </c>
      <c r="AA12" t="s">
        <v>39</v>
      </c>
      <c r="AC12" s="7" t="s">
        <v>36</v>
      </c>
    </row>
    <row r="13" spans="1:64" x14ac:dyDescent="0.25">
      <c r="A13" t="s">
        <v>63</v>
      </c>
      <c r="B13" t="s">
        <v>64</v>
      </c>
      <c r="C13" s="26">
        <v>44456</v>
      </c>
      <c r="D13" s="16">
        <v>150000</v>
      </c>
      <c r="E13" t="s">
        <v>34</v>
      </c>
      <c r="F13" t="s">
        <v>35</v>
      </c>
      <c r="G13" s="16">
        <v>150000</v>
      </c>
      <c r="H13" s="16">
        <v>46600</v>
      </c>
      <c r="I13" s="21">
        <f t="shared" si="0"/>
        <v>31.066666666666663</v>
      </c>
      <c r="J13" s="16">
        <v>113063</v>
      </c>
      <c r="K13" s="16">
        <f>G13-94563</f>
        <v>55437</v>
      </c>
      <c r="L13" s="16">
        <v>18500</v>
      </c>
      <c r="M13" s="31">
        <v>0</v>
      </c>
      <c r="N13" s="35">
        <v>0</v>
      </c>
      <c r="O13" s="40">
        <v>2.5</v>
      </c>
      <c r="P13" s="40">
        <v>2.5</v>
      </c>
      <c r="Q13" s="16" t="e">
        <f t="shared" si="1"/>
        <v>#DIV/0!</v>
      </c>
      <c r="R13" s="16">
        <f t="shared" si="2"/>
        <v>22174.799999999999</v>
      </c>
      <c r="S13" s="45">
        <f t="shared" si="3"/>
        <v>0.50906336088154269</v>
      </c>
      <c r="T13" s="40">
        <v>0</v>
      </c>
      <c r="U13" s="6" t="s">
        <v>36</v>
      </c>
      <c r="V13" t="s">
        <v>65</v>
      </c>
      <c r="X13" t="s">
        <v>38</v>
      </c>
      <c r="Y13">
        <v>0</v>
      </c>
      <c r="Z13">
        <v>0</v>
      </c>
      <c r="AA13" s="8">
        <v>43909</v>
      </c>
      <c r="AC13" s="7" t="s">
        <v>36</v>
      </c>
    </row>
    <row r="14" spans="1:64" x14ac:dyDescent="0.25">
      <c r="A14" t="s">
        <v>66</v>
      </c>
      <c r="B14" t="s">
        <v>67</v>
      </c>
      <c r="C14" s="26">
        <v>44939</v>
      </c>
      <c r="D14" s="16">
        <v>277000</v>
      </c>
      <c r="E14" t="s">
        <v>34</v>
      </c>
      <c r="F14" t="s">
        <v>35</v>
      </c>
      <c r="G14" s="16">
        <v>277000</v>
      </c>
      <c r="H14" s="16">
        <v>85700</v>
      </c>
      <c r="I14" s="21">
        <f t="shared" si="0"/>
        <v>30.938628158844768</v>
      </c>
      <c r="J14" s="16">
        <v>207038</v>
      </c>
      <c r="K14" s="16">
        <f>G14-186998</f>
        <v>90002</v>
      </c>
      <c r="L14" s="16">
        <v>20040</v>
      </c>
      <c r="M14" s="31">
        <v>0</v>
      </c>
      <c r="N14" s="35">
        <v>0</v>
      </c>
      <c r="O14" s="40">
        <v>2.5099999999999998</v>
      </c>
      <c r="P14" s="40">
        <v>2.5099999999999998</v>
      </c>
      <c r="Q14" s="16" t="e">
        <f t="shared" si="1"/>
        <v>#DIV/0!</v>
      </c>
      <c r="R14" s="16">
        <f t="shared" si="2"/>
        <v>35857.370517928292</v>
      </c>
      <c r="S14" s="45">
        <f t="shared" si="3"/>
        <v>0.82317195863012604</v>
      </c>
      <c r="T14" s="40">
        <v>0</v>
      </c>
      <c r="U14" s="6" t="s">
        <v>36</v>
      </c>
      <c r="V14" t="s">
        <v>68</v>
      </c>
      <c r="X14" t="s">
        <v>38</v>
      </c>
      <c r="Y14">
        <v>0</v>
      </c>
      <c r="Z14">
        <v>1</v>
      </c>
      <c r="AA14" t="s">
        <v>39</v>
      </c>
      <c r="AC14" s="7" t="s">
        <v>36</v>
      </c>
    </row>
    <row r="15" spans="1:64" x14ac:dyDescent="0.25">
      <c r="A15" t="s">
        <v>81</v>
      </c>
      <c r="B15" t="s">
        <v>82</v>
      </c>
      <c r="C15" s="26">
        <v>44686</v>
      </c>
      <c r="D15" s="16">
        <v>165000</v>
      </c>
      <c r="E15" t="s">
        <v>34</v>
      </c>
      <c r="F15" t="s">
        <v>35</v>
      </c>
      <c r="G15" s="16">
        <v>165000</v>
      </c>
      <c r="H15" s="16">
        <v>58700</v>
      </c>
      <c r="I15" s="21">
        <f t="shared" si="0"/>
        <v>35.575757575757578</v>
      </c>
      <c r="J15" s="16">
        <v>126311</v>
      </c>
      <c r="K15" s="16">
        <f>G15-104211</f>
        <v>60789</v>
      </c>
      <c r="L15" s="16">
        <v>22100</v>
      </c>
      <c r="M15" s="31">
        <v>0</v>
      </c>
      <c r="N15" s="35">
        <v>0</v>
      </c>
      <c r="O15" s="40">
        <v>3.1</v>
      </c>
      <c r="P15" s="40">
        <v>3.1</v>
      </c>
      <c r="Q15" s="16" t="e">
        <f t="shared" si="1"/>
        <v>#DIV/0!</v>
      </c>
      <c r="R15" s="16">
        <f t="shared" si="2"/>
        <v>19609.354838709678</v>
      </c>
      <c r="S15" s="45">
        <f t="shared" si="3"/>
        <v>0.45016884386385853</v>
      </c>
      <c r="T15" s="40">
        <v>0</v>
      </c>
      <c r="U15" s="6" t="s">
        <v>36</v>
      </c>
      <c r="V15" t="s">
        <v>83</v>
      </c>
      <c r="X15" t="s">
        <v>38</v>
      </c>
      <c r="Y15">
        <v>0</v>
      </c>
      <c r="Z15">
        <v>1</v>
      </c>
      <c r="AA15" t="s">
        <v>39</v>
      </c>
      <c r="AC15" s="7" t="s">
        <v>36</v>
      </c>
    </row>
    <row r="16" spans="1:64" x14ac:dyDescent="0.25">
      <c r="A16" t="s">
        <v>43</v>
      </c>
      <c r="B16" t="s">
        <v>44</v>
      </c>
      <c r="C16" s="26">
        <v>44685</v>
      </c>
      <c r="D16" s="16">
        <v>30000</v>
      </c>
      <c r="E16" t="s">
        <v>34</v>
      </c>
      <c r="F16" t="s">
        <v>35</v>
      </c>
      <c r="G16" s="16">
        <v>30000</v>
      </c>
      <c r="H16" s="16">
        <v>21900</v>
      </c>
      <c r="I16" s="21">
        <f t="shared" si="0"/>
        <v>73</v>
      </c>
      <c r="J16" s="16">
        <v>44671</v>
      </c>
      <c r="K16" s="16">
        <f>G16-11171</f>
        <v>18829</v>
      </c>
      <c r="L16" s="16">
        <v>33500</v>
      </c>
      <c r="M16" s="31">
        <v>0</v>
      </c>
      <c r="N16" s="35">
        <v>0</v>
      </c>
      <c r="O16" s="40">
        <v>5</v>
      </c>
      <c r="P16" s="40">
        <v>5</v>
      </c>
      <c r="Q16" s="16" t="e">
        <f t="shared" si="1"/>
        <v>#DIV/0!</v>
      </c>
      <c r="R16" s="16">
        <f t="shared" si="2"/>
        <v>3765.8</v>
      </c>
      <c r="S16" s="45">
        <f t="shared" si="3"/>
        <v>8.6450872359963279E-2</v>
      </c>
      <c r="T16" s="40">
        <v>0</v>
      </c>
      <c r="U16" s="6" t="s">
        <v>36</v>
      </c>
      <c r="V16" t="s">
        <v>45</v>
      </c>
      <c r="X16" t="s">
        <v>38</v>
      </c>
      <c r="Y16">
        <v>0</v>
      </c>
      <c r="Z16">
        <v>1</v>
      </c>
      <c r="AA16" s="8">
        <v>40460</v>
      </c>
      <c r="AC16" s="7" t="s">
        <v>36</v>
      </c>
    </row>
    <row r="17" spans="1:32" x14ac:dyDescent="0.25">
      <c r="A17" t="s">
        <v>43</v>
      </c>
      <c r="B17" t="s">
        <v>44</v>
      </c>
      <c r="C17" s="26">
        <v>44386</v>
      </c>
      <c r="D17" s="16">
        <v>37500</v>
      </c>
      <c r="E17" t="s">
        <v>34</v>
      </c>
      <c r="F17" t="s">
        <v>35</v>
      </c>
      <c r="G17" s="16">
        <v>37500</v>
      </c>
      <c r="H17" s="16">
        <v>19700</v>
      </c>
      <c r="I17" s="21">
        <f t="shared" si="0"/>
        <v>52.533333333333331</v>
      </c>
      <c r="J17" s="16">
        <v>44671</v>
      </c>
      <c r="K17" s="16">
        <f>G17-11171</f>
        <v>26329</v>
      </c>
      <c r="L17" s="16">
        <v>33500</v>
      </c>
      <c r="M17" s="31">
        <v>0</v>
      </c>
      <c r="N17" s="35">
        <v>0</v>
      </c>
      <c r="O17" s="40">
        <v>5</v>
      </c>
      <c r="P17" s="40">
        <v>5</v>
      </c>
      <c r="Q17" s="16" t="e">
        <f t="shared" si="1"/>
        <v>#DIV/0!</v>
      </c>
      <c r="R17" s="16">
        <f t="shared" si="2"/>
        <v>5265.8</v>
      </c>
      <c r="S17" s="45">
        <f t="shared" si="3"/>
        <v>0.12088613406795225</v>
      </c>
      <c r="T17" s="40">
        <v>0</v>
      </c>
      <c r="U17" s="6" t="s">
        <v>36</v>
      </c>
      <c r="V17" t="s">
        <v>46</v>
      </c>
      <c r="X17" t="s">
        <v>38</v>
      </c>
      <c r="Y17">
        <v>0</v>
      </c>
      <c r="Z17">
        <v>1</v>
      </c>
      <c r="AA17" s="8">
        <v>40460</v>
      </c>
      <c r="AC17" s="7" t="s">
        <v>36</v>
      </c>
    </row>
    <row r="18" spans="1:32" s="1" customFormat="1" x14ac:dyDescent="0.25">
      <c r="A18" s="1" t="s">
        <v>72</v>
      </c>
      <c r="B18" s="1" t="s">
        <v>73</v>
      </c>
      <c r="C18" s="50">
        <v>44978</v>
      </c>
      <c r="D18" s="51">
        <v>85000</v>
      </c>
      <c r="E18" s="1" t="s">
        <v>34</v>
      </c>
      <c r="F18" s="1" t="s">
        <v>35</v>
      </c>
      <c r="G18" s="51">
        <v>85000</v>
      </c>
      <c r="H18" s="51">
        <v>22600</v>
      </c>
      <c r="I18" s="52">
        <f t="shared" si="0"/>
        <v>26.588235294117645</v>
      </c>
      <c r="J18" s="51">
        <v>45200</v>
      </c>
      <c r="K18" s="51">
        <f>G18-0</f>
        <v>85000</v>
      </c>
      <c r="L18" s="51">
        <v>45200</v>
      </c>
      <c r="M18" s="53">
        <v>0</v>
      </c>
      <c r="N18" s="54">
        <v>0</v>
      </c>
      <c r="O18" s="55">
        <v>10.1</v>
      </c>
      <c r="P18" s="55">
        <v>10.1</v>
      </c>
      <c r="Q18" s="51" t="e">
        <f t="shared" si="1"/>
        <v>#DIV/0!</v>
      </c>
      <c r="R18" s="51">
        <f t="shared" si="2"/>
        <v>8415.8415841584156</v>
      </c>
      <c r="S18" s="56">
        <f t="shared" si="3"/>
        <v>0.19320113829564775</v>
      </c>
      <c r="T18" s="55">
        <v>0</v>
      </c>
      <c r="U18" s="57" t="s">
        <v>36</v>
      </c>
      <c r="V18" s="1" t="s">
        <v>74</v>
      </c>
      <c r="X18" s="1" t="s">
        <v>38</v>
      </c>
      <c r="Y18" s="1">
        <v>0</v>
      </c>
      <c r="Z18" s="1">
        <v>1</v>
      </c>
      <c r="AA18" s="1" t="s">
        <v>39</v>
      </c>
      <c r="AC18" s="58" t="s">
        <v>62</v>
      </c>
    </row>
    <row r="19" spans="1:32" ht="15.75" thickBot="1" x14ac:dyDescent="0.3">
      <c r="A19" t="s">
        <v>40</v>
      </c>
      <c r="B19" t="s">
        <v>41</v>
      </c>
      <c r="C19" s="26">
        <v>44393</v>
      </c>
      <c r="D19" s="16">
        <v>246600</v>
      </c>
      <c r="E19" t="s">
        <v>34</v>
      </c>
      <c r="F19" t="s">
        <v>35</v>
      </c>
      <c r="G19" s="16">
        <v>246600</v>
      </c>
      <c r="H19" s="16">
        <v>80300</v>
      </c>
      <c r="I19" s="21">
        <f t="shared" si="0"/>
        <v>32.562854825628548</v>
      </c>
      <c r="J19" s="16">
        <v>189644</v>
      </c>
      <c r="K19" s="16">
        <f>G19-140444</f>
        <v>106156</v>
      </c>
      <c r="L19" s="16">
        <v>49200</v>
      </c>
      <c r="M19" s="31">
        <v>0</v>
      </c>
      <c r="N19" s="35">
        <v>0</v>
      </c>
      <c r="O19" s="40">
        <v>12.1</v>
      </c>
      <c r="P19" s="40">
        <v>12.1</v>
      </c>
      <c r="Q19" s="16" t="e">
        <f t="shared" si="1"/>
        <v>#DIV/0!</v>
      </c>
      <c r="R19" s="16">
        <f t="shared" si="2"/>
        <v>8773.2231404958675</v>
      </c>
      <c r="S19" s="45">
        <f t="shared" si="3"/>
        <v>0.20140548991037344</v>
      </c>
      <c r="T19" s="40">
        <v>0</v>
      </c>
      <c r="U19" s="6" t="s">
        <v>36</v>
      </c>
      <c r="V19" t="s">
        <v>42</v>
      </c>
      <c r="X19" t="s">
        <v>38</v>
      </c>
      <c r="Y19">
        <v>0</v>
      </c>
      <c r="Z19">
        <v>0</v>
      </c>
      <c r="AA19" t="s">
        <v>39</v>
      </c>
      <c r="AC19" s="7" t="s">
        <v>36</v>
      </c>
    </row>
    <row r="20" spans="1:32" ht="15.75" thickTop="1" x14ac:dyDescent="0.25">
      <c r="A20" s="9"/>
      <c r="B20" s="9"/>
      <c r="C20" s="27" t="s">
        <v>90</v>
      </c>
      <c r="D20" s="17">
        <f>+SUM(D2:D19)</f>
        <v>2943025</v>
      </c>
      <c r="E20" s="9"/>
      <c r="F20" s="9"/>
      <c r="G20" s="17">
        <f>+SUM(G2:G19)</f>
        <v>2943025</v>
      </c>
      <c r="H20" s="17">
        <f>+SUM(H2:H19)</f>
        <v>939600</v>
      </c>
      <c r="I20" s="22"/>
      <c r="J20" s="17">
        <f>+SUM(J2:J19)</f>
        <v>2433348</v>
      </c>
      <c r="K20" s="17">
        <f>+SUM(K2:K19)</f>
        <v>865227</v>
      </c>
      <c r="L20" s="17">
        <f>+SUM(L2:L19)</f>
        <v>355550</v>
      </c>
      <c r="M20" s="32">
        <f>+SUM(M2:M19)</f>
        <v>0</v>
      </c>
      <c r="N20" s="36"/>
      <c r="O20" s="41">
        <f>+SUM(O2:O19)</f>
        <v>56.050000000000004</v>
      </c>
      <c r="P20" s="41">
        <f>+SUM(P2:P19)</f>
        <v>56.050000000000004</v>
      </c>
      <c r="Q20" s="17"/>
      <c r="R20" s="17"/>
      <c r="S20" s="46"/>
      <c r="T20" s="41"/>
      <c r="U20" s="10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5">
      <c r="A21" s="11"/>
      <c r="B21" s="11"/>
      <c r="C21" s="28"/>
      <c r="D21" s="18"/>
      <c r="E21" s="11"/>
      <c r="F21" s="11"/>
      <c r="G21" s="18"/>
      <c r="H21" s="18" t="s">
        <v>91</v>
      </c>
      <c r="I21" s="23">
        <f>H20/G20*100</f>
        <v>31.926334298893146</v>
      </c>
      <c r="J21" s="18"/>
      <c r="K21" s="18"/>
      <c r="L21" s="18" t="s">
        <v>92</v>
      </c>
      <c r="M21" s="33"/>
      <c r="N21" s="37"/>
      <c r="O21" s="42" t="s">
        <v>92</v>
      </c>
      <c r="P21" s="42"/>
      <c r="Q21" s="18"/>
      <c r="R21" s="18" t="s">
        <v>92</v>
      </c>
      <c r="S21" s="47"/>
      <c r="T21" s="42"/>
      <c r="U21" s="12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25">
      <c r="A22" s="13"/>
      <c r="B22" s="13"/>
      <c r="C22" s="29"/>
      <c r="D22" s="19"/>
      <c r="E22" s="13"/>
      <c r="F22" s="13"/>
      <c r="G22" s="19"/>
      <c r="H22" s="19" t="s">
        <v>93</v>
      </c>
      <c r="I22" s="24">
        <f>STDEV(I2:I19)</f>
        <v>13.763065334618815</v>
      </c>
      <c r="J22" s="19"/>
      <c r="K22" s="19"/>
      <c r="L22" s="19" t="s">
        <v>94</v>
      </c>
      <c r="M22" s="49" t="e">
        <f>K20/M20</f>
        <v>#DIV/0!</v>
      </c>
      <c r="N22" s="38"/>
      <c r="O22" s="43" t="s">
        <v>95</v>
      </c>
      <c r="P22" s="43">
        <f>K20/O20</f>
        <v>15436.699375557537</v>
      </c>
      <c r="Q22" s="19"/>
      <c r="R22" s="19" t="s">
        <v>96</v>
      </c>
      <c r="S22" s="48">
        <f>K20/O20/43560</f>
        <v>0.35437785526991589</v>
      </c>
      <c r="T22" s="43"/>
      <c r="U22" s="1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4" spans="1:32" s="1" customFormat="1" x14ac:dyDescent="0.25">
      <c r="A24" s="1" t="s">
        <v>97</v>
      </c>
      <c r="C24" s="50"/>
      <c r="D24" s="51"/>
      <c r="G24" s="51"/>
      <c r="H24" s="51"/>
      <c r="I24" s="52"/>
      <c r="J24" s="51"/>
      <c r="K24" s="51"/>
      <c r="L24" s="51"/>
      <c r="M24" s="53"/>
      <c r="N24" s="54"/>
      <c r="O24" s="55"/>
      <c r="P24" s="55"/>
      <c r="Q24" s="51"/>
      <c r="R24" s="51"/>
      <c r="S24" s="56"/>
      <c r="T24" s="55"/>
      <c r="U24" s="59"/>
    </row>
  </sheetData>
  <sortState xmlns:xlrd2="http://schemas.microsoft.com/office/spreadsheetml/2017/richdata2" ref="A2:AF22">
    <sortCondition ref="O2:O22"/>
  </sortState>
  <conditionalFormatting sqref="A2:AF1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CFC9-E359-4374-9EC9-105D30B9356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2023-10-05T13:40:48Z</dcterms:created>
  <dcterms:modified xsi:type="dcterms:W3CDTF">2024-01-05T16:29:36Z</dcterms:modified>
</cp:coreProperties>
</file>