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2024 local unit studies\ITHACA 2024 STUDIES\"/>
    </mc:Choice>
  </mc:AlternateContent>
  <xr:revisionPtr revIDLastSave="0" documentId="13_ncr:1_{432353C6-780E-4F1D-925D-0DFE7E056700}" xr6:coauthVersionLast="47" xr6:coauthVersionMax="47" xr10:uidLastSave="{00000000-0000-0000-0000-000000000000}"/>
  <bookViews>
    <workbookView xWindow="-120" yWindow="-120" windowWidth="29040" windowHeight="15840" xr2:uid="{2225C914-B531-496C-BE1F-742EB191C67C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L12" i="2"/>
  <c r="N12" i="2"/>
  <c r="P12" i="2"/>
  <c r="D13" i="2"/>
  <c r="G13" i="2"/>
  <c r="H13" i="2"/>
  <c r="J13" i="2"/>
  <c r="M13" i="2"/>
  <c r="P13" i="2" l="1"/>
  <c r="Q14" i="2"/>
  <c r="I14" i="2"/>
  <c r="L13" i="2"/>
  <c r="N14" i="2" s="1"/>
  <c r="I15" i="2"/>
  <c r="N15" i="2"/>
  <c r="R12" i="2" s="1"/>
  <c r="R13" i="2" l="1"/>
  <c r="Q15" i="2" l="1"/>
  <c r="S15" i="2" s="1"/>
</calcChain>
</file>

<file path=xl/sharedStrings.xml><?xml version="1.0" encoding="utf-8"?>
<sst xmlns="http://schemas.openxmlformats.org/spreadsheetml/2006/main" count="109" uniqueCount="80">
  <si>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</si>
  <si>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</si>
  <si>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</si>
  <si>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</si>
  <si>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</si>
  <si>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</si>
  <si>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</si>
  <si>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</si>
  <si>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</si>
  <si>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</si>
  <si>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</si>
  <si>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</si>
  <si>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</si>
  <si>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</si>
  <si>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</si>
  <si>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</si>
  <si>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</si>
  <si>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</si>
  <si>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</si>
  <si>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</si>
  <si>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</si>
  <si>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</si>
  <si>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</si>
  <si>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</si>
  <si>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</si>
  <si>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</si>
  <si>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</si>
  <si>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</si>
  <si>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</si>
  <si>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</si>
  <si>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</si>
  <si>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</si>
  <si>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</si>
  <si>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</si>
  <si>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</si>
  <si>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</si>
  <si>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</si>
  <si>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</si>
  <si>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</si>
  <si>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PTA</t>
  </si>
  <si>
    <t>03-ARM'S LENGTH</t>
  </si>
  <si>
    <t>3001</t>
  </si>
  <si>
    <t>No</t>
  </si>
  <si>
    <t xml:space="preserve">  /  /    </t>
  </si>
  <si>
    <t xml:space="preserve">INDUSTRIAL </t>
  </si>
  <si>
    <t>52-060-200-50</t>
  </si>
  <si>
    <t>140 INDUSTRIAL PKWAY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</si>
  <si>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</si>
  <si>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</si>
  <si>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</si>
  <si>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</si>
  <si>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</si>
  <si>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</si>
  <si>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</si>
  <si>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</si>
  <si>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12-036-013-00</t>
  </si>
  <si>
    <t>N JEROME (6000) RD</t>
  </si>
  <si>
    <t>WD</t>
  </si>
  <si>
    <t>24 UR</t>
  </si>
  <si>
    <t>51-031-270-00</t>
  </si>
  <si>
    <t>318 N STATE</t>
  </si>
  <si>
    <t>51-343-509-00</t>
  </si>
  <si>
    <t>725 E SUPERIOR</t>
  </si>
  <si>
    <t>19-MULTI PARCEL ARM'S LENGTH</t>
  </si>
  <si>
    <t>51-343-508-00</t>
  </si>
  <si>
    <t>52-010-079-00</t>
  </si>
  <si>
    <t>119 E CENTER ST</t>
  </si>
  <si>
    <t>51-344-780-00</t>
  </si>
  <si>
    <t>305 W DOWNIE</t>
  </si>
  <si>
    <t>51-344-586-00</t>
  </si>
  <si>
    <t>117 E SUPERIOR</t>
  </si>
  <si>
    <t>12-028-003-00</t>
  </si>
  <si>
    <t>3159 W MONROE RD</t>
  </si>
  <si>
    <t>52-010-138-00</t>
  </si>
  <si>
    <t>108 E CENTER ST</t>
  </si>
  <si>
    <t>53-860-010-00</t>
  </si>
  <si>
    <t>301 WOODSIDE</t>
  </si>
  <si>
    <t>GRATIOT COUNTY STUDY SHOWING .450</t>
  </si>
  <si>
    <t>CONSIDERING COUNTY ECF OF .450</t>
  </si>
  <si>
    <t>ONE SALE HEAVILY WEIGHTS ECF, .530 CALCULATED, .495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</si>
</sst>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3" fillId="3" borderId="2" xfId="0" applyFont="1" applyFill="1" applyBorder="1"/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166" fontId="3" fillId="3" borderId="2" xfId="0" applyNumberFormat="1" applyFont="1" applyFill="1" applyBorder="1"/>
    <xf numFmtId="38" fontId="2" fillId="2" borderId="0" xfId="0" applyNumberFormat="1" applyFont="1" applyFill="1" applyAlignment="1">
      <alignment horizontal="center"/>
    </xf>
    <xf numFmtId="38" fontId="0" fillId="0" borderId="0" xfId="0" applyNumberFormat="1"/>
    <xf numFmtId="38" fontId="3" fillId="3" borderId="1" xfId="0" applyNumberFormat="1" applyFont="1" applyFill="1" applyBorder="1"/>
    <xf numFmtId="38" fontId="3" fillId="3" borderId="0" xfId="0" applyNumberFormat="1" applyFont="1" applyFill="1"/>
    <xf numFmtId="38" fontId="3" fillId="3" borderId="2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/>
    <xf numFmtId="167" fontId="3" fillId="3" borderId="2" xfId="0" applyNumberFormat="1" applyFont="1" applyFill="1" applyBorder="1"/>
    <xf numFmtId="49" fontId="2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2" fillId="2" borderId="0" xfId="0" applyNumberFormat="1" applyFont="1" applyFill="1" applyAlignment="1">
      <alignment horizontal="center"/>
    </xf>
    <xf numFmtId="168" fontId="0" fillId="0" borderId="0" xfId="0" applyNumberFormat="1"/>
    <xf numFmtId="168" fontId="3" fillId="3" borderId="1" xfId="0" applyNumberFormat="1" applyFont="1" applyFill="1" applyBorder="1"/>
    <xf numFmtId="168" fontId="3" fillId="3" borderId="0" xfId="0" applyNumberFormat="1" applyFont="1" applyFill="1"/>
    <xf numFmtId="168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38" fontId="1" fillId="0" borderId="0" xfId="0" applyNumberFormat="1" applyFont="1"/>
    <xf numFmtId="167" fontId="1" fillId="0" borderId="0" xfId="0" applyNumberFormat="1" applyFont="1"/>
    <xf numFmtId="49" fontId="1" fillId="0" borderId="0" xfId="0" applyNumberFormat="1" applyFont="1" applyAlignment="1">
      <alignment horizontal="right"/>
    </xf>
    <xf numFmtId="168" fontId="1" fillId="0" borderId="0" xfId="0" applyNumberFormat="1" applyFont="1"/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F4EBD-5A9F-44AA-8FB4-98991D4CFCAB}">
  <dimension ref="A1:BL20"/>
  <sheetViews>
    <sheetView tabSelected="1" workbookViewId="0">
      <selection activeCell="A2" sqref="A2:XFD2"/>
    </sheetView>
  </sheetViews>
  <sheetFormatPr defaultRowHeight="15" x14ac:dyDescent="0.25"/>
  <cols>
    <col min="1" max="1" width="14.28515625" bestFit="1" customWidth="1"/>
    <col min="2" max="2" width="22.140625" bestFit="1" customWidth="1"/>
    <col min="3" max="3" width="9.28515625" style="18" bestFit="1" customWidth="1"/>
    <col min="4" max="4" width="10.85546875" style="8" bestFit="1" customWidth="1"/>
    <col min="5" max="5" width="5.5703125" bestFit="1" customWidth="1"/>
    <col min="6" max="6" width="16.7109375" bestFit="1" customWidth="1"/>
    <col min="7" max="7" width="10.85546875" style="8" bestFit="1" customWidth="1"/>
    <col min="8" max="8" width="14.7109375" style="8" bestFit="1" customWidth="1"/>
    <col min="9" max="9" width="12.85546875" style="13" bestFit="1" customWidth="1"/>
    <col min="10" max="10" width="13.42578125" style="8" bestFit="1" customWidth="1"/>
    <col min="11" max="11" width="11" style="8" bestFit="1" customWidth="1"/>
    <col min="12" max="12" width="13.5703125" style="8" bestFit="1" customWidth="1"/>
    <col min="13" max="13" width="12.7109375" style="8" bestFit="1" customWidth="1"/>
    <col min="14" max="14" width="6.28515625" style="23" bestFit="1" customWidth="1"/>
    <col min="15" max="15" width="10.140625" style="28" bestFit="1" customWidth="1"/>
    <col min="16" max="16" width="15.5703125" style="33" bestFit="1" customWidth="1"/>
    <col min="17" max="17" width="11.5703125" style="41" bestFit="1" customWidth="1"/>
    <col min="18" max="18" width="18.85546875" style="43" bestFit="1" customWidth="1"/>
    <col min="19" max="19" width="13.28515625" bestFit="1" customWidth="1"/>
    <col min="20" max="20" width="9.42578125" bestFit="1" customWidth="1"/>
    <col min="21" max="21" width="10.7109375" style="8" bestFit="1" customWidth="1"/>
    <col min="22" max="22" width="11.5703125" bestFit="1" customWidth="1"/>
    <col min="23" max="23" width="10.42578125" style="18" bestFit="1" customWidth="1"/>
    <col min="24" max="24" width="19.42578125" bestFit="1" customWidth="1"/>
    <col min="25" max="25" width="11.85546875" bestFit="1" customWidth="1"/>
    <col min="26" max="27" width="13.7109375" bestFit="1" customWidth="1"/>
    <col min="28" max="28" width="18" bestFit="1" customWidth="1"/>
    <col min="29" max="29" width="6.85546875" bestFit="1" customWidth="1"/>
    <col min="30" max="30" width="13.140625" bestFit="1" customWidth="1"/>
    <col min="31" max="31" width="6.5703125" bestFit="1" customWidth="1"/>
    <col min="32" max="32" width="19.85546875" bestFit="1" customWidth="1"/>
    <col min="33" max="33" width="16.42578125" bestFit="1" customWidth="1"/>
    <col min="34" max="34" width="15.42578125" bestFit="1" customWidth="1"/>
    <col min="35" max="35" width="11" bestFit="1" customWidth="1"/>
    <col min="36" max="36" width="16.85546875" bestFit="1" customWidth="1"/>
    <col min="37" max="37" width="21.5703125" bestFit="1" customWidth="1"/>
    <col min="38" max="38" width="21" bestFit="1" customWidth="1"/>
    <col min="39" max="39" width="16.5703125" bestFit="1" customWidth="1"/>
  </cols>
  <sheetData>
    <row r="1" spans="1:64" x14ac:dyDescent="0.25">
      <c r="A1" s="2" t="s">
        <v>0</v>
      </c>
      <c r="B1" s="2" t="s">
        <v>1</v>
      </c>
      <c r="C1" s="17" t="s">
        <v>2</v>
      </c>
      <c r="D1" s="7" t="s">
        <v>3</v>
      </c>
      <c r="E1" s="2" t="s">
        <v>4</v>
      </c>
      <c r="F1" s="2" t="s">
        <v>5</v>
      </c>
      <c r="G1" s="7" t="s">
        <v>6</v>
      </c>
      <c r="H1" s="7" t="s">
        <v>7</v>
      </c>
      <c r="I1" s="12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22" t="s">
        <v>13</v>
      </c>
      <c r="O1" s="27" t="s">
        <v>14</v>
      </c>
      <c r="P1" s="32" t="s">
        <v>15</v>
      </c>
      <c r="Q1" s="37" t="s">
        <v>16</v>
      </c>
      <c r="R1" s="42" t="s">
        <v>17</v>
      </c>
      <c r="S1" s="2" t="s">
        <v>18</v>
      </c>
      <c r="T1" s="2" t="s">
        <v>19</v>
      </c>
      <c r="U1" s="7" t="s">
        <v>20</v>
      </c>
      <c r="V1" s="2" t="s">
        <v>21</v>
      </c>
      <c r="W1" s="17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55</v>
      </c>
      <c r="B2" t="s">
        <v>56</v>
      </c>
      <c r="C2" s="18">
        <v>44904</v>
      </c>
      <c r="D2" s="8">
        <v>225000</v>
      </c>
      <c r="E2" t="s">
        <v>57</v>
      </c>
      <c r="F2" t="s">
        <v>40</v>
      </c>
      <c r="G2" s="8">
        <v>225000</v>
      </c>
      <c r="H2" s="8">
        <v>33500</v>
      </c>
      <c r="I2" s="13">
        <v>14.89</v>
      </c>
      <c r="J2" s="8">
        <v>207921</v>
      </c>
      <c r="K2" s="8">
        <v>110760</v>
      </c>
      <c r="L2" s="8">
        <v>114240</v>
      </c>
      <c r="M2" s="8">
        <v>214958</v>
      </c>
      <c r="N2" s="23">
        <v>0.53100000000000003</v>
      </c>
      <c r="O2" s="28">
        <v>2560</v>
      </c>
      <c r="P2" s="33">
        <v>44.63</v>
      </c>
      <c r="Q2" s="38" t="s">
        <v>58</v>
      </c>
      <c r="R2" s="43">
        <v>110760</v>
      </c>
      <c r="T2">
        <v>201</v>
      </c>
      <c r="AL2" s="3"/>
      <c r="BC2" s="3"/>
      <c r="BE2" s="3"/>
    </row>
    <row r="3" spans="1:64" x14ac:dyDescent="0.25">
      <c r="A3" t="s">
        <v>59</v>
      </c>
      <c r="B3" t="s">
        <v>60</v>
      </c>
      <c r="C3" s="18">
        <v>44510</v>
      </c>
      <c r="D3" s="8">
        <v>125000</v>
      </c>
      <c r="E3" t="s">
        <v>57</v>
      </c>
      <c r="F3" t="s">
        <v>40</v>
      </c>
      <c r="G3" s="8">
        <v>125000</v>
      </c>
      <c r="H3" s="8">
        <v>54600</v>
      </c>
      <c r="I3" s="13">
        <v>43.68</v>
      </c>
      <c r="J3" s="8">
        <v>157549</v>
      </c>
      <c r="K3" s="8">
        <v>7040</v>
      </c>
      <c r="L3" s="8">
        <v>117960</v>
      </c>
      <c r="M3" s="8">
        <v>332984.51327</v>
      </c>
      <c r="N3" s="23">
        <v>0.35425070926452457</v>
      </c>
      <c r="O3" s="28">
        <v>5930</v>
      </c>
      <c r="P3" s="33">
        <v>19.892074198988194</v>
      </c>
      <c r="Q3" s="38" t="s">
        <v>58</v>
      </c>
      <c r="R3" s="8">
        <v>4726</v>
      </c>
      <c r="T3">
        <v>201</v>
      </c>
      <c r="U3"/>
      <c r="W3"/>
    </row>
    <row r="4" spans="1:64" x14ac:dyDescent="0.25">
      <c r="A4" t="s">
        <v>61</v>
      </c>
      <c r="B4" t="s">
        <v>62</v>
      </c>
      <c r="C4" s="18">
        <v>44957</v>
      </c>
      <c r="D4" s="8">
        <v>246500</v>
      </c>
      <c r="E4" t="s">
        <v>57</v>
      </c>
      <c r="F4" t="s">
        <v>63</v>
      </c>
      <c r="G4" s="8">
        <v>246500</v>
      </c>
      <c r="H4" s="8">
        <v>118400</v>
      </c>
      <c r="I4" s="13">
        <v>48.032454361054768</v>
      </c>
      <c r="J4" s="8">
        <v>288584</v>
      </c>
      <c r="K4" s="8">
        <v>5985</v>
      </c>
      <c r="L4" s="8">
        <v>240515</v>
      </c>
      <c r="M4" s="8">
        <v>625219.02654999995</v>
      </c>
      <c r="N4" s="23">
        <v>0.38468918856672951</v>
      </c>
      <c r="O4" s="28">
        <v>46811</v>
      </c>
      <c r="P4" s="33">
        <v>5.1380017517250218</v>
      </c>
      <c r="Q4" s="38" t="s">
        <v>58</v>
      </c>
      <c r="R4" s="8">
        <v>0</v>
      </c>
      <c r="S4" t="s">
        <v>64</v>
      </c>
      <c r="T4">
        <v>301</v>
      </c>
      <c r="U4"/>
      <c r="W4"/>
    </row>
    <row r="5" spans="1:64" x14ac:dyDescent="0.25">
      <c r="A5" s="56" t="s">
        <v>73</v>
      </c>
      <c r="B5" s="56" t="s">
        <v>74</v>
      </c>
      <c r="C5" s="59">
        <v>44888</v>
      </c>
      <c r="D5" s="57">
        <v>200000</v>
      </c>
      <c r="E5" s="56" t="s">
        <v>57</v>
      </c>
      <c r="F5" s="56" t="s">
        <v>40</v>
      </c>
      <c r="G5" s="57">
        <v>200000</v>
      </c>
      <c r="H5" s="57">
        <v>152000</v>
      </c>
      <c r="I5" s="58">
        <v>76</v>
      </c>
      <c r="J5" s="57">
        <v>212992</v>
      </c>
      <c r="K5" s="57">
        <v>10726</v>
      </c>
      <c r="L5" s="57">
        <v>189274</v>
      </c>
      <c r="M5" s="57">
        <v>447491.15044</v>
      </c>
      <c r="N5" s="60">
        <v>0.42296702362470073</v>
      </c>
      <c r="O5" s="61">
        <v>10396</v>
      </c>
      <c r="P5" s="62">
        <v>18.206425548287804</v>
      </c>
      <c r="Q5" s="63" t="s">
        <v>58</v>
      </c>
      <c r="R5" s="57">
        <v>10726</v>
      </c>
      <c r="S5" s="56"/>
      <c r="T5" s="56">
        <v>201</v>
      </c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</row>
    <row r="6" spans="1:64" x14ac:dyDescent="0.25">
      <c r="A6" s="64" t="s">
        <v>75</v>
      </c>
      <c r="B6" s="64" t="s">
        <v>76</v>
      </c>
      <c r="C6" s="67">
        <v>44831</v>
      </c>
      <c r="D6" s="65">
        <v>360000</v>
      </c>
      <c r="E6" s="64" t="s">
        <v>57</v>
      </c>
      <c r="F6" s="64" t="s">
        <v>40</v>
      </c>
      <c r="G6" s="65">
        <v>360000</v>
      </c>
      <c r="H6" s="65">
        <v>96100</v>
      </c>
      <c r="I6" s="66">
        <v>26.694444444444443</v>
      </c>
      <c r="J6" s="65">
        <v>300067</v>
      </c>
      <c r="K6" s="65">
        <v>69869</v>
      </c>
      <c r="L6" s="65">
        <v>290131</v>
      </c>
      <c r="M6" s="65">
        <v>509287.61061999999</v>
      </c>
      <c r="N6" s="68">
        <v>0.56968006672457305</v>
      </c>
      <c r="O6" s="69">
        <v>5280</v>
      </c>
      <c r="P6" s="70">
        <v>54.949053030303027</v>
      </c>
      <c r="Q6" s="71" t="s">
        <v>58</v>
      </c>
      <c r="R6" s="65">
        <v>69065</v>
      </c>
      <c r="S6" s="64"/>
      <c r="T6" s="64">
        <v>301</v>
      </c>
      <c r="U6"/>
      <c r="W6"/>
    </row>
    <row r="7" spans="1:64" x14ac:dyDescent="0.25">
      <c r="A7" t="s">
        <v>65</v>
      </c>
      <c r="B7" t="s">
        <v>66</v>
      </c>
      <c r="C7" s="18">
        <v>44736</v>
      </c>
      <c r="D7" s="8">
        <v>90000</v>
      </c>
      <c r="E7" t="s">
        <v>57</v>
      </c>
      <c r="F7" t="s">
        <v>40</v>
      </c>
      <c r="G7" s="8">
        <v>90000</v>
      </c>
      <c r="H7" s="8">
        <v>71900</v>
      </c>
      <c r="I7" s="13">
        <v>79.888888888888886</v>
      </c>
      <c r="J7" s="8">
        <v>118643</v>
      </c>
      <c r="K7" s="8">
        <v>5886</v>
      </c>
      <c r="L7" s="8">
        <v>84114</v>
      </c>
      <c r="M7" s="8">
        <v>249462.38938000001</v>
      </c>
      <c r="N7" s="23">
        <v>0.33718108853624096</v>
      </c>
      <c r="O7" s="28">
        <v>6820</v>
      </c>
      <c r="P7" s="33">
        <v>12.333431085043989</v>
      </c>
      <c r="Q7" s="38" t="s">
        <v>58</v>
      </c>
      <c r="R7" s="8">
        <v>5886</v>
      </c>
      <c r="T7">
        <v>201</v>
      </c>
      <c r="U7"/>
      <c r="W7"/>
    </row>
    <row r="8" spans="1:64" x14ac:dyDescent="0.25">
      <c r="A8" t="s">
        <v>69</v>
      </c>
      <c r="B8" t="s">
        <v>70</v>
      </c>
      <c r="C8" s="18">
        <v>44531</v>
      </c>
      <c r="D8" s="8">
        <v>60000</v>
      </c>
      <c r="E8" t="s">
        <v>57</v>
      </c>
      <c r="F8" t="s">
        <v>40</v>
      </c>
      <c r="G8" s="8">
        <v>60000</v>
      </c>
      <c r="H8" s="8">
        <v>32000</v>
      </c>
      <c r="I8" s="13">
        <v>53.333333333333336</v>
      </c>
      <c r="J8" s="8">
        <v>93956</v>
      </c>
      <c r="K8" s="8">
        <v>4684</v>
      </c>
      <c r="L8" s="8">
        <v>55316</v>
      </c>
      <c r="M8" s="8">
        <v>197504.42478</v>
      </c>
      <c r="N8" s="23">
        <v>0.28007473787798143</v>
      </c>
      <c r="O8" s="28">
        <v>2167</v>
      </c>
      <c r="P8" s="33">
        <v>25.526534379326257</v>
      </c>
      <c r="Q8" s="38" t="s">
        <v>58</v>
      </c>
      <c r="R8" s="8">
        <v>2717</v>
      </c>
      <c r="T8">
        <v>201</v>
      </c>
      <c r="U8"/>
      <c r="W8"/>
    </row>
    <row r="9" spans="1:64" x14ac:dyDescent="0.25">
      <c r="A9" t="s">
        <v>71</v>
      </c>
      <c r="B9" t="s">
        <v>72</v>
      </c>
      <c r="C9" s="18">
        <v>44610</v>
      </c>
      <c r="D9" s="8">
        <v>110000</v>
      </c>
      <c r="E9" t="s">
        <v>57</v>
      </c>
      <c r="F9" t="s">
        <v>40</v>
      </c>
      <c r="G9" s="8">
        <v>110000</v>
      </c>
      <c r="H9" s="8">
        <v>47500</v>
      </c>
      <c r="I9" s="13">
        <v>43.18181818181818</v>
      </c>
      <c r="J9" s="8">
        <v>112881</v>
      </c>
      <c r="K9" s="8">
        <v>59205</v>
      </c>
      <c r="L9" s="8">
        <v>50795</v>
      </c>
      <c r="M9" s="8">
        <v>118752.21239</v>
      </c>
      <c r="N9" s="23">
        <v>0.42773939935688637</v>
      </c>
      <c r="O9" s="28">
        <v>4560</v>
      </c>
      <c r="P9" s="33">
        <v>11.139254385964913</v>
      </c>
      <c r="Q9" s="38" t="s">
        <v>58</v>
      </c>
      <c r="R9" s="8">
        <v>14150</v>
      </c>
      <c r="T9">
        <v>201</v>
      </c>
      <c r="U9"/>
      <c r="W9"/>
    </row>
    <row r="10" spans="1:64" x14ac:dyDescent="0.25">
      <c r="A10" t="s">
        <v>59</v>
      </c>
      <c r="B10" t="s">
        <v>60</v>
      </c>
      <c r="C10" s="18">
        <v>44510</v>
      </c>
      <c r="D10" s="8">
        <v>125000</v>
      </c>
      <c r="E10" t="s">
        <v>57</v>
      </c>
      <c r="F10" t="s">
        <v>40</v>
      </c>
      <c r="G10" s="8">
        <v>125000</v>
      </c>
      <c r="H10" s="8">
        <v>54600</v>
      </c>
      <c r="I10" s="13">
        <v>43.68</v>
      </c>
      <c r="J10" s="8">
        <v>157549</v>
      </c>
      <c r="K10" s="8">
        <v>7040</v>
      </c>
      <c r="L10" s="8">
        <v>117960</v>
      </c>
      <c r="M10" s="8">
        <v>332984.51327</v>
      </c>
      <c r="N10" s="23">
        <v>0.35425070926452457</v>
      </c>
      <c r="O10" s="28">
        <v>5930</v>
      </c>
      <c r="P10" s="33">
        <v>19.892074198988194</v>
      </c>
      <c r="Q10" s="38" t="s">
        <v>58</v>
      </c>
      <c r="R10" s="8">
        <v>4726</v>
      </c>
      <c r="T10">
        <v>201</v>
      </c>
      <c r="U10"/>
      <c r="W10"/>
    </row>
    <row r="11" spans="1:64" ht="15.75" thickBot="1" x14ac:dyDescent="0.3">
      <c r="A11" t="s">
        <v>67</v>
      </c>
      <c r="B11" t="s">
        <v>68</v>
      </c>
      <c r="C11" s="18">
        <v>44637</v>
      </c>
      <c r="D11" s="8">
        <v>157000</v>
      </c>
      <c r="E11" t="s">
        <v>57</v>
      </c>
      <c r="F11" t="s">
        <v>40</v>
      </c>
      <c r="G11" s="8">
        <v>157000</v>
      </c>
      <c r="H11" s="8">
        <v>89100</v>
      </c>
      <c r="I11" s="13">
        <v>56.751592356687894</v>
      </c>
      <c r="J11" s="8">
        <v>150097</v>
      </c>
      <c r="K11" s="8">
        <v>20415</v>
      </c>
      <c r="L11" s="8">
        <v>136585</v>
      </c>
      <c r="M11" s="8">
        <v>286907.07965000003</v>
      </c>
      <c r="N11" s="23">
        <v>0.47606005458847861</v>
      </c>
      <c r="O11" s="28">
        <v>2391</v>
      </c>
      <c r="P11" s="33">
        <v>57.124634044332915</v>
      </c>
      <c r="Q11" s="38" t="s">
        <v>58</v>
      </c>
      <c r="R11" s="8">
        <v>11320</v>
      </c>
      <c r="T11">
        <v>201</v>
      </c>
      <c r="U11"/>
      <c r="W11"/>
    </row>
    <row r="12" spans="1:64" ht="15.75" thickBot="1" x14ac:dyDescent="0.3">
      <c r="A12" t="s">
        <v>45</v>
      </c>
      <c r="B12" t="s">
        <v>46</v>
      </c>
      <c r="C12" s="18">
        <v>44393</v>
      </c>
      <c r="D12" s="8">
        <v>1500000</v>
      </c>
      <c r="E12" t="s">
        <v>39</v>
      </c>
      <c r="F12" t="s">
        <v>40</v>
      </c>
      <c r="G12" s="8">
        <v>1500000</v>
      </c>
      <c r="H12" s="8">
        <v>450200</v>
      </c>
      <c r="I12" s="13">
        <f>H12/G12*100</f>
        <v>30.013333333333332</v>
      </c>
      <c r="J12" s="8">
        <v>1103661</v>
      </c>
      <c r="K12" s="8">
        <v>160414</v>
      </c>
      <c r="L12" s="8">
        <f>G12-K12</f>
        <v>1339586</v>
      </c>
      <c r="M12" s="8">
        <v>1849503.92157</v>
      </c>
      <c r="N12" s="23">
        <f>L12/M12</f>
        <v>0.72429476054468556</v>
      </c>
      <c r="O12" s="28">
        <v>71960</v>
      </c>
      <c r="P12" s="33">
        <f>L12/O12</f>
        <v>18.615703168426904</v>
      </c>
      <c r="Q12" s="38" t="s">
        <v>41</v>
      </c>
      <c r="R12" s="43">
        <f>ABS(N15-N12)*100</f>
        <v>28.227769342201963</v>
      </c>
      <c r="U12" s="8">
        <v>89703</v>
      </c>
      <c r="V12" t="s">
        <v>42</v>
      </c>
      <c r="W12" s="18" t="s">
        <v>43</v>
      </c>
      <c r="Y12" t="s">
        <v>44</v>
      </c>
      <c r="Z12">
        <v>301</v>
      </c>
      <c r="AA12">
        <v>0</v>
      </c>
    </row>
    <row r="13" spans="1:64" ht="15.75" thickTop="1" x14ac:dyDescent="0.25">
      <c r="A13" s="4"/>
      <c r="B13" s="4"/>
      <c r="C13" s="19" t="s">
        <v>47</v>
      </c>
      <c r="D13" s="9">
        <f>+SUM(D2:D12)</f>
        <v>3198500</v>
      </c>
      <c r="E13" s="4"/>
      <c r="F13" s="4"/>
      <c r="G13" s="9">
        <f>+SUM(G2:G12)</f>
        <v>3198500</v>
      </c>
      <c r="H13" s="9">
        <f>+SUM(H2:H12)</f>
        <v>1199900</v>
      </c>
      <c r="I13" s="14"/>
      <c r="J13" s="9">
        <f>+SUM(J2:J12)</f>
        <v>2903900</v>
      </c>
      <c r="K13" s="9"/>
      <c r="L13" s="9">
        <f>+SUM(L2:L12)</f>
        <v>2736476</v>
      </c>
      <c r="M13" s="9">
        <f>+SUM(M2:M12)</f>
        <v>5165054.8419200005</v>
      </c>
      <c r="N13" s="24"/>
      <c r="O13" s="29"/>
      <c r="P13" s="34">
        <f>AVERAGE(P2:P12)</f>
        <v>26.131562344671568</v>
      </c>
      <c r="Q13" s="39"/>
      <c r="R13" s="44">
        <f>ABS(N15-N14)*100</f>
        <v>8.7788730444194503</v>
      </c>
      <c r="S13" s="4"/>
      <c r="T13" s="4"/>
      <c r="U13" s="9"/>
      <c r="V13" s="4"/>
      <c r="W13" s="19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64" x14ac:dyDescent="0.25">
      <c r="A14" s="5"/>
      <c r="B14" s="5"/>
      <c r="C14" s="20"/>
      <c r="D14" s="10"/>
      <c r="E14" s="5"/>
      <c r="F14" s="5"/>
      <c r="G14" s="10"/>
      <c r="H14" s="10" t="s">
        <v>48</v>
      </c>
      <c r="I14" s="15">
        <f>H13/G13*100</f>
        <v>37.514459903079569</v>
      </c>
      <c r="J14" s="10"/>
      <c r="K14" s="10"/>
      <c r="L14" s="10"/>
      <c r="M14" s="10" t="s">
        <v>49</v>
      </c>
      <c r="N14" s="25">
        <f>L13/M13</f>
        <v>0.52980579756686041</v>
      </c>
      <c r="O14" s="30"/>
      <c r="P14" s="35" t="s">
        <v>50</v>
      </c>
      <c r="Q14" s="40">
        <f>STDEV(N2:N12)</f>
        <v>0.12709462387316947</v>
      </c>
      <c r="R14" s="45"/>
      <c r="S14" s="5"/>
      <c r="T14" s="5"/>
      <c r="U14" s="10"/>
      <c r="V14" s="5"/>
      <c r="W14" s="20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64" x14ac:dyDescent="0.25">
      <c r="A15" s="6"/>
      <c r="B15" s="6"/>
      <c r="C15" s="21"/>
      <c r="D15" s="11"/>
      <c r="E15" s="6"/>
      <c r="F15" s="6"/>
      <c r="G15" s="11"/>
      <c r="H15" s="11" t="s">
        <v>51</v>
      </c>
      <c r="I15" s="16">
        <f>STDEV(I2:I12)</f>
        <v>19.563796052358409</v>
      </c>
      <c r="J15" s="11"/>
      <c r="K15" s="11"/>
      <c r="L15" s="11"/>
      <c r="M15" s="11" t="s">
        <v>52</v>
      </c>
      <c r="N15" s="26">
        <f>AVERAGE(N2:N12)</f>
        <v>0.44201706712266592</v>
      </c>
      <c r="O15" s="31"/>
      <c r="P15" s="36" t="s">
        <v>53</v>
      </c>
      <c r="Q15" s="47">
        <f>AVERAGE(R2:R12)</f>
        <v>21282.202524485652</v>
      </c>
      <c r="R15" s="46" t="s">
        <v>54</v>
      </c>
      <c r="S15" s="6">
        <f>+(Q15/N15)</f>
        <v>48147.920312270529</v>
      </c>
      <c r="T15" s="6"/>
      <c r="U15" s="11"/>
      <c r="V15" s="6"/>
      <c r="W15" s="21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7" spans="1:23" s="1" customFormat="1" x14ac:dyDescent="0.25">
      <c r="A17" s="1" t="s">
        <v>79</v>
      </c>
      <c r="C17" s="48"/>
      <c r="D17" s="49"/>
      <c r="G17" s="49"/>
      <c r="H17" s="49"/>
      <c r="I17" s="50"/>
      <c r="J17" s="49"/>
      <c r="K17" s="49"/>
      <c r="L17" s="49"/>
      <c r="M17" s="49"/>
      <c r="N17" s="51"/>
      <c r="O17" s="52"/>
      <c r="P17" s="53"/>
      <c r="Q17" s="54"/>
      <c r="R17" s="55"/>
      <c r="U17" s="49"/>
      <c r="W17" s="48"/>
    </row>
    <row r="18" spans="1:23" s="1" customFormat="1" x14ac:dyDescent="0.25">
      <c r="A18" s="1" t="s">
        <v>78</v>
      </c>
      <c r="C18" s="48"/>
      <c r="D18" s="49"/>
      <c r="G18" s="49"/>
      <c r="H18" s="49"/>
      <c r="I18" s="50"/>
      <c r="J18" s="49"/>
      <c r="K18" s="49"/>
      <c r="L18" s="49"/>
      <c r="M18" s="49"/>
      <c r="N18" s="51"/>
      <c r="O18" s="52"/>
      <c r="P18" s="53"/>
      <c r="Q18" s="54"/>
      <c r="R18" s="55"/>
      <c r="U18" s="49"/>
      <c r="W18" s="48"/>
    </row>
    <row r="20" spans="1:23" s="1" customFormat="1" x14ac:dyDescent="0.25">
      <c r="A20" s="1" t="s">
        <v>77</v>
      </c>
      <c r="C20" s="48"/>
      <c r="D20" s="49"/>
      <c r="G20" s="49"/>
      <c r="H20" s="49"/>
      <c r="I20" s="50"/>
      <c r="J20" s="49"/>
      <c r="K20" s="49"/>
      <c r="L20" s="49"/>
      <c r="M20" s="49"/>
      <c r="N20" s="51"/>
      <c r="O20" s="52"/>
      <c r="P20" s="53"/>
      <c r="Q20" s="54"/>
      <c r="R20" s="55"/>
      <c r="U20" s="49"/>
      <c r="W20" s="48"/>
    </row>
  </sheetData>
  <conditionalFormatting sqref="A2:AM1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F5EE7-EB24-41E6-AD33-356D63BF99E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apps1</cp:lastModifiedBy>
  <dcterms:created xsi:type="dcterms:W3CDTF">2024-01-20T19:57:38Z</dcterms:created>
  <dcterms:modified xsi:type="dcterms:W3CDTF">2024-03-07T22:41:03Z</dcterms:modified>
</cp:coreProperties>
</file>