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Drill" sheetId="1" r:id="rId1"/>
    <sheet name="Milling" sheetId="2" r:id="rId2"/>
    <sheet name="Table Torque" sheetId="3" r:id="rId3"/>
    <sheet name="Angle to Linear" sheetId="4" r:id="rId4"/>
    <sheet name="Force" sheetId="5" r:id="rId5"/>
  </sheets>
  <definedNames/>
  <calcPr fullCalcOnLoad="1"/>
</workbook>
</file>

<file path=xl/sharedStrings.xml><?xml version="1.0" encoding="utf-8"?>
<sst xmlns="http://schemas.openxmlformats.org/spreadsheetml/2006/main" count="252" uniqueCount="110">
  <si>
    <t>SFM</t>
  </si>
  <si>
    <t>RPM</t>
  </si>
  <si>
    <t>IPM</t>
  </si>
  <si>
    <t>IPR</t>
  </si>
  <si>
    <t>Unit Power</t>
  </si>
  <si>
    <t>Machining Details Required</t>
  </si>
  <si>
    <t>1 of these requires a value</t>
  </si>
  <si>
    <t>Drill Dia</t>
  </si>
  <si>
    <t>*Drill Dia.</t>
  </si>
  <si>
    <t>*SFM</t>
  </si>
  <si>
    <t>*IPR</t>
  </si>
  <si>
    <t>* Known Values</t>
  </si>
  <si>
    <t>cu.in./min</t>
  </si>
  <si>
    <t>Misc. Data</t>
  </si>
  <si>
    <t>Hp@Spin.</t>
  </si>
  <si>
    <t>Torque (in-lbs)</t>
  </si>
  <si>
    <t>Torque (ft-lbs)</t>
  </si>
  <si>
    <t>*RPM</t>
  </si>
  <si>
    <t>*IPM</t>
  </si>
  <si>
    <t>Customer:</t>
  </si>
  <si>
    <t>Workpiece Material:</t>
  </si>
  <si>
    <t># of teeth</t>
  </si>
  <si>
    <t># of flutes / inserts</t>
  </si>
  <si>
    <t>Depth</t>
  </si>
  <si>
    <t>Depth of cut / pass</t>
  </si>
  <si>
    <t>Width of cut / pass</t>
  </si>
  <si>
    <t>Width</t>
  </si>
  <si>
    <t>Diameter</t>
  </si>
  <si>
    <t>See Unit Power Chart Below</t>
  </si>
  <si>
    <t>IPT</t>
  </si>
  <si>
    <t>IPM (inch / min)</t>
  </si>
  <si>
    <t>IPT (inch / tooth)</t>
  </si>
  <si>
    <t>*IPT</t>
  </si>
  <si>
    <t>IPM (Inch / Min)</t>
  </si>
  <si>
    <t>IPR (Inch / Rev)</t>
  </si>
  <si>
    <t>Torque  (N-m)</t>
  </si>
  <si>
    <t>Type of Milling Cutter</t>
  </si>
  <si>
    <t>Torque (N-m)</t>
  </si>
  <si>
    <t>*Cutter Dia.</t>
  </si>
  <si>
    <t>Cutter Diameter</t>
  </si>
  <si>
    <t>General Information</t>
  </si>
  <si>
    <t>Rotary Table Model</t>
  </si>
  <si>
    <t>Technical Details For Torque Calculation</t>
  </si>
  <si>
    <t>Metric distance from centerline</t>
  </si>
  <si>
    <t>Inch distance from centerline</t>
  </si>
  <si>
    <t>Rotary Table Maximum Torque</t>
  </si>
  <si>
    <t>Torque Value in Nm</t>
  </si>
  <si>
    <t>Type of Machining</t>
  </si>
  <si>
    <t>Workpiece Material</t>
  </si>
  <si>
    <t>*Inch Distance</t>
  </si>
  <si>
    <t>*Table Torque Value (Nm)</t>
  </si>
  <si>
    <t>*Metric Distance (mm)</t>
  </si>
  <si>
    <t>MILLING TORQUE CALCULATION CHART</t>
  </si>
  <si>
    <t>Angle Tool Recommended</t>
  </si>
  <si>
    <t>DRILLING TORQUE CALCULATION CHART</t>
  </si>
  <si>
    <t>Type of Drill</t>
  </si>
  <si>
    <t>Angle Head Recommended</t>
  </si>
  <si>
    <r>
      <t>DIRECTIONS</t>
    </r>
    <r>
      <rPr>
        <sz val="14"/>
        <rFont val="Arial"/>
        <family val="2"/>
      </rPr>
      <t>: Insert values in the section labeled "Machining Details Required".  Depending on the information entered, 1 of the 4 formulas below will display the torque value calculation.</t>
    </r>
  </si>
  <si>
    <t>THIS CHART WILL DISPLAY FORCE FOR METRIC DISTANCE</t>
  </si>
  <si>
    <t>THIS CHART WILL DISPLAY FORCE FOR INCH DISTANCE</t>
  </si>
  <si>
    <t>Maximum Force Allowed (N)</t>
  </si>
  <si>
    <t>Force (N)</t>
  </si>
  <si>
    <t>Equals Force (Kg)</t>
  </si>
  <si>
    <t>Equals Force (lbs)</t>
  </si>
  <si>
    <r>
      <t>DIRECTIONS</t>
    </r>
    <r>
      <rPr>
        <sz val="12"/>
        <rFont val="Arial"/>
        <family val="2"/>
      </rPr>
      <t>: Insert metric (mm) or inch distance from centerline and the torque value for the rotary table in the Technical Details for Torque Calculation chart and it will calculate the amount of force allowed at that distance.</t>
    </r>
  </si>
  <si>
    <t>Operation</t>
  </si>
  <si>
    <t>Misc.   Data</t>
  </si>
  <si>
    <t>Cutting Force (lbs)</t>
  </si>
  <si>
    <t>or</t>
  </si>
  <si>
    <t>Insert arc second value =</t>
  </si>
  <si>
    <t>Caculated value in decimal format</t>
  </si>
  <si>
    <t>Insert Radius Value (Inches) =</t>
  </si>
  <si>
    <t>Calculation for Inch Radius Value</t>
  </si>
  <si>
    <t>Calculation for Metric Radius Value</t>
  </si>
  <si>
    <t>Radius value converted to inches</t>
  </si>
  <si>
    <t>Insert Radius Value (mm) =</t>
  </si>
  <si>
    <t>This chart will convert any angular accuracy, into a linear value, at any distance from center</t>
  </si>
  <si>
    <r>
      <t>Instructions for Use</t>
    </r>
    <r>
      <rPr>
        <sz val="14"/>
        <rFont val="Arial"/>
        <family val="2"/>
      </rPr>
      <t xml:space="preserve">: Insert the angular accuracy value in the </t>
    </r>
    <r>
      <rPr>
        <sz val="14"/>
        <color indexed="10"/>
        <rFont val="Arial"/>
        <family val="2"/>
      </rPr>
      <t>RED</t>
    </r>
    <r>
      <rPr>
        <sz val="14"/>
        <rFont val="Arial"/>
        <family val="2"/>
      </rPr>
      <t xml:space="preserve"> C5 box and a radius value in the </t>
    </r>
    <r>
      <rPr>
        <sz val="14"/>
        <color indexed="10"/>
        <rFont val="Arial"/>
        <family val="2"/>
      </rPr>
      <t>RED</t>
    </r>
    <r>
      <rPr>
        <sz val="14"/>
        <rFont val="Arial"/>
        <family val="2"/>
      </rPr>
      <t xml:space="preserve"> C9 box (For inch value) or C15 (For a metric value)</t>
    </r>
  </si>
  <si>
    <t>Revised December 28, 2007</t>
  </si>
  <si>
    <t>Linear Accuracy Calculation (Inches)</t>
  </si>
  <si>
    <t>Linear Accuracy Calculation (mm)</t>
  </si>
  <si>
    <t>ALBERTI RADIAL THRUST CHART FOR ANGLE HEADS</t>
  </si>
  <si>
    <t>MODEL</t>
  </si>
  <si>
    <t>FORCE
(NEWTONS)</t>
  </si>
  <si>
    <t>FORCE (lbs)</t>
  </si>
  <si>
    <t>T 90 0.5</t>
  </si>
  <si>
    <t>NEWTONS</t>
  </si>
  <si>
    <t>lbs.</t>
  </si>
  <si>
    <t>T 90 1.5</t>
  </si>
  <si>
    <t>T 90 2.5</t>
  </si>
  <si>
    <t>T 90 3.5</t>
  </si>
  <si>
    <t>T 90 4.5</t>
  </si>
  <si>
    <t>T 90 5</t>
  </si>
  <si>
    <t xml:space="preserve">T 90 8 </t>
  </si>
  <si>
    <t>T 90 10</t>
  </si>
  <si>
    <t>TCU 1.5</t>
  </si>
  <si>
    <t>TCU 2.5</t>
  </si>
  <si>
    <t>TCU 3.5</t>
  </si>
  <si>
    <t>TR 90 1.5</t>
  </si>
  <si>
    <t>TR 90 2.5</t>
  </si>
  <si>
    <t>TR 90 3.5</t>
  </si>
  <si>
    <t>TA 45 1.5</t>
  </si>
  <si>
    <t>TA 45 2.5</t>
  </si>
  <si>
    <t>TDU 8</t>
  </si>
  <si>
    <t>TDU 10</t>
  </si>
  <si>
    <t>MARTEC</t>
  </si>
  <si>
    <t>TCUcn-3.5 CAT50 I=80</t>
  </si>
  <si>
    <t>STEEL</t>
  </si>
  <si>
    <t>4 FLUTE SOLID CARBIDE END MILL</t>
  </si>
  <si>
    <t>1.400"DEEP X 0.250"RADIAL ENGAGEMENT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</si>
</sst>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Yes&quot;;&quot;Yes&quot;;&quot;No&quot;"/>
    <numFmt numFmtId="167" formatCode="&quot;True&quot;;&quot;True&quot;;&quot;False&quot;"/>
    <numFmt numFmtId="168" formatCode="&quot;On&quot;;&quot;On&quot;;&quot;Off&quot;"/>
    <numFmt numFmtId="169" formatCode="0.000;[Red]0.000"/>
    <numFmt numFmtId="170" formatCode="0.00;[Red]0.00"/>
    <numFmt numFmtId="171" formatCode="0.000000"/>
    <numFmt numFmtId="172" formatCode="0.00000000"/>
    <numFmt numFmtId="173" formatCode="[$€-2]\ #,##0.00_);[Red]\([$€-2]\ #,##0.00\)"/>
  </numFmts>
  <fonts count="63">
    <font>
      <sz val="10"/>
      <name val="Arial"/>
      <family val="0"/>
    </font>
    <font>
      <b/>
      <sz val="10"/>
      <name val="Arial"/>
      <family val="2"/>
    </font>
    <font>
      <b/>
      <sz val="10"/>
      <color indexed="10"/>
      <name val="Arial"/>
      <family val="2"/>
    </font>
    <font>
      <sz val="10"/>
      <color indexed="10"/>
      <name val="Arial"/>
      <family val="2"/>
    </font>
    <font>
      <sz val="10"/>
      <color indexed="12"/>
      <name val="Arial"/>
      <family val="2"/>
    </font>
    <font>
      <b/>
      <sz val="10"/>
      <color indexed="12"/>
      <name val="Arial"/>
      <family val="2"/>
    </font>
    <font>
      <sz val="10"/>
      <color indexed="19"/>
      <name val="Arial"/>
      <family val="2"/>
    </font>
    <font>
      <b/>
      <sz val="10"/>
      <color indexed="19"/>
      <name val="Arial"/>
      <family val="2"/>
    </font>
    <font>
      <b/>
      <sz val="12"/>
      <name val="Arial"/>
      <family val="2"/>
    </font>
    <font>
      <sz val="12"/>
      <name val="Arial"/>
      <family val="2"/>
    </font>
    <font>
      <b/>
      <sz val="12"/>
      <color indexed="10"/>
      <name val="Arial"/>
      <family val="2"/>
    </font>
    <font>
      <b/>
      <sz val="12"/>
      <color indexed="12"/>
      <name val="Arial"/>
      <family val="2"/>
    </font>
    <font>
      <sz val="11"/>
      <name val="Arial"/>
      <family val="2"/>
    </font>
    <font>
      <sz val="10"/>
      <color indexed="61"/>
      <name val="Arial"/>
      <family val="2"/>
    </font>
    <font>
      <b/>
      <sz val="10"/>
      <color indexed="61"/>
      <name val="Arial"/>
      <family val="2"/>
    </font>
    <font>
      <b/>
      <sz val="14"/>
      <name val="Arial"/>
      <family val="2"/>
    </font>
    <font>
      <sz val="14"/>
      <name val="Arial"/>
      <family val="2"/>
    </font>
    <font>
      <b/>
      <sz val="10"/>
      <color indexed="20"/>
      <name val="Arial"/>
      <family val="2"/>
    </font>
    <font>
      <sz val="10"/>
      <color indexed="20"/>
      <name val="Arial"/>
      <family val="2"/>
    </font>
    <font>
      <b/>
      <sz val="9"/>
      <name val="Arial"/>
      <family val="2"/>
    </font>
    <font>
      <b/>
      <sz val="14"/>
      <color indexed="10"/>
      <name val="Arial"/>
      <family val="2"/>
    </font>
    <font>
      <sz val="14"/>
      <color indexed="12"/>
      <name val="Arial"/>
      <family val="2"/>
    </font>
    <font>
      <b/>
      <sz val="14"/>
      <color indexed="17"/>
      <name val="Arial"/>
      <family val="2"/>
    </font>
    <font>
      <sz val="14"/>
      <color indexed="10"/>
      <name val="Arial"/>
      <family val="2"/>
    </font>
    <font>
      <b/>
      <sz val="18"/>
      <name val="Arial"/>
      <family val="2"/>
    </font>
    <font>
      <sz val="8"/>
      <color indexed="53"/>
      <name val="Arial"/>
      <family val="2"/>
    </font>
    <font>
      <sz val="14"/>
      <color indexed="17"/>
      <name val="Arial"/>
      <family val="2"/>
    </font>
    <font>
      <b/>
      <sz val="14"/>
      <color indexed="12"/>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color indexed="63"/>
      </top>
      <bottom style="medium"/>
    </border>
    <border>
      <left>
        <color indexed="63"/>
      </left>
      <right style="medium"/>
      <top style="medium"/>
      <bottom style="medium"/>
    </border>
    <border>
      <left>
        <color indexed="63"/>
      </left>
      <right style="thin"/>
      <top>
        <color indexed="63"/>
      </top>
      <bottom style="medium"/>
    </border>
    <border>
      <left>
        <color indexed="63"/>
      </left>
      <right style="thin"/>
      <top style="medium"/>
      <bottom style="medium"/>
    </border>
    <border>
      <left style="thin"/>
      <right style="medium"/>
      <top style="medium"/>
      <bottom style="thin"/>
    </border>
    <border>
      <left style="thin"/>
      <right style="thin"/>
      <top style="medium"/>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style="medium"/>
      <right style="thin"/>
      <top style="medium"/>
      <bottom style="thin"/>
    </border>
    <border>
      <left>
        <color indexed="63"/>
      </left>
      <right style="thin"/>
      <top>
        <color indexed="63"/>
      </top>
      <bottom>
        <color indexed="63"/>
      </bottom>
    </border>
    <border>
      <left style="medium"/>
      <right style="thin"/>
      <top style="medium"/>
      <bottom style="medium"/>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style="medium"/>
      <bottom style="thin"/>
    </border>
    <border>
      <left style="thin"/>
      <right style="thin"/>
      <top>
        <color indexed="63"/>
      </top>
      <bottom style="medium"/>
    </border>
    <border>
      <left>
        <color indexed="63"/>
      </left>
      <right style="medium"/>
      <top style="thin"/>
      <bottom style="medium"/>
    </border>
    <border>
      <left style="medium"/>
      <right style="thin"/>
      <top>
        <color indexed="63"/>
      </top>
      <bottom style="medium"/>
    </border>
    <border>
      <left style="medium"/>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0">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2" fontId="1" fillId="0" borderId="20"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1" fontId="0" fillId="0" borderId="22" xfId="0" applyNumberFormat="1" applyBorder="1" applyAlignment="1">
      <alignment horizontal="center"/>
    </xf>
    <xf numFmtId="2" fontId="0" fillId="0" borderId="22" xfId="0" applyNumberFormat="1" applyBorder="1" applyAlignment="1">
      <alignment horizontal="center"/>
    </xf>
    <xf numFmtId="164" fontId="0" fillId="0" borderId="22"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0" xfId="0" applyNumberFormat="1" applyAlignment="1">
      <alignment horizontal="center"/>
    </xf>
    <xf numFmtId="2" fontId="0" fillId="0" borderId="25" xfId="0" applyNumberFormat="1" applyBorder="1" applyAlignment="1">
      <alignment horizontal="center"/>
    </xf>
    <xf numFmtId="165" fontId="0" fillId="0" borderId="22" xfId="0" applyNumberFormat="1" applyBorder="1" applyAlignment="1">
      <alignment horizontal="center"/>
    </xf>
    <xf numFmtId="2" fontId="0" fillId="0" borderId="13" xfId="0" applyNumberFormat="1" applyFont="1" applyBorder="1" applyAlignment="1">
      <alignment horizontal="center" vertical="center"/>
    </xf>
    <xf numFmtId="165" fontId="0" fillId="0" borderId="13" xfId="0" applyNumberFormat="1" applyFont="1" applyBorder="1" applyAlignment="1">
      <alignment horizontal="center" vertical="center"/>
    </xf>
    <xf numFmtId="165" fontId="0" fillId="0" borderId="0" xfId="0" applyNumberFormat="1" applyAlignment="1">
      <alignment horizontal="center"/>
    </xf>
    <xf numFmtId="165" fontId="0" fillId="0" borderId="13" xfId="0" applyNumberFormat="1" applyFont="1" applyBorder="1" applyAlignment="1">
      <alignment horizontal="center" vertical="center" wrapText="1"/>
    </xf>
    <xf numFmtId="0" fontId="0" fillId="0" borderId="0" xfId="0" applyAlignment="1" applyProtection="1">
      <alignment/>
      <protection/>
    </xf>
    <xf numFmtId="0" fontId="0" fillId="0" borderId="0" xfId="0" applyBorder="1" applyAlignment="1">
      <alignment/>
    </xf>
    <xf numFmtId="0" fontId="0" fillId="0" borderId="0" xfId="0" applyBorder="1" applyAlignment="1">
      <alignment horizontal="left" vertical="center" wrapText="1"/>
    </xf>
    <xf numFmtId="0" fontId="0" fillId="0" borderId="0" xfId="0"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alignment/>
      <protection locked="0"/>
    </xf>
    <xf numFmtId="0" fontId="2" fillId="0" borderId="13" xfId="0" applyFont="1" applyBorder="1" applyAlignment="1">
      <alignment horizontal="center" vertical="center"/>
    </xf>
    <xf numFmtId="169" fontId="3" fillId="0" borderId="22" xfId="0" applyNumberFormat="1" applyFont="1" applyBorder="1" applyAlignment="1">
      <alignment horizontal="center"/>
    </xf>
    <xf numFmtId="0" fontId="3" fillId="0" borderId="26" xfId="0" applyFont="1" applyBorder="1" applyAlignment="1">
      <alignment/>
    </xf>
    <xf numFmtId="0" fontId="4" fillId="0" borderId="27" xfId="0" applyFont="1" applyBorder="1" applyAlignment="1">
      <alignment/>
    </xf>
    <xf numFmtId="0" fontId="5" fillId="0" borderId="13" xfId="0" applyFont="1" applyBorder="1" applyAlignment="1">
      <alignment horizontal="center" vertical="center"/>
    </xf>
    <xf numFmtId="0" fontId="6" fillId="0" borderId="28" xfId="0" applyFont="1" applyBorder="1" applyAlignment="1">
      <alignment/>
    </xf>
    <xf numFmtId="0" fontId="0" fillId="0" borderId="29" xfId="0" applyBorder="1" applyAlignment="1" applyProtection="1">
      <alignment horizontal="left" vertical="center"/>
      <protection/>
    </xf>
    <xf numFmtId="0" fontId="1" fillId="0" borderId="0" xfId="0" applyFont="1" applyBorder="1" applyAlignment="1" applyProtection="1">
      <alignment horizontal="center"/>
      <protection/>
    </xf>
    <xf numFmtId="169" fontId="0" fillId="0" borderId="19" xfId="0" applyNumberFormat="1" applyBorder="1" applyAlignment="1" applyProtection="1">
      <alignment horizontal="center" vertical="center"/>
      <protection locked="0"/>
    </xf>
    <xf numFmtId="169" fontId="0" fillId="0" borderId="1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0" xfId="0" applyFont="1" applyBorder="1" applyAlignment="1">
      <alignment/>
    </xf>
    <xf numFmtId="169" fontId="3" fillId="0" borderId="0" xfId="0" applyNumberFormat="1" applyFont="1" applyBorder="1" applyAlignment="1">
      <alignment horizontal="center"/>
    </xf>
    <xf numFmtId="170" fontId="0" fillId="0" borderId="0" xfId="0" applyNumberFormat="1" applyBorder="1" applyAlignment="1">
      <alignment horizontal="center"/>
    </xf>
    <xf numFmtId="0" fontId="8" fillId="0" borderId="0" xfId="0" applyFont="1" applyAlignment="1">
      <alignment/>
    </xf>
    <xf numFmtId="0" fontId="0" fillId="0" borderId="30" xfId="0" applyBorder="1" applyAlignment="1" applyProtection="1">
      <alignment horizontal="left" vertical="center"/>
      <protection/>
    </xf>
    <xf numFmtId="0" fontId="0" fillId="0" borderId="31" xfId="0" applyFont="1" applyBorder="1" applyAlignment="1" applyProtection="1">
      <alignment horizontal="left" vertical="center"/>
      <protection/>
    </xf>
    <xf numFmtId="0" fontId="8"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Border="1" applyAlignment="1">
      <alignment horizontal="center"/>
    </xf>
    <xf numFmtId="0" fontId="4" fillId="0" borderId="32" xfId="0" applyFont="1" applyBorder="1" applyAlignment="1">
      <alignment/>
    </xf>
    <xf numFmtId="0" fontId="4" fillId="0" borderId="33" xfId="0" applyFont="1" applyBorder="1" applyAlignment="1" applyProtection="1">
      <alignment/>
      <protection locked="0"/>
    </xf>
    <xf numFmtId="0" fontId="4" fillId="0" borderId="22" xfId="0" applyFont="1" applyBorder="1" applyAlignment="1">
      <alignment horizontal="center"/>
    </xf>
    <xf numFmtId="0" fontId="3" fillId="0" borderId="17" xfId="0" applyFont="1" applyBorder="1" applyAlignment="1">
      <alignment/>
    </xf>
    <xf numFmtId="0" fontId="3" fillId="0" borderId="15" xfId="0" applyFont="1" applyBorder="1" applyAlignment="1" applyProtection="1">
      <alignment/>
      <protection locked="0"/>
    </xf>
    <xf numFmtId="0" fontId="3" fillId="0" borderId="22" xfId="0" applyFont="1" applyBorder="1" applyAlignment="1">
      <alignment horizontal="center"/>
    </xf>
    <xf numFmtId="0" fontId="13" fillId="0" borderId="34" xfId="0" applyFont="1" applyBorder="1" applyAlignment="1">
      <alignment/>
    </xf>
    <xf numFmtId="0" fontId="13" fillId="0" borderId="35" xfId="0" applyFont="1" applyBorder="1" applyAlignment="1" applyProtection="1">
      <alignment/>
      <protection locked="0"/>
    </xf>
    <xf numFmtId="2" fontId="14" fillId="0" borderId="13" xfId="0" applyNumberFormat="1" applyFont="1" applyBorder="1" applyAlignment="1">
      <alignment horizontal="center" vertical="center"/>
    </xf>
    <xf numFmtId="2" fontId="13" fillId="0" borderId="22" xfId="0" applyNumberFormat="1" applyFont="1" applyBorder="1" applyAlignment="1">
      <alignment horizontal="center"/>
    </xf>
    <xf numFmtId="0" fontId="6" fillId="0" borderId="17" xfId="0" applyFont="1" applyBorder="1" applyAlignment="1">
      <alignment/>
    </xf>
    <xf numFmtId="0" fontId="6" fillId="0" borderId="15" xfId="0" applyFont="1" applyBorder="1" applyAlignment="1" applyProtection="1">
      <alignment/>
      <protection locked="0"/>
    </xf>
    <xf numFmtId="165" fontId="7" fillId="0" borderId="13" xfId="0" applyNumberFormat="1" applyFont="1" applyBorder="1" applyAlignment="1">
      <alignment horizontal="center" vertical="center"/>
    </xf>
    <xf numFmtId="165" fontId="6" fillId="0" borderId="22" xfId="0" applyNumberFormat="1" applyFont="1" applyBorder="1" applyAlignment="1">
      <alignment horizontal="center"/>
    </xf>
    <xf numFmtId="0" fontId="4" fillId="0" borderId="20" xfId="0" applyFont="1" applyBorder="1" applyAlignment="1">
      <alignment/>
    </xf>
    <xf numFmtId="0" fontId="4" fillId="0" borderId="35" xfId="0" applyFont="1" applyBorder="1" applyAlignment="1" applyProtection="1">
      <alignment/>
      <protection locked="0"/>
    </xf>
    <xf numFmtId="0" fontId="3" fillId="0" borderId="36" xfId="0" applyFont="1" applyBorder="1" applyAlignment="1">
      <alignment/>
    </xf>
    <xf numFmtId="0" fontId="17" fillId="0" borderId="13" xfId="0" applyFont="1" applyBorder="1" applyAlignment="1">
      <alignment horizontal="center" vertical="center"/>
    </xf>
    <xf numFmtId="0" fontId="18" fillId="0" borderId="20" xfId="0" applyFont="1" applyBorder="1" applyAlignment="1">
      <alignment/>
    </xf>
    <xf numFmtId="0" fontId="18" fillId="0" borderId="35" xfId="0" applyFont="1" applyBorder="1" applyAlignment="1" applyProtection="1">
      <alignment/>
      <protection locked="0"/>
    </xf>
    <xf numFmtId="2" fontId="18" fillId="0" borderId="22" xfId="0" applyNumberFormat="1" applyFont="1" applyBorder="1" applyAlignment="1">
      <alignment horizontal="center"/>
    </xf>
    <xf numFmtId="0" fontId="6" fillId="0" borderId="36" xfId="0" applyFont="1" applyBorder="1" applyAlignment="1">
      <alignment/>
    </xf>
    <xf numFmtId="0" fontId="0" fillId="0" borderId="0" xfId="0" applyAlignment="1">
      <alignment wrapText="1"/>
    </xf>
    <xf numFmtId="170" fontId="8" fillId="0" borderId="12" xfId="0" applyNumberFormat="1" applyFont="1" applyBorder="1" applyAlignment="1">
      <alignment horizontal="center"/>
    </xf>
    <xf numFmtId="170" fontId="8" fillId="0" borderId="14" xfId="0" applyNumberFormat="1" applyFont="1" applyBorder="1" applyAlignment="1">
      <alignment horizontal="center"/>
    </xf>
    <xf numFmtId="0" fontId="1" fillId="0" borderId="19" xfId="0" applyFont="1" applyBorder="1" applyAlignment="1">
      <alignment horizontal="center" vertical="center"/>
    </xf>
    <xf numFmtId="170" fontId="0" fillId="0" borderId="24" xfId="0" applyNumberFormat="1" applyBorder="1" applyAlignment="1">
      <alignment horizontal="center"/>
    </xf>
    <xf numFmtId="170" fontId="8" fillId="0" borderId="19" xfId="0" applyNumberFormat="1" applyFont="1" applyBorder="1" applyAlignment="1">
      <alignment horizontal="center"/>
    </xf>
    <xf numFmtId="170" fontId="8" fillId="0" borderId="24" xfId="0" applyNumberFormat="1" applyFont="1" applyBorder="1" applyAlignment="1">
      <alignment horizontal="center"/>
    </xf>
    <xf numFmtId="0" fontId="7" fillId="0" borderId="20" xfId="0" applyFont="1" applyBorder="1" applyAlignment="1">
      <alignment horizontal="center" vertical="center"/>
    </xf>
    <xf numFmtId="170" fontId="0" fillId="0" borderId="23" xfId="0" applyNumberFormat="1" applyBorder="1" applyAlignment="1">
      <alignment horizontal="center"/>
    </xf>
    <xf numFmtId="1" fontId="0" fillId="0" borderId="24" xfId="0" applyNumberFormat="1" applyBorder="1" applyAlignment="1">
      <alignment horizontal="center"/>
    </xf>
    <xf numFmtId="0" fontId="5" fillId="0" borderId="20" xfId="0" applyFont="1" applyBorder="1" applyAlignment="1">
      <alignment horizontal="center" vertical="center"/>
    </xf>
    <xf numFmtId="169" fontId="3" fillId="0" borderId="23" xfId="0" applyNumberFormat="1" applyFont="1" applyBorder="1" applyAlignment="1">
      <alignment horizontal="center"/>
    </xf>
    <xf numFmtId="0" fontId="19" fillId="0" borderId="35" xfId="0" applyFont="1" applyBorder="1" applyAlignment="1">
      <alignment horizontal="center" vertical="center" wrapText="1"/>
    </xf>
    <xf numFmtId="0" fontId="0" fillId="0" borderId="37" xfId="0" applyBorder="1" applyAlignment="1">
      <alignment/>
    </xf>
    <xf numFmtId="172" fontId="0" fillId="0" borderId="0" xfId="0" applyNumberFormat="1" applyAlignment="1">
      <alignment/>
    </xf>
    <xf numFmtId="172" fontId="21" fillId="0" borderId="16" xfId="0" applyNumberFormat="1" applyFont="1" applyBorder="1" applyAlignment="1">
      <alignment/>
    </xf>
    <xf numFmtId="172" fontId="21" fillId="0" borderId="15" xfId="0" applyNumberFormat="1" applyFont="1" applyBorder="1" applyAlignment="1">
      <alignment/>
    </xf>
    <xf numFmtId="0" fontId="0" fillId="0" borderId="0" xfId="0" applyAlignment="1">
      <alignment horizontal="left" vertical="center"/>
    </xf>
    <xf numFmtId="0" fontId="20" fillId="0" borderId="26" xfId="0" applyFont="1" applyBorder="1" applyAlignment="1">
      <alignment/>
    </xf>
    <xf numFmtId="164" fontId="23" fillId="0" borderId="35" xfId="0" applyNumberFormat="1" applyFont="1" applyBorder="1" applyAlignment="1" applyProtection="1">
      <alignment/>
      <protection locked="0"/>
    </xf>
    <xf numFmtId="0" fontId="0" fillId="0" borderId="38" xfId="0" applyFont="1" applyBorder="1" applyAlignment="1" applyProtection="1">
      <alignment/>
      <protection/>
    </xf>
    <xf numFmtId="172" fontId="0" fillId="0" borderId="15" xfId="0" applyNumberFormat="1" applyFont="1" applyBorder="1" applyAlignment="1" applyProtection="1">
      <alignment/>
      <protection/>
    </xf>
    <xf numFmtId="0" fontId="20" fillId="0" borderId="39" xfId="0" applyFont="1" applyBorder="1" applyAlignment="1">
      <alignment/>
    </xf>
    <xf numFmtId="164" fontId="23" fillId="0" borderId="40" xfId="0" applyNumberFormat="1" applyFont="1" applyBorder="1" applyAlignment="1" applyProtection="1">
      <alignment/>
      <protection locked="0"/>
    </xf>
    <xf numFmtId="0" fontId="15" fillId="0" borderId="41" xfId="0" applyFont="1" applyBorder="1" applyAlignment="1">
      <alignment/>
    </xf>
    <xf numFmtId="164" fontId="16" fillId="0" borderId="37" xfId="0" applyNumberFormat="1" applyFont="1" applyBorder="1" applyAlignment="1">
      <alignment/>
    </xf>
    <xf numFmtId="0" fontId="22" fillId="0" borderId="28" xfId="0" applyFont="1" applyBorder="1" applyAlignment="1">
      <alignment/>
    </xf>
    <xf numFmtId="172" fontId="26" fillId="0" borderId="16" xfId="0" applyNumberFormat="1" applyFont="1" applyBorder="1" applyAlignment="1">
      <alignment/>
    </xf>
    <xf numFmtId="0" fontId="27" fillId="0" borderId="28" xfId="0" applyFont="1" applyBorder="1" applyAlignment="1">
      <alignment/>
    </xf>
    <xf numFmtId="0" fontId="0" fillId="0" borderId="39" xfId="0" applyBorder="1" applyAlignment="1" applyProtection="1">
      <alignment/>
      <protection/>
    </xf>
    <xf numFmtId="172" fontId="0" fillId="0" borderId="40" xfId="0" applyNumberFormat="1" applyBorder="1" applyAlignment="1" applyProtection="1">
      <alignment/>
      <protection/>
    </xf>
    <xf numFmtId="0" fontId="4" fillId="0" borderId="41" xfId="0" applyFont="1" applyBorder="1" applyAlignment="1">
      <alignment/>
    </xf>
    <xf numFmtId="172" fontId="4" fillId="0" borderId="15" xfId="0" applyNumberFormat="1" applyFont="1" applyBorder="1" applyAlignment="1">
      <alignment/>
    </xf>
    <xf numFmtId="0" fontId="15" fillId="0" borderId="0" xfId="0" applyFont="1" applyAlignment="1">
      <alignment horizontal="left" vertical="center" wrapText="1"/>
    </xf>
    <xf numFmtId="0" fontId="16" fillId="0" borderId="0" xfId="0" applyFont="1" applyAlignment="1">
      <alignment/>
    </xf>
    <xf numFmtId="0" fontId="15" fillId="0" borderId="12" xfId="0" applyFont="1" applyBorder="1" applyAlignment="1" applyProtection="1">
      <alignment horizontal="center"/>
      <protection/>
    </xf>
    <xf numFmtId="0" fontId="15" fillId="0" borderId="13" xfId="0" applyFont="1" applyBorder="1" applyAlignment="1" applyProtection="1">
      <alignment horizontal="center"/>
      <protection/>
    </xf>
    <xf numFmtId="0" fontId="16" fillId="0" borderId="13" xfId="0" applyFont="1" applyBorder="1" applyAlignment="1" applyProtection="1">
      <alignment/>
      <protection/>
    </xf>
    <xf numFmtId="0" fontId="16" fillId="0" borderId="35" xfId="0" applyFont="1" applyBorder="1" applyAlignment="1" applyProtection="1">
      <alignment/>
      <protection/>
    </xf>
    <xf numFmtId="0" fontId="0" fillId="0" borderId="30" xfId="0" applyFont="1" applyBorder="1" applyAlignment="1" applyProtection="1">
      <alignment horizontal="left"/>
      <protection/>
    </xf>
    <xf numFmtId="0" fontId="0" fillId="0" borderId="42" xfId="0" applyBorder="1" applyAlignment="1" applyProtection="1">
      <alignment horizontal="left"/>
      <protection/>
    </xf>
    <xf numFmtId="0" fontId="0" fillId="0" borderId="30" xfId="0" applyBorder="1" applyAlignment="1" applyProtection="1">
      <alignment/>
      <protection/>
    </xf>
    <xf numFmtId="0" fontId="0" fillId="0" borderId="42" xfId="0" applyBorder="1" applyAlignment="1" applyProtection="1">
      <alignment/>
      <protection/>
    </xf>
    <xf numFmtId="0" fontId="0" fillId="0" borderId="43" xfId="0" applyFont="1" applyBorder="1" applyAlignment="1" applyProtection="1">
      <alignment horizontal="left"/>
      <protection locked="0"/>
    </xf>
    <xf numFmtId="0" fontId="0" fillId="0" borderId="42" xfId="0" applyBorder="1" applyAlignment="1" applyProtection="1">
      <alignment horizontal="left"/>
      <protection locked="0"/>
    </xf>
    <xf numFmtId="0" fontId="0" fillId="0" borderId="40" xfId="0" applyBorder="1" applyAlignment="1" applyProtection="1">
      <alignment horizontal="left"/>
      <protection locked="0"/>
    </xf>
    <xf numFmtId="0" fontId="0" fillId="0" borderId="43" xfId="0" applyFont="1" applyBorder="1" applyAlignment="1" applyProtection="1">
      <alignment/>
      <protection locked="0"/>
    </xf>
    <xf numFmtId="0" fontId="0" fillId="0" borderId="42" xfId="0" applyBorder="1" applyAlignment="1" applyProtection="1">
      <alignment/>
      <protection locked="0"/>
    </xf>
    <xf numFmtId="0" fontId="0" fillId="0" borderId="40" xfId="0" applyBorder="1" applyAlignment="1" applyProtection="1">
      <alignment/>
      <protection locked="0"/>
    </xf>
    <xf numFmtId="0" fontId="0" fillId="0" borderId="44" xfId="0" applyBorder="1" applyAlignment="1">
      <alignment horizontal="left"/>
    </xf>
    <xf numFmtId="0" fontId="0" fillId="0" borderId="45" xfId="0" applyFont="1" applyBorder="1" applyAlignment="1" applyProtection="1">
      <alignment/>
      <protection locked="0"/>
    </xf>
    <xf numFmtId="0" fontId="0" fillId="0" borderId="46" xfId="0" applyBorder="1" applyAlignment="1" applyProtection="1">
      <alignment/>
      <protection locked="0"/>
    </xf>
    <xf numFmtId="0" fontId="0" fillId="0" borderId="15" xfId="0" applyBorder="1" applyAlignment="1" applyProtection="1">
      <alignment/>
      <protection locked="0"/>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29" xfId="0" applyBorder="1" applyAlignment="1" applyProtection="1">
      <alignment/>
      <protection/>
    </xf>
    <xf numFmtId="0" fontId="0" fillId="0" borderId="46" xfId="0" applyBorder="1" applyAlignment="1" applyProtection="1">
      <alignment/>
      <protection/>
    </xf>
    <xf numFmtId="0" fontId="16" fillId="0" borderId="0" xfId="0" applyFont="1" applyAlignment="1">
      <alignment horizontal="left" vertical="center" wrapText="1"/>
    </xf>
    <xf numFmtId="0" fontId="0" fillId="0" borderId="47" xfId="0" applyBorder="1" applyAlignment="1">
      <alignment horizontal="left" vertical="center" wrapText="1"/>
    </xf>
    <xf numFmtId="0" fontId="0" fillId="0" borderId="16" xfId="0" applyBorder="1" applyAlignment="1">
      <alignment horizontal="left" vertical="center" wrapText="1"/>
    </xf>
    <xf numFmtId="0" fontId="12" fillId="0" borderId="33"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47" xfId="0" applyFont="1" applyBorder="1" applyAlignment="1">
      <alignment horizontal="left" vertical="center" wrapText="1"/>
    </xf>
    <xf numFmtId="0" fontId="0" fillId="0" borderId="51" xfId="0" applyBorder="1" applyAlignment="1" applyProtection="1">
      <alignment horizontal="left"/>
      <protection locked="0"/>
    </xf>
    <xf numFmtId="0" fontId="0" fillId="0" borderId="0" xfId="0" applyBorder="1" applyAlignment="1">
      <alignment horizontal="left"/>
    </xf>
    <xf numFmtId="0" fontId="0" fillId="0" borderId="52" xfId="0" applyBorder="1" applyAlignment="1">
      <alignment horizontal="left"/>
    </xf>
    <xf numFmtId="0" fontId="8" fillId="0" borderId="12" xfId="0" applyFont="1" applyBorder="1" applyAlignment="1" applyProtection="1">
      <alignment horizontal="center"/>
      <protection/>
    </xf>
    <xf numFmtId="0" fontId="8" fillId="0" borderId="13" xfId="0" applyFont="1" applyBorder="1" applyAlignment="1" applyProtection="1">
      <alignment horizontal="center"/>
      <protection/>
    </xf>
    <xf numFmtId="0" fontId="9" fillId="0" borderId="13" xfId="0" applyFont="1" applyBorder="1" applyAlignment="1" applyProtection="1">
      <alignment/>
      <protection/>
    </xf>
    <xf numFmtId="0" fontId="9" fillId="0" borderId="35" xfId="0" applyFont="1" applyBorder="1" applyAlignment="1" applyProtection="1">
      <alignment/>
      <protection/>
    </xf>
    <xf numFmtId="0" fontId="0" fillId="0" borderId="41" xfId="0" applyFont="1" applyBorder="1" applyAlignment="1" applyProtection="1">
      <alignment horizontal="left"/>
      <protection/>
    </xf>
    <xf numFmtId="0" fontId="0" fillId="0" borderId="0" xfId="0" applyAlignment="1" applyProtection="1">
      <alignment horizontal="left"/>
      <protection/>
    </xf>
    <xf numFmtId="0" fontId="0" fillId="0" borderId="53" xfId="0" applyFont="1" applyBorder="1" applyAlignment="1" applyProtection="1">
      <alignment horizontal="left"/>
      <protection locked="0"/>
    </xf>
    <xf numFmtId="0" fontId="0" fillId="0" borderId="54" xfId="0" applyBorder="1" applyAlignment="1">
      <alignment horizontal="left"/>
    </xf>
    <xf numFmtId="0" fontId="0" fillId="0" borderId="55" xfId="0" applyBorder="1" applyAlignment="1">
      <alignment horizontal="left"/>
    </xf>
    <xf numFmtId="0" fontId="0" fillId="0" borderId="41" xfId="0" applyBorder="1" applyAlignment="1" applyProtection="1">
      <alignment/>
      <protection/>
    </xf>
    <xf numFmtId="0" fontId="0" fillId="0" borderId="0" xfId="0" applyAlignment="1" applyProtection="1">
      <alignment/>
      <protection/>
    </xf>
    <xf numFmtId="0" fontId="0" fillId="0" borderId="45" xfId="0" applyBorder="1" applyAlignment="1" applyProtection="1">
      <alignment horizontal="left"/>
      <protection locked="0"/>
    </xf>
    <xf numFmtId="0" fontId="0" fillId="0" borderId="46" xfId="0" applyBorder="1" applyAlignment="1">
      <alignment horizontal="left"/>
    </xf>
    <xf numFmtId="0" fontId="0" fillId="0" borderId="15" xfId="0" applyBorder="1" applyAlignment="1">
      <alignment horizontal="left"/>
    </xf>
    <xf numFmtId="0" fontId="0" fillId="0" borderId="0" xfId="0" applyBorder="1" applyAlignment="1" applyProtection="1">
      <alignment/>
      <protection/>
    </xf>
    <xf numFmtId="0" fontId="0" fillId="0" borderId="27" xfId="0" applyBorder="1" applyAlignment="1">
      <alignment horizontal="left"/>
    </xf>
    <xf numFmtId="0" fontId="0" fillId="0" borderId="51" xfId="0" applyFont="1" applyBorder="1" applyAlignment="1" applyProtection="1">
      <alignment horizontal="left"/>
      <protection locked="0"/>
    </xf>
    <xf numFmtId="0" fontId="0" fillId="0" borderId="0" xfId="0" applyAlignment="1">
      <alignment horizontal="left"/>
    </xf>
    <xf numFmtId="0" fontId="10" fillId="0" borderId="46" xfId="0" applyFont="1" applyBorder="1" applyAlignment="1">
      <alignment horizontal="center" vertical="center"/>
    </xf>
    <xf numFmtId="0" fontId="11" fillId="0" borderId="46" xfId="0" applyFont="1" applyBorder="1" applyAlignment="1">
      <alignment horizontal="center" vertical="center"/>
    </xf>
    <xf numFmtId="0" fontId="0" fillId="0" borderId="56" xfId="0" applyBorder="1" applyAlignment="1" applyProtection="1">
      <alignment horizontal="left" vertical="center"/>
      <protection locked="0"/>
    </xf>
    <xf numFmtId="0" fontId="0" fillId="0" borderId="35" xfId="0" applyBorder="1" applyAlignment="1" applyProtection="1">
      <alignment/>
      <protection locked="0"/>
    </xf>
    <xf numFmtId="0" fontId="0" fillId="0" borderId="43" xfId="0" applyBorder="1" applyAlignment="1" applyProtection="1">
      <alignment/>
      <protection locked="0"/>
    </xf>
    <xf numFmtId="0" fontId="0" fillId="0" borderId="57" xfId="0" applyBorder="1" applyAlignment="1" applyProtection="1">
      <alignment/>
      <protection locked="0"/>
    </xf>
    <xf numFmtId="0" fontId="0" fillId="0" borderId="37" xfId="0" applyBorder="1" applyAlignment="1" applyProtection="1">
      <alignment/>
      <protection locked="0"/>
    </xf>
    <xf numFmtId="0" fontId="2" fillId="0" borderId="58" xfId="0" applyFont="1" applyBorder="1" applyAlignment="1">
      <alignment horizontal="center" vertical="center" wrapText="1"/>
    </xf>
    <xf numFmtId="0" fontId="3" fillId="0" borderId="59" xfId="0" applyFont="1" applyBorder="1" applyAlignment="1">
      <alignment/>
    </xf>
    <xf numFmtId="0" fontId="15" fillId="0" borderId="47" xfId="0" applyFont="1" applyBorder="1" applyAlignment="1" applyProtection="1">
      <alignment horizontal="center"/>
      <protection/>
    </xf>
    <xf numFmtId="0" fontId="16" fillId="0" borderId="48" xfId="0" applyFont="1" applyBorder="1" applyAlignment="1">
      <alignment horizontal="center"/>
    </xf>
    <xf numFmtId="0" fontId="16" fillId="0" borderId="16" xfId="0" applyFont="1" applyBorder="1" applyAlignment="1">
      <alignment horizontal="center"/>
    </xf>
    <xf numFmtId="0" fontId="8" fillId="0" borderId="0" xfId="0" applyFont="1" applyAlignment="1">
      <alignment horizontal="left" vertical="center" wrapText="1"/>
    </xf>
    <xf numFmtId="0" fontId="9" fillId="0" borderId="0" xfId="0" applyFont="1" applyAlignment="1">
      <alignment wrapText="1"/>
    </xf>
    <xf numFmtId="0" fontId="8" fillId="0" borderId="0" xfId="0" applyFont="1" applyAlignment="1">
      <alignment/>
    </xf>
    <xf numFmtId="0" fontId="8" fillId="0" borderId="12" xfId="0" applyFont="1" applyBorder="1" applyAlignment="1">
      <alignment horizontal="center" vertical="center"/>
    </xf>
    <xf numFmtId="0" fontId="8" fillId="0" borderId="35" xfId="0" applyFont="1" applyBorder="1" applyAlignment="1">
      <alignment horizontal="center" vertical="center"/>
    </xf>
    <xf numFmtId="170" fontId="8" fillId="0" borderId="14" xfId="0" applyNumberFormat="1" applyFont="1" applyBorder="1" applyAlignment="1">
      <alignment horizontal="center" vertical="center"/>
    </xf>
    <xf numFmtId="0" fontId="8" fillId="0" borderId="37" xfId="0" applyFont="1" applyBorder="1" applyAlignment="1">
      <alignment horizontal="center" vertical="center"/>
    </xf>
    <xf numFmtId="2" fontId="8" fillId="0" borderId="14" xfId="0" applyNumberFormat="1" applyFont="1" applyBorder="1" applyAlignment="1">
      <alignment horizontal="center" vertical="center"/>
    </xf>
    <xf numFmtId="2" fontId="8" fillId="0" borderId="37" xfId="0" applyNumberFormat="1" applyFont="1" applyBorder="1" applyAlignment="1">
      <alignment horizontal="center" vertical="center"/>
    </xf>
    <xf numFmtId="0" fontId="2" fillId="0" borderId="49" xfId="0" applyFont="1" applyBorder="1" applyAlignment="1">
      <alignment horizontal="center" vertical="center" wrapText="1"/>
    </xf>
    <xf numFmtId="0" fontId="3" fillId="0" borderId="29" xfId="0" applyFont="1" applyBorder="1" applyAlignment="1">
      <alignment/>
    </xf>
    <xf numFmtId="0" fontId="0" fillId="0" borderId="49" xfId="0" applyFont="1" applyBorder="1" applyAlignment="1">
      <alignment horizontal="left" vertical="center" wrapText="1"/>
    </xf>
    <xf numFmtId="0" fontId="0" fillId="0" borderId="33" xfId="0" applyFont="1" applyBorder="1" applyAlignment="1">
      <alignment horizontal="left" vertical="center" wrapText="1"/>
    </xf>
    <xf numFmtId="0" fontId="0" fillId="0" borderId="29" xfId="0" applyFont="1" applyBorder="1" applyAlignment="1">
      <alignment horizontal="left" vertical="center" wrapText="1"/>
    </xf>
    <xf numFmtId="0" fontId="0" fillId="0" borderId="15" xfId="0" applyFont="1" applyBorder="1" applyAlignment="1">
      <alignment horizontal="left" vertical="center" wrapText="1"/>
    </xf>
    <xf numFmtId="0" fontId="27" fillId="0" borderId="12" xfId="0" applyFont="1" applyBorder="1" applyAlignment="1">
      <alignment horizontal="center" vertical="center"/>
    </xf>
    <xf numFmtId="0" fontId="27" fillId="0" borderId="35" xfId="0" applyFont="1" applyBorder="1" applyAlignment="1">
      <alignment horizontal="center" vertical="center"/>
    </xf>
    <xf numFmtId="0" fontId="24" fillId="0" borderId="47" xfId="0" applyFont="1" applyBorder="1" applyAlignment="1">
      <alignment horizontal="left" vertical="center" wrapText="1"/>
    </xf>
    <xf numFmtId="0" fontId="24" fillId="0" borderId="16" xfId="0" applyFont="1" applyBorder="1" applyAlignment="1">
      <alignment horizontal="left" vertical="center" wrapText="1"/>
    </xf>
    <xf numFmtId="0" fontId="15" fillId="0" borderId="47" xfId="0" applyFont="1" applyBorder="1" applyAlignment="1">
      <alignment horizontal="left" vertical="center" wrapText="1"/>
    </xf>
    <xf numFmtId="0" fontId="16" fillId="0" borderId="16" xfId="0" applyFont="1" applyBorder="1" applyAlignment="1">
      <alignment horizontal="left" vertical="center" wrapText="1"/>
    </xf>
    <xf numFmtId="0" fontId="25" fillId="0" borderId="46" xfId="0" applyFont="1" applyBorder="1" applyAlignment="1">
      <alignment horizontal="center"/>
    </xf>
    <xf numFmtId="0" fontId="0" fillId="0" borderId="48" xfId="0" applyBorder="1" applyAlignment="1">
      <alignment/>
    </xf>
    <xf numFmtId="0" fontId="22" fillId="0" borderId="12" xfId="0" applyFont="1" applyBorder="1" applyAlignment="1">
      <alignment horizontal="center" vertical="center"/>
    </xf>
    <xf numFmtId="0" fontId="22" fillId="0" borderId="35" xfId="0" applyFont="1" applyBorder="1" applyAlignment="1">
      <alignment horizontal="center" vertical="center"/>
    </xf>
    <xf numFmtId="0" fontId="24" fillId="0" borderId="0" xfId="0" applyFont="1" applyBorder="1" applyAlignment="1">
      <alignment horizontal="center"/>
    </xf>
    <xf numFmtId="0" fontId="28"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30</xdr:row>
      <xdr:rowOff>114300</xdr:rowOff>
    </xdr:from>
    <xdr:to>
      <xdr:col>9</xdr:col>
      <xdr:colOff>495300</xdr:colOff>
      <xdr:row>65</xdr:row>
      <xdr:rowOff>47625</xdr:rowOff>
    </xdr:to>
    <xdr:pic>
      <xdr:nvPicPr>
        <xdr:cNvPr id="1" name="Picture 1" descr="power req"/>
        <xdr:cNvPicPr preferRelativeResize="1">
          <a:picLocks noChangeAspect="1"/>
        </xdr:cNvPicPr>
      </xdr:nvPicPr>
      <xdr:blipFill>
        <a:blip r:embed="rId1"/>
        <a:stretch>
          <a:fillRect/>
        </a:stretch>
      </xdr:blipFill>
      <xdr:spPr>
        <a:xfrm>
          <a:off x="447675" y="6105525"/>
          <a:ext cx="6924675" cy="560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31</xdr:row>
      <xdr:rowOff>0</xdr:rowOff>
    </xdr:from>
    <xdr:to>
      <xdr:col>11</xdr:col>
      <xdr:colOff>19050</xdr:colOff>
      <xdr:row>64</xdr:row>
      <xdr:rowOff>114300</xdr:rowOff>
    </xdr:to>
    <xdr:pic>
      <xdr:nvPicPr>
        <xdr:cNvPr id="1" name="Picture 2" descr="power req"/>
        <xdr:cNvPicPr preferRelativeResize="1">
          <a:picLocks noChangeAspect="1"/>
        </xdr:cNvPicPr>
      </xdr:nvPicPr>
      <xdr:blipFill>
        <a:blip r:embed="rId1"/>
        <a:stretch>
          <a:fillRect/>
        </a:stretch>
      </xdr:blipFill>
      <xdr:spPr>
        <a:xfrm>
          <a:off x="314325" y="6076950"/>
          <a:ext cx="7162800" cy="545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9"/>
  <sheetViews>
    <sheetView zoomScale="125" zoomScaleNormal="125" zoomScalePageLayoutView="0" workbookViewId="0" topLeftCell="A1">
      <selection activeCell="D8" sqref="D8:H8"/>
    </sheetView>
  </sheetViews>
  <sheetFormatPr defaultColWidth="9.140625" defaultRowHeight="12.75"/>
  <cols>
    <col min="1" max="1" width="8.7109375" style="0" customWidth="1"/>
    <col min="2" max="4" width="15.7109375" style="0" customWidth="1"/>
    <col min="9" max="9" width="10.7109375" style="0" customWidth="1"/>
  </cols>
  <sheetData>
    <row r="1" spans="1:12" ht="19.5" customHeight="1">
      <c r="A1" s="120" t="s">
        <v>57</v>
      </c>
      <c r="B1" s="121"/>
      <c r="C1" s="121"/>
      <c r="D1" s="121"/>
      <c r="E1" s="121"/>
      <c r="F1" s="121"/>
      <c r="G1" s="121"/>
      <c r="H1" s="121"/>
      <c r="I1" s="121"/>
      <c r="J1" s="121"/>
      <c r="K1" s="121"/>
      <c r="L1" s="15"/>
    </row>
    <row r="2" spans="1:12" ht="19.5" customHeight="1" thickBot="1">
      <c r="A2" s="121"/>
      <c r="B2" s="121"/>
      <c r="C2" s="121"/>
      <c r="D2" s="121"/>
      <c r="E2" s="121"/>
      <c r="F2" s="121"/>
      <c r="G2" s="121"/>
      <c r="H2" s="121"/>
      <c r="I2" s="121"/>
      <c r="J2" s="121"/>
      <c r="K2" s="121"/>
      <c r="L2" s="15"/>
    </row>
    <row r="3" spans="2:8" ht="18">
      <c r="B3" s="122" t="s">
        <v>54</v>
      </c>
      <c r="C3" s="123"/>
      <c r="D3" s="123"/>
      <c r="E3" s="123"/>
      <c r="F3" s="123"/>
      <c r="G3" s="124"/>
      <c r="H3" s="125"/>
    </row>
    <row r="4" spans="2:8" ht="12.75">
      <c r="B4" s="126" t="s">
        <v>19</v>
      </c>
      <c r="C4" s="127"/>
      <c r="D4" s="130"/>
      <c r="E4" s="131"/>
      <c r="F4" s="131"/>
      <c r="G4" s="131"/>
      <c r="H4" s="132"/>
    </row>
    <row r="5" spans="2:8" ht="12.75">
      <c r="B5" s="126" t="s">
        <v>56</v>
      </c>
      <c r="C5" s="136"/>
      <c r="D5" s="130"/>
      <c r="E5" s="131"/>
      <c r="F5" s="131"/>
      <c r="G5" s="131"/>
      <c r="H5" s="132"/>
    </row>
    <row r="6" spans="2:8" ht="12.75">
      <c r="B6" s="128" t="s">
        <v>20</v>
      </c>
      <c r="C6" s="129"/>
      <c r="D6" s="130"/>
      <c r="E6" s="131"/>
      <c r="F6" s="131"/>
      <c r="G6" s="131"/>
      <c r="H6" s="132"/>
    </row>
    <row r="7" spans="2:8" ht="12.75">
      <c r="B7" s="128" t="s">
        <v>55</v>
      </c>
      <c r="C7" s="129"/>
      <c r="D7" s="133"/>
      <c r="E7" s="134"/>
      <c r="F7" s="134"/>
      <c r="G7" s="134"/>
      <c r="H7" s="135"/>
    </row>
    <row r="8" spans="2:8" ht="13.5" thickBot="1">
      <c r="B8" s="149" t="s">
        <v>65</v>
      </c>
      <c r="C8" s="150"/>
      <c r="D8" s="137"/>
      <c r="E8" s="138"/>
      <c r="F8" s="138"/>
      <c r="G8" s="138"/>
      <c r="H8" s="139"/>
    </row>
    <row r="9" ht="13.5" thickBot="1"/>
    <row r="10" spans="1:9" ht="24.75" customHeight="1" thickBot="1">
      <c r="A10" s="146" t="s">
        <v>5</v>
      </c>
      <c r="B10" s="147"/>
      <c r="C10" s="147"/>
      <c r="D10" s="148"/>
      <c r="E10" s="1"/>
      <c r="I10" s="20" t="s">
        <v>13</v>
      </c>
    </row>
    <row r="11" spans="1:9" ht="12.75" customHeight="1" thickBot="1">
      <c r="A11" s="142" t="s">
        <v>6</v>
      </c>
      <c r="B11" s="143"/>
      <c r="C11" s="79" t="s">
        <v>0</v>
      </c>
      <c r="D11" s="80">
        <v>195</v>
      </c>
      <c r="I11" s="4">
        <f>SUM(D16*D16)</f>
        <v>0.2025</v>
      </c>
    </row>
    <row r="12" spans="1:4" ht="13.5" thickBot="1">
      <c r="A12" s="144"/>
      <c r="B12" s="145"/>
      <c r="C12" s="81" t="s">
        <v>1</v>
      </c>
      <c r="D12" s="69">
        <v>1650</v>
      </c>
    </row>
    <row r="13" spans="1:4" ht="12.75">
      <c r="A13" s="142" t="s">
        <v>6</v>
      </c>
      <c r="B13" s="143"/>
      <c r="C13" s="83" t="s">
        <v>33</v>
      </c>
      <c r="D13" s="84">
        <v>6.5</v>
      </c>
    </row>
    <row r="14" spans="1:4" ht="13.5" thickBot="1">
      <c r="A14" s="144"/>
      <c r="B14" s="145"/>
      <c r="C14" s="86" t="s">
        <v>34</v>
      </c>
      <c r="D14" s="76">
        <v>0.003939</v>
      </c>
    </row>
    <row r="15" spans="1:4" ht="13.5" thickBot="1">
      <c r="A15" s="140" t="s">
        <v>28</v>
      </c>
      <c r="B15" s="141"/>
      <c r="C15" s="3" t="s">
        <v>4</v>
      </c>
      <c r="D15" s="11">
        <v>1.9</v>
      </c>
    </row>
    <row r="16" spans="1:4" ht="13.5" thickBot="1">
      <c r="A16" s="140"/>
      <c r="B16" s="141"/>
      <c r="C16" s="3" t="s">
        <v>7</v>
      </c>
      <c r="D16" s="11">
        <v>0.45</v>
      </c>
    </row>
    <row r="17" ht="13.5" thickBot="1"/>
    <row r="18" spans="1:11" s="2" customFormat="1" ht="24.75" customHeight="1">
      <c r="A18" s="5" t="s">
        <v>11</v>
      </c>
      <c r="B18" s="6" t="s">
        <v>8</v>
      </c>
      <c r="C18" s="49" t="s">
        <v>9</v>
      </c>
      <c r="D18" s="7" t="s">
        <v>1</v>
      </c>
      <c r="E18" s="77" t="s">
        <v>10</v>
      </c>
      <c r="F18" s="7" t="s">
        <v>2</v>
      </c>
      <c r="G18" s="7" t="s">
        <v>12</v>
      </c>
      <c r="H18" s="36" t="s">
        <v>14</v>
      </c>
      <c r="I18" s="38" t="s">
        <v>15</v>
      </c>
      <c r="J18" s="17" t="s">
        <v>16</v>
      </c>
      <c r="K18" s="16" t="s">
        <v>35</v>
      </c>
    </row>
    <row r="19" spans="1:11" ht="13.5" thickBot="1">
      <c r="A19" s="9"/>
      <c r="B19" s="25">
        <f>SUM(D16)</f>
        <v>0.45</v>
      </c>
      <c r="C19" s="67">
        <f>SUM(D11)</f>
        <v>195</v>
      </c>
      <c r="D19" s="27">
        <f>SUM(3.82*C19/B19)</f>
        <v>1655.3333333333333</v>
      </c>
      <c r="E19" s="78">
        <f>SUM(D14)</f>
        <v>0.003939</v>
      </c>
      <c r="F19" s="28">
        <f>SUM(D19*E19)</f>
        <v>6.520357999999999</v>
      </c>
      <c r="G19" s="29">
        <f>SUM(3.1416*I11/4*F19)</f>
        <v>1.0370205575729998</v>
      </c>
      <c r="H19" s="34">
        <f>SUM(G19*D15)</f>
        <v>1.9703390593886996</v>
      </c>
      <c r="I19" s="34">
        <f>SUM(63030*H19/D19)</f>
        <v>75.02444879980048</v>
      </c>
      <c r="J19" s="30">
        <f>SUM(I19/12)</f>
        <v>6.252037399983373</v>
      </c>
      <c r="K19" s="31">
        <f>SUM(J19/0.7376)</f>
        <v>8.476189533600017</v>
      </c>
    </row>
    <row r="20" spans="2:11" ht="13.5" thickBot="1">
      <c r="B20" s="26"/>
      <c r="C20" s="26"/>
      <c r="D20" s="26"/>
      <c r="E20" s="37"/>
      <c r="F20" s="26"/>
      <c r="G20" s="26"/>
      <c r="H20" s="37"/>
      <c r="I20" s="37"/>
      <c r="J20" s="32"/>
      <c r="K20" s="26"/>
    </row>
    <row r="21" spans="1:11" s="2" customFormat="1" ht="24.75" customHeight="1">
      <c r="A21" s="5" t="s">
        <v>11</v>
      </c>
      <c r="B21" s="6" t="s">
        <v>8</v>
      </c>
      <c r="C21" s="7" t="s">
        <v>0</v>
      </c>
      <c r="D21" s="45" t="s">
        <v>17</v>
      </c>
      <c r="E21" s="77" t="s">
        <v>10</v>
      </c>
      <c r="F21" s="7" t="s">
        <v>2</v>
      </c>
      <c r="G21" s="7" t="s">
        <v>12</v>
      </c>
      <c r="H21" s="36" t="s">
        <v>14</v>
      </c>
      <c r="I21" s="38" t="s">
        <v>15</v>
      </c>
      <c r="J21" s="18" t="s">
        <v>16</v>
      </c>
      <c r="K21" s="16" t="s">
        <v>35</v>
      </c>
    </row>
    <row r="22" spans="1:11" ht="13.5" thickBot="1">
      <c r="A22" s="9"/>
      <c r="B22" s="25">
        <f>SUM(D16)</f>
        <v>0.45</v>
      </c>
      <c r="C22" s="27">
        <f>SUM(0.262*B22*D22)</f>
        <v>194.535</v>
      </c>
      <c r="D22" s="70">
        <f>SUM(D12)</f>
        <v>1650</v>
      </c>
      <c r="E22" s="78">
        <f>SUM(D14)</f>
        <v>0.003939</v>
      </c>
      <c r="F22" s="28">
        <f>SUM(D22*E22)</f>
        <v>6.49935</v>
      </c>
      <c r="G22" s="29">
        <f>SUM(3.1416*I11/4*F22)</f>
        <v>1.033679371725</v>
      </c>
      <c r="H22" s="34">
        <f>SUM(G22*D15)</f>
        <v>1.9639908062774998</v>
      </c>
      <c r="I22" s="34">
        <f>SUM(63030*H22/D22)</f>
        <v>75.02444879980048</v>
      </c>
      <c r="J22" s="30">
        <f>SUM(I22/12)</f>
        <v>6.252037399983373</v>
      </c>
      <c r="K22" s="31">
        <f>SUM(J22/0.7376)</f>
        <v>8.476189533600017</v>
      </c>
    </row>
    <row r="23" spans="2:11" ht="13.5" thickBot="1">
      <c r="B23" s="26"/>
      <c r="C23" s="26"/>
      <c r="D23" s="26"/>
      <c r="E23" s="37"/>
      <c r="F23" s="26"/>
      <c r="G23" s="26"/>
      <c r="H23" s="37"/>
      <c r="I23" s="37"/>
      <c r="J23" s="32"/>
      <c r="K23" s="26"/>
    </row>
    <row r="24" spans="1:11" s="2" customFormat="1" ht="24.75" customHeight="1">
      <c r="A24" s="5" t="s">
        <v>11</v>
      </c>
      <c r="B24" s="6" t="s">
        <v>8</v>
      </c>
      <c r="C24" s="49" t="s">
        <v>9</v>
      </c>
      <c r="D24" s="7" t="s">
        <v>1</v>
      </c>
      <c r="E24" s="36" t="s">
        <v>3</v>
      </c>
      <c r="F24" s="82" t="s">
        <v>18</v>
      </c>
      <c r="G24" s="7" t="s">
        <v>12</v>
      </c>
      <c r="H24" s="36" t="s">
        <v>14</v>
      </c>
      <c r="I24" s="38" t="s">
        <v>15</v>
      </c>
      <c r="J24" s="18" t="s">
        <v>16</v>
      </c>
      <c r="K24" s="16" t="s">
        <v>35</v>
      </c>
    </row>
    <row r="25" spans="1:11" ht="13.5" thickBot="1">
      <c r="A25" s="9"/>
      <c r="B25" s="25">
        <f>SUM(D16)</f>
        <v>0.45</v>
      </c>
      <c r="C25" s="67">
        <f>SUM(D11)</f>
        <v>195</v>
      </c>
      <c r="D25" s="27">
        <f>SUM(3.82*C25/B25)</f>
        <v>1655.3333333333333</v>
      </c>
      <c r="E25" s="34">
        <f>SUM(F25/D25)</f>
        <v>0.003926701570680628</v>
      </c>
      <c r="F25" s="85">
        <f>SUM(D13)</f>
        <v>6.5</v>
      </c>
      <c r="G25" s="29">
        <f>SUM(3.1416*I11/4*F25)</f>
        <v>1.03378275</v>
      </c>
      <c r="H25" s="34">
        <f>SUM(G25*D15)</f>
        <v>1.964187225</v>
      </c>
      <c r="I25" s="34">
        <f>SUM(63030*H25/D25)</f>
        <v>74.79020587500001</v>
      </c>
      <c r="J25" s="30">
        <f>SUM(I25/12)</f>
        <v>6.232517156250001</v>
      </c>
      <c r="K25" s="31">
        <f>SUM(J25/0.7376)</f>
        <v>8.449724994915945</v>
      </c>
    </row>
    <row r="26" spans="2:11" ht="13.5" thickBot="1">
      <c r="B26" s="26"/>
      <c r="C26" s="26"/>
      <c r="D26" s="26"/>
      <c r="E26" s="37"/>
      <c r="F26" s="26"/>
      <c r="G26" s="26"/>
      <c r="H26" s="37"/>
      <c r="I26" s="37"/>
      <c r="J26" s="32"/>
      <c r="K26" s="26"/>
    </row>
    <row r="27" spans="1:11" s="2" customFormat="1" ht="24.75" customHeight="1">
      <c r="A27" s="5" t="s">
        <v>11</v>
      </c>
      <c r="B27" s="6" t="s">
        <v>8</v>
      </c>
      <c r="C27" s="7" t="s">
        <v>0</v>
      </c>
      <c r="D27" s="45" t="s">
        <v>17</v>
      </c>
      <c r="E27" s="36" t="s">
        <v>3</v>
      </c>
      <c r="F27" s="82" t="s">
        <v>18</v>
      </c>
      <c r="G27" s="7" t="s">
        <v>12</v>
      </c>
      <c r="H27" s="36" t="s">
        <v>14</v>
      </c>
      <c r="I27" s="38" t="s">
        <v>15</v>
      </c>
      <c r="J27" s="18" t="s">
        <v>16</v>
      </c>
      <c r="K27" s="16" t="s">
        <v>35</v>
      </c>
    </row>
    <row r="28" spans="1:11" ht="13.5" thickBot="1">
      <c r="A28" s="9"/>
      <c r="B28" s="25">
        <f>SUM(D16)</f>
        <v>0.45</v>
      </c>
      <c r="C28" s="27">
        <f>SUM(0.262*B28*D28)</f>
        <v>194.535</v>
      </c>
      <c r="D28" s="70">
        <f>SUM(D12)</f>
        <v>1650</v>
      </c>
      <c r="E28" s="34">
        <f>SUM(F28/D28)</f>
        <v>0.00393939393939394</v>
      </c>
      <c r="F28" s="85">
        <f>SUM(D13)</f>
        <v>6.5</v>
      </c>
      <c r="G28" s="29">
        <f>SUM(3.1416*I11/4*F28)</f>
        <v>1.03378275</v>
      </c>
      <c r="H28" s="34">
        <f>SUM(G28*D15)</f>
        <v>1.964187225</v>
      </c>
      <c r="I28" s="34">
        <f>SUM(63030*H28/D28)</f>
        <v>75.031951995</v>
      </c>
      <c r="J28" s="30">
        <f>SUM(I28/12)</f>
        <v>6.25266266625</v>
      </c>
      <c r="K28" s="31">
        <f>SUM(J28/0.7376)</f>
        <v>8.477037237323753</v>
      </c>
    </row>
    <row r="29" spans="2:11" ht="12.75">
      <c r="B29" s="26"/>
      <c r="C29" s="26"/>
      <c r="D29" s="26"/>
      <c r="E29" s="26"/>
      <c r="F29" s="26"/>
      <c r="G29" s="26"/>
      <c r="H29" s="26"/>
      <c r="I29" s="26"/>
      <c r="J29" s="26"/>
      <c r="K29" s="26"/>
    </row>
  </sheetData>
  <sheetProtection password="CA5D" sheet="1" objects="1" scenarios="1"/>
  <mergeCells count="17">
    <mergeCell ref="D8:H8"/>
    <mergeCell ref="A15:B15"/>
    <mergeCell ref="A16:B16"/>
    <mergeCell ref="A11:B12"/>
    <mergeCell ref="A10:D10"/>
    <mergeCell ref="A13:B14"/>
    <mergeCell ref="B8:C8"/>
    <mergeCell ref="A1:K2"/>
    <mergeCell ref="B3:H3"/>
    <mergeCell ref="B4:C4"/>
    <mergeCell ref="B7:C7"/>
    <mergeCell ref="D4:H4"/>
    <mergeCell ref="D7:H7"/>
    <mergeCell ref="B5:C5"/>
    <mergeCell ref="B6:C6"/>
    <mergeCell ref="D5:H5"/>
    <mergeCell ref="D6:H6"/>
  </mergeCells>
  <printOptions gridLines="1" horizontalCentered="1" verticalCentered="1"/>
  <pageMargins left="0.75" right="0.75" top="1" bottom="1" header="0.5" footer="0.5"/>
  <pageSetup horizontalDpi="300" verticalDpi="300" orientation="landscape" r:id="rId2"/>
  <headerFooter alignWithMargins="0">
    <oddHeader>&amp;C&amp;"Arial,Bold"&amp;16TORQUE CALCULATION CHART - DRILLING</oddHeader>
    <oddFooter>&amp;R&amp;F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tabSelected="1" zoomScale="125" zoomScaleNormal="125" zoomScalePageLayoutView="0" workbookViewId="0" topLeftCell="A7">
      <selection activeCell="E19" sqref="E19"/>
    </sheetView>
  </sheetViews>
  <sheetFormatPr defaultColWidth="9.140625" defaultRowHeight="12.75"/>
  <cols>
    <col min="1" max="1" width="8.7109375" style="0" customWidth="1"/>
    <col min="2" max="3" width="13.7109375" style="0" customWidth="1"/>
    <col min="4" max="4" width="8.7109375" style="0" customWidth="1"/>
    <col min="5" max="5" width="9.57421875" style="0" bestFit="1" customWidth="1"/>
    <col min="6" max="6" width="9.57421875" style="0" customWidth="1"/>
    <col min="7" max="7" width="9.7109375" style="0" bestFit="1" customWidth="1"/>
    <col min="10" max="10" width="10.7109375" style="0" customWidth="1"/>
    <col min="14" max="14" width="10.7109375" style="0" customWidth="1"/>
  </cols>
  <sheetData>
    <row r="1" spans="1:13" ht="19.5" customHeight="1">
      <c r="A1" s="120" t="s">
        <v>57</v>
      </c>
      <c r="B1" s="151"/>
      <c r="C1" s="151"/>
      <c r="D1" s="151"/>
      <c r="E1" s="151"/>
      <c r="F1" s="151"/>
      <c r="G1" s="151"/>
      <c r="H1" s="151"/>
      <c r="I1" s="151"/>
      <c r="J1" s="151"/>
      <c r="K1" s="151"/>
      <c r="L1" s="151"/>
      <c r="M1" s="14"/>
    </row>
    <row r="2" spans="1:13" ht="19.5" customHeight="1" thickBot="1">
      <c r="A2" s="151"/>
      <c r="B2" s="151"/>
      <c r="C2" s="151"/>
      <c r="D2" s="151"/>
      <c r="E2" s="151"/>
      <c r="F2" s="151"/>
      <c r="G2" s="151"/>
      <c r="H2" s="151"/>
      <c r="I2" s="151"/>
      <c r="J2" s="151"/>
      <c r="K2" s="151"/>
      <c r="L2" s="151"/>
      <c r="M2" s="14"/>
    </row>
    <row r="3" spans="2:9" ht="15.75">
      <c r="B3" s="163" t="s">
        <v>52</v>
      </c>
      <c r="C3" s="164"/>
      <c r="D3" s="164"/>
      <c r="E3" s="164"/>
      <c r="F3" s="164"/>
      <c r="G3" s="164"/>
      <c r="H3" s="165"/>
      <c r="I3" s="166"/>
    </row>
    <row r="4" spans="2:9" ht="12.75">
      <c r="B4" s="167" t="s">
        <v>19</v>
      </c>
      <c r="C4" s="168"/>
      <c r="D4" s="169" t="s">
        <v>105</v>
      </c>
      <c r="E4" s="170"/>
      <c r="F4" s="170"/>
      <c r="G4" s="170"/>
      <c r="H4" s="170"/>
      <c r="I4" s="171"/>
    </row>
    <row r="5" spans="2:9" ht="12.75">
      <c r="B5" s="167" t="s">
        <v>53</v>
      </c>
      <c r="C5" s="178"/>
      <c r="D5" s="179" t="s">
        <v>106</v>
      </c>
      <c r="E5" s="180"/>
      <c r="F5" s="180"/>
      <c r="G5" s="180"/>
      <c r="H5" s="180"/>
      <c r="I5" s="162"/>
    </row>
    <row r="6" spans="2:9" ht="12.75">
      <c r="B6" s="172" t="s">
        <v>20</v>
      </c>
      <c r="C6" s="173"/>
      <c r="D6" s="160" t="s">
        <v>107</v>
      </c>
      <c r="E6" s="161"/>
      <c r="F6" s="161"/>
      <c r="G6" s="161"/>
      <c r="H6" s="161"/>
      <c r="I6" s="162"/>
    </row>
    <row r="7" spans="2:9" ht="12.75">
      <c r="B7" s="172" t="s">
        <v>36</v>
      </c>
      <c r="C7" s="177"/>
      <c r="D7" s="160" t="s">
        <v>108</v>
      </c>
      <c r="E7" s="161"/>
      <c r="F7" s="161"/>
      <c r="G7" s="161"/>
      <c r="H7" s="161"/>
      <c r="I7" s="162"/>
    </row>
    <row r="8" spans="2:9" ht="13.5" thickBot="1">
      <c r="B8" s="149" t="s">
        <v>65</v>
      </c>
      <c r="C8" s="150"/>
      <c r="D8" s="174" t="s">
        <v>109</v>
      </c>
      <c r="E8" s="175"/>
      <c r="F8" s="175"/>
      <c r="G8" s="175"/>
      <c r="H8" s="175"/>
      <c r="I8" s="176"/>
    </row>
    <row r="9" ht="13.5" thickBot="1"/>
    <row r="10" spans="1:10" ht="19.5" customHeight="1" thickBot="1">
      <c r="A10" s="156" t="s">
        <v>5</v>
      </c>
      <c r="B10" s="157"/>
      <c r="C10" s="157"/>
      <c r="D10" s="158"/>
      <c r="E10" s="1"/>
      <c r="F10" s="1"/>
      <c r="J10" s="20" t="s">
        <v>13</v>
      </c>
    </row>
    <row r="11" spans="1:10" ht="12.75" customHeight="1" thickBot="1">
      <c r="A11" s="142" t="s">
        <v>6</v>
      </c>
      <c r="B11" s="154"/>
      <c r="C11" s="65" t="s">
        <v>0</v>
      </c>
      <c r="D11" s="66">
        <v>393</v>
      </c>
      <c r="J11" s="4">
        <f>SUM(D16*D16)</f>
        <v>0.25</v>
      </c>
    </row>
    <row r="12" spans="1:4" ht="13.5" thickBot="1">
      <c r="A12" s="144"/>
      <c r="B12" s="155"/>
      <c r="C12" s="68" t="s">
        <v>1</v>
      </c>
      <c r="D12" s="69">
        <v>3000</v>
      </c>
    </row>
    <row r="13" spans="1:10" ht="12.75">
      <c r="A13" s="142" t="s">
        <v>6</v>
      </c>
      <c r="B13" s="154"/>
      <c r="C13" s="71" t="s">
        <v>30</v>
      </c>
      <c r="D13" s="72">
        <v>60</v>
      </c>
      <c r="H13" s="23"/>
      <c r="I13" s="22"/>
      <c r="J13" s="21"/>
    </row>
    <row r="14" spans="1:10" ht="13.5" thickBot="1">
      <c r="A14" s="144"/>
      <c r="B14" s="155"/>
      <c r="C14" s="75" t="s">
        <v>31</v>
      </c>
      <c r="D14" s="76">
        <v>0.005</v>
      </c>
      <c r="G14" s="39"/>
      <c r="H14" s="24"/>
      <c r="I14" s="22"/>
      <c r="J14" s="22"/>
    </row>
    <row r="15" spans="1:9" ht="13.5" thickBot="1">
      <c r="A15" s="159" t="s">
        <v>22</v>
      </c>
      <c r="B15" s="153"/>
      <c r="C15" s="12" t="s">
        <v>21</v>
      </c>
      <c r="D15" s="10">
        <v>4</v>
      </c>
      <c r="H15" s="24"/>
      <c r="I15" s="22"/>
    </row>
    <row r="16" spans="1:9" ht="13.5" thickBot="1">
      <c r="A16" s="159" t="s">
        <v>39</v>
      </c>
      <c r="B16" s="153"/>
      <c r="C16" s="12" t="s">
        <v>27</v>
      </c>
      <c r="D16" s="10">
        <v>0.5</v>
      </c>
      <c r="H16" s="24"/>
      <c r="I16" s="22"/>
    </row>
    <row r="17" spans="1:4" ht="13.5" thickBot="1">
      <c r="A17" s="152" t="s">
        <v>28</v>
      </c>
      <c r="B17" s="153"/>
      <c r="C17" s="13" t="s">
        <v>4</v>
      </c>
      <c r="D17" s="11">
        <v>1.9</v>
      </c>
    </row>
    <row r="18" spans="1:4" ht="13.5" thickBot="1">
      <c r="A18" s="152" t="s">
        <v>24</v>
      </c>
      <c r="B18" s="153"/>
      <c r="C18" s="13" t="s">
        <v>23</v>
      </c>
      <c r="D18" s="11">
        <v>1.4</v>
      </c>
    </row>
    <row r="19" spans="1:4" ht="13.5" thickBot="1">
      <c r="A19" s="152" t="s">
        <v>25</v>
      </c>
      <c r="B19" s="153"/>
      <c r="C19" s="13" t="s">
        <v>26</v>
      </c>
      <c r="D19" s="11">
        <v>0.25</v>
      </c>
    </row>
    <row r="20" spans="1:14" s="2" customFormat="1" ht="24.75" customHeight="1">
      <c r="A20" s="5" t="s">
        <v>11</v>
      </c>
      <c r="B20" s="6" t="s">
        <v>38</v>
      </c>
      <c r="C20" s="49" t="s">
        <v>9</v>
      </c>
      <c r="D20" s="7" t="s">
        <v>1</v>
      </c>
      <c r="E20" s="77" t="s">
        <v>32</v>
      </c>
      <c r="F20" s="36" t="s">
        <v>3</v>
      </c>
      <c r="G20" s="35" t="s">
        <v>2</v>
      </c>
      <c r="H20" s="7" t="s">
        <v>12</v>
      </c>
      <c r="I20" s="36" t="s">
        <v>14</v>
      </c>
      <c r="J20" s="8" t="s">
        <v>15</v>
      </c>
      <c r="K20" s="17" t="s">
        <v>16</v>
      </c>
      <c r="L20" s="19" t="s">
        <v>37</v>
      </c>
      <c r="M20" s="5" t="s">
        <v>66</v>
      </c>
      <c r="N20" s="99" t="s">
        <v>67</v>
      </c>
    </row>
    <row r="21" spans="1:14" ht="13.5" thickBot="1">
      <c r="A21" s="9"/>
      <c r="B21" s="25">
        <f>SUM(D16)</f>
        <v>0.5</v>
      </c>
      <c r="C21" s="67">
        <f>SUM(D11)</f>
        <v>393</v>
      </c>
      <c r="D21" s="27">
        <f>SUM(3.82*C21/B21)</f>
        <v>3002.52</v>
      </c>
      <c r="E21" s="78">
        <f>SUM(D14)</f>
        <v>0.005</v>
      </c>
      <c r="F21" s="34">
        <f>SUM(E21*D15)</f>
        <v>0.02</v>
      </c>
      <c r="G21" s="28">
        <f>SUM(D14*D15*D21)</f>
        <v>60.0504</v>
      </c>
      <c r="H21" s="29">
        <f>SUM(D18*D19*G21)</f>
        <v>21.01764</v>
      </c>
      <c r="I21" s="34">
        <f>SUM(H21*D17)</f>
        <v>39.933516</v>
      </c>
      <c r="J21" s="29">
        <f>SUM(63030*I21/D21)</f>
        <v>838.2989999999999</v>
      </c>
      <c r="K21" s="30">
        <f>SUM(J21/12)</f>
        <v>69.85824999999998</v>
      </c>
      <c r="L21" s="31">
        <f>SUM(K21/0.7376)</f>
        <v>94.71020878524943</v>
      </c>
      <c r="M21" s="9">
        <f>SUM(C21/33000)</f>
        <v>0.011909090909090909</v>
      </c>
      <c r="N21" s="100">
        <f>SUM(I21/M21)</f>
        <v>3353.196</v>
      </c>
    </row>
    <row r="22" spans="2:12" ht="13.5" thickBot="1">
      <c r="B22" s="26"/>
      <c r="C22" s="26"/>
      <c r="D22" s="26"/>
      <c r="E22" s="37"/>
      <c r="F22" s="37"/>
      <c r="G22" s="32"/>
      <c r="H22" s="26"/>
      <c r="I22" s="37"/>
      <c r="J22" s="26"/>
      <c r="K22" s="32"/>
      <c r="L22" s="26"/>
    </row>
    <row r="23" spans="1:14" s="2" customFormat="1" ht="24.75" customHeight="1">
      <c r="A23" s="5" t="s">
        <v>11</v>
      </c>
      <c r="B23" s="6" t="s">
        <v>38</v>
      </c>
      <c r="C23" s="7" t="s">
        <v>0</v>
      </c>
      <c r="D23" s="45" t="s">
        <v>17</v>
      </c>
      <c r="E23" s="77" t="s">
        <v>32</v>
      </c>
      <c r="F23" s="36" t="s">
        <v>3</v>
      </c>
      <c r="G23" s="35" t="s">
        <v>2</v>
      </c>
      <c r="H23" s="7" t="s">
        <v>12</v>
      </c>
      <c r="I23" s="36" t="s">
        <v>14</v>
      </c>
      <c r="J23" s="8" t="s">
        <v>15</v>
      </c>
      <c r="K23" s="18" t="s">
        <v>16</v>
      </c>
      <c r="L23" s="16" t="s">
        <v>37</v>
      </c>
      <c r="M23" s="5" t="s">
        <v>66</v>
      </c>
      <c r="N23" s="99" t="s">
        <v>67</v>
      </c>
    </row>
    <row r="24" spans="1:14" ht="13.5" thickBot="1">
      <c r="A24" s="9"/>
      <c r="B24" s="25">
        <f>SUM(D16)</f>
        <v>0.5</v>
      </c>
      <c r="C24" s="27">
        <f>SUM(0.262*B24*D24)</f>
        <v>393</v>
      </c>
      <c r="D24" s="70">
        <f>SUM(D12)</f>
        <v>3000</v>
      </c>
      <c r="E24" s="78">
        <f>SUM(D14)</f>
        <v>0.005</v>
      </c>
      <c r="F24" s="34">
        <f>SUM(E24*D15)</f>
        <v>0.02</v>
      </c>
      <c r="G24" s="28">
        <f>SUM(D24*E24*D15)</f>
        <v>60</v>
      </c>
      <c r="H24" s="29">
        <f>SUM(D18*D19*G24)</f>
        <v>21</v>
      </c>
      <c r="I24" s="34">
        <f>SUM(H24*D17)</f>
        <v>39.9</v>
      </c>
      <c r="J24" s="29">
        <f>SUM(63030*I24/D24)</f>
        <v>838.299</v>
      </c>
      <c r="K24" s="30">
        <f>SUM(J24/12)</f>
        <v>69.85825</v>
      </c>
      <c r="L24" s="33">
        <f>SUM(K24/0.7376)</f>
        <v>94.71020878524945</v>
      </c>
      <c r="M24" s="9">
        <f>SUM(C24/33000)</f>
        <v>0.011909090909090909</v>
      </c>
      <c r="N24" s="100">
        <f>SUM(I24/M24)</f>
        <v>3350.381679389313</v>
      </c>
    </row>
    <row r="25" spans="2:12" ht="13.5" thickBot="1">
      <c r="B25" s="26"/>
      <c r="C25" s="26"/>
      <c r="D25" s="26"/>
      <c r="E25" s="37"/>
      <c r="F25" s="37"/>
      <c r="G25" s="32"/>
      <c r="H25" s="26"/>
      <c r="I25" s="37"/>
      <c r="J25" s="26"/>
      <c r="K25" s="32"/>
      <c r="L25" s="26"/>
    </row>
    <row r="26" spans="1:14" s="2" customFormat="1" ht="24.75" customHeight="1">
      <c r="A26" s="5" t="s">
        <v>11</v>
      </c>
      <c r="B26" s="6" t="s">
        <v>38</v>
      </c>
      <c r="C26" s="49" t="s">
        <v>9</v>
      </c>
      <c r="D26" s="7" t="s">
        <v>1</v>
      </c>
      <c r="E26" s="36" t="s">
        <v>29</v>
      </c>
      <c r="F26" s="36" t="s">
        <v>3</v>
      </c>
      <c r="G26" s="73" t="s">
        <v>18</v>
      </c>
      <c r="H26" s="7" t="s">
        <v>12</v>
      </c>
      <c r="I26" s="36" t="s">
        <v>14</v>
      </c>
      <c r="J26" s="8" t="s">
        <v>15</v>
      </c>
      <c r="K26" s="18" t="s">
        <v>16</v>
      </c>
      <c r="L26" s="16" t="s">
        <v>37</v>
      </c>
      <c r="M26" s="5" t="s">
        <v>66</v>
      </c>
      <c r="N26" s="99" t="s">
        <v>67</v>
      </c>
    </row>
    <row r="27" spans="1:14" ht="13.5" thickBot="1">
      <c r="A27" s="9"/>
      <c r="B27" s="25">
        <f>SUM(D16)</f>
        <v>0.5</v>
      </c>
      <c r="C27" s="67">
        <f>SUM(D11)</f>
        <v>393</v>
      </c>
      <c r="D27" s="27">
        <f>SUM(3.82*C27/B27)</f>
        <v>3002.52</v>
      </c>
      <c r="E27" s="34">
        <f>SUM(D13/D27/D15)</f>
        <v>0.004995803525038967</v>
      </c>
      <c r="F27" s="34">
        <f>SUM(E27*D15)</f>
        <v>0.01998321410015587</v>
      </c>
      <c r="G27" s="74">
        <f>SUM(D13)</f>
        <v>60</v>
      </c>
      <c r="H27" s="29">
        <f>SUM(D18*D19*G27)</f>
        <v>21</v>
      </c>
      <c r="I27" s="34">
        <f>SUM(H27*D17)</f>
        <v>39.9</v>
      </c>
      <c r="J27" s="29">
        <f>SUM(63030*I27/D27)</f>
        <v>837.5954198473282</v>
      </c>
      <c r="K27" s="30">
        <f>SUM(J27/12)</f>
        <v>69.79961832061069</v>
      </c>
      <c r="L27" s="31">
        <f>SUM(K27/0.7376)</f>
        <v>94.63071898130517</v>
      </c>
      <c r="M27" s="9">
        <f>SUM(C27/33000)</f>
        <v>0.011909090909090909</v>
      </c>
      <c r="N27" s="100">
        <f>SUM(I27/M27)</f>
        <v>3350.381679389313</v>
      </c>
    </row>
    <row r="28" spans="2:12" ht="13.5" thickBot="1">
      <c r="B28" s="26"/>
      <c r="C28" s="26"/>
      <c r="D28" s="26"/>
      <c r="E28" s="37"/>
      <c r="F28" s="37"/>
      <c r="G28" s="32"/>
      <c r="H28" s="26"/>
      <c r="I28" s="37"/>
      <c r="J28" s="26"/>
      <c r="K28" s="32"/>
      <c r="L28" s="26"/>
    </row>
    <row r="29" spans="1:14" s="2" customFormat="1" ht="24.75" customHeight="1">
      <c r="A29" s="5" t="s">
        <v>11</v>
      </c>
      <c r="B29" s="6" t="s">
        <v>38</v>
      </c>
      <c r="C29" s="7" t="s">
        <v>0</v>
      </c>
      <c r="D29" s="45" t="s">
        <v>17</v>
      </c>
      <c r="E29" s="36" t="s">
        <v>29</v>
      </c>
      <c r="F29" s="36" t="s">
        <v>3</v>
      </c>
      <c r="G29" s="73" t="s">
        <v>18</v>
      </c>
      <c r="H29" s="7" t="s">
        <v>12</v>
      </c>
      <c r="I29" s="36" t="s">
        <v>14</v>
      </c>
      <c r="J29" s="8" t="s">
        <v>15</v>
      </c>
      <c r="K29" s="18" t="s">
        <v>16</v>
      </c>
      <c r="L29" s="16" t="s">
        <v>37</v>
      </c>
      <c r="M29" s="5" t="s">
        <v>66</v>
      </c>
      <c r="N29" s="99" t="s">
        <v>67</v>
      </c>
    </row>
    <row r="30" spans="1:14" ht="13.5" thickBot="1">
      <c r="A30" s="9"/>
      <c r="B30" s="25">
        <f>SUM(D16)</f>
        <v>0.5</v>
      </c>
      <c r="C30" s="27">
        <f>SUM(0.262*B30*D30)</f>
        <v>393</v>
      </c>
      <c r="D30" s="70">
        <f>SUM(D12)</f>
        <v>3000</v>
      </c>
      <c r="E30" s="34">
        <f>SUM(G30/D30/D15)</f>
        <v>0.005</v>
      </c>
      <c r="F30" s="34">
        <f>SUM(E30*D15)</f>
        <v>0.02</v>
      </c>
      <c r="G30" s="74">
        <f>SUM(D13)</f>
        <v>60</v>
      </c>
      <c r="H30" s="29">
        <f>SUM(D18*D19*G30)</f>
        <v>21</v>
      </c>
      <c r="I30" s="34">
        <f>SUM(H30*D17)</f>
        <v>39.9</v>
      </c>
      <c r="J30" s="29">
        <f>SUM(63030*I30/D30)</f>
        <v>838.299</v>
      </c>
      <c r="K30" s="30">
        <f>SUM(J30/12)</f>
        <v>69.85825</v>
      </c>
      <c r="L30" s="33">
        <f>SUM(K30/0.7376)</f>
        <v>94.71020878524945</v>
      </c>
      <c r="M30" s="9">
        <f>SUM(C30/33000)</f>
        <v>0.011909090909090909</v>
      </c>
      <c r="N30" s="100">
        <f>SUM(I30/M30)</f>
        <v>3350.381679389313</v>
      </c>
    </row>
  </sheetData>
  <sheetProtection password="CA5D" sheet="1" objects="1" scenarios="1"/>
  <mergeCells count="20">
    <mergeCell ref="B3:I3"/>
    <mergeCell ref="B4:C4"/>
    <mergeCell ref="D4:I4"/>
    <mergeCell ref="B6:C6"/>
    <mergeCell ref="D6:I6"/>
    <mergeCell ref="B8:C8"/>
    <mergeCell ref="D8:I8"/>
    <mergeCell ref="B7:C7"/>
    <mergeCell ref="B5:C5"/>
    <mergeCell ref="D5:I5"/>
    <mergeCell ref="A1:L2"/>
    <mergeCell ref="A17:B17"/>
    <mergeCell ref="A19:B19"/>
    <mergeCell ref="A11:B12"/>
    <mergeCell ref="A10:D10"/>
    <mergeCell ref="A18:B18"/>
    <mergeCell ref="A16:B16"/>
    <mergeCell ref="A13:B14"/>
    <mergeCell ref="D7:I7"/>
    <mergeCell ref="A15:B15"/>
  </mergeCells>
  <printOptions gridLines="1" horizontalCentered="1" verticalCentered="1"/>
  <pageMargins left="0.7" right="0.8" top="1" bottom="1" header="0.43" footer="0.5"/>
  <pageSetup fitToHeight="0" fitToWidth="1" horizontalDpi="600" verticalDpi="600" orientation="landscape" scale="86" r:id="rId2"/>
  <headerFooter alignWithMargins="0">
    <oddHeader>&amp;C&amp;"Arial,Bold"&amp;16TORQUE CALCULATION CHART - MILLING</oddHeader>
    <oddFooter>&amp;R&amp;F</oddFooter>
  </headerFooter>
  <drawing r:id="rId1"/>
</worksheet>
</file>

<file path=xl/worksheets/sheet3.xml><?xml version="1.0" encoding="utf-8"?>
<worksheet xmlns="http://schemas.openxmlformats.org/spreadsheetml/2006/main" xmlns:r="http://schemas.openxmlformats.org/officeDocument/2006/relationships">
  <dimension ref="A1:M28"/>
  <sheetViews>
    <sheetView zoomScale="125" zoomScaleNormal="125" zoomScalePageLayoutView="0" workbookViewId="0" topLeftCell="A1">
      <selection activeCell="C8" sqref="C8:D8"/>
    </sheetView>
  </sheetViews>
  <sheetFormatPr defaultColWidth="9.140625" defaultRowHeight="12.75"/>
  <cols>
    <col min="1" max="1" width="15.7109375" style="0" customWidth="1"/>
    <col min="2" max="2" width="25.7109375" style="0" customWidth="1"/>
    <col min="3" max="4" width="26.7109375" style="0" customWidth="1"/>
    <col min="5" max="6" width="10.7109375" style="0" customWidth="1"/>
  </cols>
  <sheetData>
    <row r="1" spans="1:6" s="87" customFormat="1" ht="19.5" customHeight="1">
      <c r="A1" s="193" t="s">
        <v>64</v>
      </c>
      <c r="B1" s="194"/>
      <c r="C1" s="194"/>
      <c r="D1" s="194"/>
      <c r="E1" s="194"/>
      <c r="F1" s="194"/>
    </row>
    <row r="2" spans="1:6" s="87" customFormat="1" ht="19.5" customHeight="1">
      <c r="A2" s="194"/>
      <c r="B2" s="194"/>
      <c r="C2" s="194"/>
      <c r="D2" s="194"/>
      <c r="E2" s="194"/>
      <c r="F2" s="194"/>
    </row>
    <row r="3" spans="1:13" ht="13.5" thickBot="1">
      <c r="A3" s="14"/>
      <c r="B3" s="14"/>
      <c r="C3" s="14"/>
      <c r="D3" s="14"/>
      <c r="E3" s="14"/>
      <c r="F3" s="14"/>
      <c r="G3" s="14"/>
      <c r="H3" s="14"/>
      <c r="I3" s="14"/>
      <c r="J3" s="14"/>
      <c r="K3" s="14"/>
      <c r="L3" s="14"/>
      <c r="M3" s="14"/>
    </row>
    <row r="4" spans="2:9" ht="18.75" thickBot="1">
      <c r="B4" s="190" t="s">
        <v>40</v>
      </c>
      <c r="C4" s="191"/>
      <c r="D4" s="192"/>
      <c r="E4" s="64"/>
      <c r="F4" s="64"/>
      <c r="G4" s="52"/>
      <c r="H4" s="43"/>
      <c r="I4" s="43"/>
    </row>
    <row r="5" spans="2:9" ht="12.75">
      <c r="B5" s="61" t="s">
        <v>19</v>
      </c>
      <c r="C5" s="183"/>
      <c r="D5" s="184"/>
      <c r="E5" s="40"/>
      <c r="F5" s="40"/>
      <c r="G5" s="40"/>
      <c r="H5" s="40"/>
      <c r="I5" s="40"/>
    </row>
    <row r="6" spans="2:9" ht="12.75">
      <c r="B6" s="60" t="s">
        <v>41</v>
      </c>
      <c r="C6" s="185"/>
      <c r="D6" s="135"/>
      <c r="E6" s="40"/>
      <c r="F6" s="40"/>
      <c r="G6" s="40"/>
      <c r="H6" s="40"/>
      <c r="I6" s="40"/>
    </row>
    <row r="7" spans="2:9" ht="12.75">
      <c r="B7" s="60" t="s">
        <v>47</v>
      </c>
      <c r="C7" s="185"/>
      <c r="D7" s="135"/>
      <c r="E7" s="40"/>
      <c r="F7" s="40"/>
      <c r="G7" s="40"/>
      <c r="H7" s="40"/>
      <c r="I7" s="40"/>
    </row>
    <row r="8" spans="2:9" ht="13.5" thickBot="1">
      <c r="B8" s="51" t="s">
        <v>48</v>
      </c>
      <c r="C8" s="186"/>
      <c r="D8" s="187"/>
      <c r="E8" s="40"/>
      <c r="F8" s="40"/>
      <c r="G8" s="40"/>
      <c r="H8" s="40"/>
      <c r="I8" s="40"/>
    </row>
    <row r="9" spans="2:9" ht="12.75">
      <c r="B9" s="43"/>
      <c r="C9" s="43"/>
      <c r="D9" s="44"/>
      <c r="E9" s="40"/>
      <c r="F9" s="40"/>
      <c r="G9" s="40"/>
      <c r="H9" s="40"/>
      <c r="I9" s="40"/>
    </row>
    <row r="10" ht="13.5" thickBot="1"/>
    <row r="11" spans="1:6" ht="18.75" thickBot="1">
      <c r="A11" s="146" t="s">
        <v>42</v>
      </c>
      <c r="B11" s="147"/>
      <c r="C11" s="147"/>
      <c r="D11" s="148"/>
      <c r="E11" s="1"/>
      <c r="F11" s="1"/>
    </row>
    <row r="12" spans="1:4" ht="12.75">
      <c r="A12" s="204" t="s">
        <v>6</v>
      </c>
      <c r="B12" s="205"/>
      <c r="C12" s="47" t="s">
        <v>43</v>
      </c>
      <c r="D12" s="53">
        <v>254</v>
      </c>
    </row>
    <row r="13" spans="1:4" ht="13.5" thickBot="1">
      <c r="A13" s="206"/>
      <c r="B13" s="207"/>
      <c r="C13" s="48" t="s">
        <v>44</v>
      </c>
      <c r="D13" s="54">
        <v>10</v>
      </c>
    </row>
    <row r="14" spans="1:9" ht="13.5" thickBot="1">
      <c r="A14" s="159" t="s">
        <v>45</v>
      </c>
      <c r="B14" s="153"/>
      <c r="C14" s="50" t="s">
        <v>46</v>
      </c>
      <c r="D14" s="55">
        <v>1666</v>
      </c>
      <c r="H14" s="24"/>
      <c r="I14" s="22"/>
    </row>
    <row r="15" spans="1:4" ht="12.75">
      <c r="A15" s="41"/>
      <c r="B15" s="41"/>
      <c r="C15" s="22"/>
      <c r="D15" s="42"/>
    </row>
    <row r="16" spans="1:4" ht="16.5" thickBot="1">
      <c r="A16" s="181" t="s">
        <v>58</v>
      </c>
      <c r="B16" s="181"/>
      <c r="C16" s="181"/>
      <c r="D16" s="181"/>
    </row>
    <row r="17" spans="1:7" ht="15" customHeight="1">
      <c r="A17" s="188" t="s">
        <v>11</v>
      </c>
      <c r="B17" s="45" t="s">
        <v>51</v>
      </c>
      <c r="C17" s="94" t="s">
        <v>50</v>
      </c>
      <c r="D17" s="90" t="s">
        <v>60</v>
      </c>
      <c r="E17" s="2"/>
      <c r="F17" s="2"/>
      <c r="G17" s="2"/>
    </row>
    <row r="18" spans="1:4" ht="13.5" thickBot="1">
      <c r="A18" s="189"/>
      <c r="B18" s="46">
        <f>SUM(D12)</f>
        <v>254</v>
      </c>
      <c r="C18" s="95">
        <f>SUM(D14)</f>
        <v>1666</v>
      </c>
      <c r="D18" s="91">
        <f>SUM(1/(D12*0.001)*D14)</f>
        <v>6559.055118110236</v>
      </c>
    </row>
    <row r="19" spans="1:6" ht="15.75">
      <c r="A19" s="56"/>
      <c r="B19" s="57"/>
      <c r="C19" s="88" t="s">
        <v>61</v>
      </c>
      <c r="D19" s="92" t="s">
        <v>62</v>
      </c>
      <c r="E19" s="196" t="s">
        <v>63</v>
      </c>
      <c r="F19" s="197"/>
    </row>
    <row r="20" spans="1:6" ht="16.5" thickBot="1">
      <c r="A20" s="56"/>
      <c r="B20" s="57"/>
      <c r="C20" s="89">
        <f>SUM(D18)</f>
        <v>6559.055118110236</v>
      </c>
      <c r="D20" s="93">
        <f>SUM(D18*0.102)</f>
        <v>669.0236220472441</v>
      </c>
      <c r="E20" s="198">
        <f>SUM(C20*0.2248)</f>
        <v>1474.475590551181</v>
      </c>
      <c r="F20" s="199"/>
    </row>
    <row r="21" spans="1:4" ht="12.75">
      <c r="A21" s="56"/>
      <c r="B21" s="57"/>
      <c r="C21" s="58"/>
      <c r="D21" s="58"/>
    </row>
    <row r="22" spans="1:4" ht="16.5" thickBot="1">
      <c r="A22" s="182" t="s">
        <v>59</v>
      </c>
      <c r="B22" s="182"/>
      <c r="C22" s="182"/>
      <c r="D22" s="182"/>
    </row>
    <row r="23" spans="1:7" ht="12.75">
      <c r="A23" s="202" t="s">
        <v>11</v>
      </c>
      <c r="B23" s="97" t="s">
        <v>49</v>
      </c>
      <c r="C23" s="94" t="s">
        <v>50</v>
      </c>
      <c r="D23" s="90" t="s">
        <v>60</v>
      </c>
      <c r="E23" s="2"/>
      <c r="F23" s="2"/>
      <c r="G23" s="2"/>
    </row>
    <row r="24" spans="1:4" ht="13.5" thickBot="1">
      <c r="A24" s="203"/>
      <c r="B24" s="98">
        <f>SUM(D13)</f>
        <v>10</v>
      </c>
      <c r="C24" s="95">
        <f>SUM(D14)</f>
        <v>1666</v>
      </c>
      <c r="D24" s="96">
        <f>SUM(1/(D13*0.0254)*D14)</f>
        <v>6559.055118110236</v>
      </c>
    </row>
    <row r="25" spans="2:6" ht="15.75">
      <c r="B25" s="26"/>
      <c r="C25" s="88" t="s">
        <v>61</v>
      </c>
      <c r="D25" s="92" t="s">
        <v>62</v>
      </c>
      <c r="E25" s="196" t="s">
        <v>63</v>
      </c>
      <c r="F25" s="197"/>
    </row>
    <row r="26" spans="3:6" ht="16.5" thickBot="1">
      <c r="C26" s="89">
        <f>SUM(D24)</f>
        <v>6559.055118110236</v>
      </c>
      <c r="D26" s="93">
        <f>SUM(D24*0.102)</f>
        <v>669.0236220472441</v>
      </c>
      <c r="E26" s="200">
        <f>SUM(C26*0.2248)</f>
        <v>1474.475590551181</v>
      </c>
      <c r="F26" s="201"/>
    </row>
    <row r="27" spans="1:3" ht="15.75">
      <c r="A27" s="62"/>
      <c r="B27" s="63"/>
      <c r="C27" s="63"/>
    </row>
    <row r="28" spans="1:3" ht="15.75">
      <c r="A28" s="195"/>
      <c r="B28" s="195"/>
      <c r="C28" s="59"/>
    </row>
  </sheetData>
  <sheetProtection password="CA5D" sheet="1" objects="1" scenarios="1"/>
  <mergeCells count="18">
    <mergeCell ref="B4:D4"/>
    <mergeCell ref="A1:F2"/>
    <mergeCell ref="A28:B28"/>
    <mergeCell ref="E19:F19"/>
    <mergeCell ref="E20:F20"/>
    <mergeCell ref="E25:F25"/>
    <mergeCell ref="E26:F26"/>
    <mergeCell ref="A23:A24"/>
    <mergeCell ref="A11:D11"/>
    <mergeCell ref="A12:B13"/>
    <mergeCell ref="A14:B14"/>
    <mergeCell ref="A16:D16"/>
    <mergeCell ref="A22:D22"/>
    <mergeCell ref="C5:D5"/>
    <mergeCell ref="C6:D6"/>
    <mergeCell ref="C7:D7"/>
    <mergeCell ref="C8:D8"/>
    <mergeCell ref="A17:A18"/>
  </mergeCells>
  <printOptions/>
  <pageMargins left="0.75" right="0.75" top="1" bottom="1" header="0.5" footer="0.5"/>
  <pageSetup horizontalDpi="300" verticalDpi="300" orientation="landscape" r:id="rId1"/>
  <headerFooter alignWithMargins="0">
    <oddHeader>&amp;C&amp;"Arial,Bold"&amp;12ROTARY TABLE DISTANCE/THRUST CHART</oddHeader>
  </headerFooter>
</worksheet>
</file>

<file path=xl/worksheets/sheet4.xml><?xml version="1.0" encoding="utf-8"?>
<worksheet xmlns="http://schemas.openxmlformats.org/spreadsheetml/2006/main" xmlns:r="http://schemas.openxmlformats.org/officeDocument/2006/relationships">
  <dimension ref="B1:C21"/>
  <sheetViews>
    <sheetView zoomScale="125" zoomScaleNormal="125" zoomScalePageLayoutView="0" workbookViewId="0" topLeftCell="A1">
      <selection activeCell="B8" sqref="B8:C8"/>
    </sheetView>
  </sheetViews>
  <sheetFormatPr defaultColWidth="9.140625" defaultRowHeight="12.75"/>
  <cols>
    <col min="2" max="2" width="50.7109375" style="0" customWidth="1"/>
    <col min="3" max="3" width="30.7109375" style="101" customWidth="1"/>
  </cols>
  <sheetData>
    <row r="1" spans="2:3" ht="45" customHeight="1" thickBot="1">
      <c r="B1" s="210" t="s">
        <v>76</v>
      </c>
      <c r="C1" s="211"/>
    </row>
    <row r="2" spans="2:3" ht="13.5" thickBot="1">
      <c r="B2" s="104"/>
      <c r="C2" s="104"/>
    </row>
    <row r="3" spans="2:3" ht="60" customHeight="1" thickBot="1">
      <c r="B3" s="212" t="s">
        <v>77</v>
      </c>
      <c r="C3" s="213"/>
    </row>
    <row r="4" spans="2:3" ht="13.5" thickBot="1">
      <c r="B4" s="214" t="s">
        <v>78</v>
      </c>
      <c r="C4" s="214"/>
    </row>
    <row r="5" spans="2:3" ht="18">
      <c r="B5" s="105" t="s">
        <v>69</v>
      </c>
      <c r="C5" s="106">
        <v>25</v>
      </c>
    </row>
    <row r="6" spans="2:3" ht="13.5" thickBot="1">
      <c r="B6" s="107" t="s">
        <v>70</v>
      </c>
      <c r="C6" s="108">
        <f>SUM(C5/3600)</f>
        <v>0.006944444444444444</v>
      </c>
    </row>
    <row r="7" spans="2:3" ht="13.5" thickBot="1">
      <c r="B7" s="215"/>
      <c r="C7" s="215"/>
    </row>
    <row r="8" spans="2:3" ht="18">
      <c r="B8" s="216" t="s">
        <v>72</v>
      </c>
      <c r="C8" s="217"/>
    </row>
    <row r="9" spans="2:3" ht="18">
      <c r="B9" s="109" t="s">
        <v>71</v>
      </c>
      <c r="C9" s="110">
        <v>0.3149</v>
      </c>
    </row>
    <row r="10" spans="2:3" ht="18.75" thickBot="1">
      <c r="B10" s="111"/>
      <c r="C10" s="112"/>
    </row>
    <row r="11" spans="2:3" ht="18.75" thickBot="1">
      <c r="B11" s="113" t="s">
        <v>79</v>
      </c>
      <c r="C11" s="114">
        <f>SUM(C6*C9*0.01745)</f>
        <v>3.8159756944444446E-05</v>
      </c>
    </row>
    <row r="12" spans="2:3" ht="18.75" thickBot="1">
      <c r="B12" s="115" t="s">
        <v>80</v>
      </c>
      <c r="C12" s="102">
        <f>SUM(C11*25.4)</f>
        <v>0.0009692578263888889</v>
      </c>
    </row>
    <row r="13" spans="2:3" ht="19.5" customHeight="1" thickBot="1">
      <c r="B13" s="218" t="s">
        <v>68</v>
      </c>
      <c r="C13" s="219"/>
    </row>
    <row r="14" spans="2:3" ht="18">
      <c r="B14" s="208" t="s">
        <v>73</v>
      </c>
      <c r="C14" s="209"/>
    </row>
    <row r="15" spans="2:3" ht="18">
      <c r="B15" s="109" t="s">
        <v>75</v>
      </c>
      <c r="C15" s="110">
        <v>8</v>
      </c>
    </row>
    <row r="16" spans="2:3" ht="12.75">
      <c r="B16" s="116" t="s">
        <v>74</v>
      </c>
      <c r="C16" s="117">
        <f>SUM(C15/25.4)</f>
        <v>0.31496062992125984</v>
      </c>
    </row>
    <row r="17" spans="2:3" ht="15" customHeight="1" thickBot="1">
      <c r="B17" s="118"/>
      <c r="C17" s="119"/>
    </row>
    <row r="18" spans="2:3" ht="18.75" thickBot="1">
      <c r="B18" s="115" t="s">
        <v>80</v>
      </c>
      <c r="C18" s="103">
        <f>SUM(C19*25.4)</f>
        <v>0.0009694444444444442</v>
      </c>
    </row>
    <row r="19" spans="2:3" ht="18.75" thickBot="1">
      <c r="B19" s="113" t="s">
        <v>79</v>
      </c>
      <c r="C19" s="114">
        <f>SUM(C6*C16*0.01745)</f>
        <v>3.8167104111985996E-05</v>
      </c>
    </row>
    <row r="21" ht="15.75">
      <c r="B21" s="59"/>
    </row>
  </sheetData>
  <sheetProtection password="CA5D" sheet="1" objects="1" scenarios="1"/>
  <mergeCells count="7">
    <mergeCell ref="B14:C14"/>
    <mergeCell ref="B1:C1"/>
    <mergeCell ref="B3:C3"/>
    <mergeCell ref="B4:C4"/>
    <mergeCell ref="B7:C7"/>
    <mergeCell ref="B8:C8"/>
    <mergeCell ref="B13:C13"/>
  </mergeCells>
  <printOptions gridLines="1"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25"/>
  <sheetViews>
    <sheetView zoomScalePageLayoutView="0" workbookViewId="0" topLeftCell="A1">
      <selection activeCell="B7" sqref="B7"/>
    </sheetView>
  </sheetViews>
  <sheetFormatPr defaultColWidth="9.140625" defaultRowHeight="12.75"/>
  <cols>
    <col min="1" max="1" width="15.57421875" style="0" customWidth="1"/>
    <col min="3" max="3" width="11.8515625" style="0" customWidth="1"/>
    <col min="4" max="4" width="15.8515625" style="0" customWidth="1"/>
    <col min="5" max="5" width="12.7109375" style="0" customWidth="1"/>
  </cols>
  <sheetData>
    <row r="1" ht="12.75">
      <c r="A1" t="s">
        <v>81</v>
      </c>
    </row>
    <row r="2" spans="1:5" ht="25.5">
      <c r="A2" t="s">
        <v>82</v>
      </c>
      <c r="C2" s="87" t="s">
        <v>83</v>
      </c>
      <c r="E2" t="s">
        <v>84</v>
      </c>
    </row>
    <row r="3" spans="1:6" ht="12.75">
      <c r="A3" t="s">
        <v>85</v>
      </c>
      <c r="C3">
        <v>140</v>
      </c>
      <c r="D3" t="s">
        <v>86</v>
      </c>
      <c r="E3">
        <v>31.472</v>
      </c>
      <c r="F3" t="s">
        <v>87</v>
      </c>
    </row>
    <row r="4" spans="1:6" ht="12.75">
      <c r="A4" t="s">
        <v>88</v>
      </c>
      <c r="C4">
        <v>250</v>
      </c>
      <c r="D4" t="s">
        <v>86</v>
      </c>
      <c r="E4">
        <v>56.2</v>
      </c>
      <c r="F4" t="s">
        <v>87</v>
      </c>
    </row>
    <row r="5" spans="1:6" ht="12.75">
      <c r="A5" t="s">
        <v>89</v>
      </c>
      <c r="C5">
        <v>500</v>
      </c>
      <c r="D5" t="s">
        <v>86</v>
      </c>
      <c r="E5">
        <v>112.4</v>
      </c>
      <c r="F5" t="s">
        <v>87</v>
      </c>
    </row>
    <row r="6" spans="1:6" ht="12.75">
      <c r="A6" t="s">
        <v>90</v>
      </c>
      <c r="C6">
        <v>1200</v>
      </c>
      <c r="D6" t="s">
        <v>86</v>
      </c>
      <c r="E6">
        <v>269.76</v>
      </c>
      <c r="F6" t="s">
        <v>87</v>
      </c>
    </row>
    <row r="7" spans="1:6" ht="12.75">
      <c r="A7" t="s">
        <v>91</v>
      </c>
      <c r="C7">
        <v>1700</v>
      </c>
      <c r="D7" t="s">
        <v>86</v>
      </c>
      <c r="E7">
        <v>382.16</v>
      </c>
      <c r="F7" t="s">
        <v>87</v>
      </c>
    </row>
    <row r="8" spans="1:6" ht="12.75">
      <c r="A8" t="s">
        <v>92</v>
      </c>
      <c r="C8">
        <v>1750</v>
      </c>
      <c r="D8" t="s">
        <v>86</v>
      </c>
      <c r="E8">
        <v>393.4</v>
      </c>
      <c r="F8" t="s">
        <v>87</v>
      </c>
    </row>
    <row r="9" spans="1:6" ht="12.75">
      <c r="A9" t="s">
        <v>93</v>
      </c>
      <c r="C9">
        <v>2350</v>
      </c>
      <c r="D9" t="s">
        <v>86</v>
      </c>
      <c r="E9">
        <v>528.28</v>
      </c>
      <c r="F9" t="s">
        <v>87</v>
      </c>
    </row>
    <row r="10" spans="1:6" ht="12.75">
      <c r="A10" t="s">
        <v>94</v>
      </c>
      <c r="C10">
        <v>3300</v>
      </c>
      <c r="D10" t="s">
        <v>86</v>
      </c>
      <c r="E10">
        <v>741.84</v>
      </c>
      <c r="F10" t="s">
        <v>87</v>
      </c>
    </row>
    <row r="12" spans="1:6" ht="12.75">
      <c r="A12" t="s">
        <v>95</v>
      </c>
      <c r="C12">
        <v>470</v>
      </c>
      <c r="D12" t="s">
        <v>86</v>
      </c>
      <c r="E12">
        <v>105.656</v>
      </c>
      <c r="F12" t="s">
        <v>87</v>
      </c>
    </row>
    <row r="13" spans="1:6" ht="12.75">
      <c r="A13" t="s">
        <v>96</v>
      </c>
      <c r="C13">
        <v>480</v>
      </c>
      <c r="D13" t="s">
        <v>86</v>
      </c>
      <c r="E13">
        <v>107.904</v>
      </c>
      <c r="F13" t="s">
        <v>87</v>
      </c>
    </row>
    <row r="14" spans="1:6" ht="12.75">
      <c r="A14" t="s">
        <v>97</v>
      </c>
      <c r="C14">
        <v>700</v>
      </c>
      <c r="D14" t="s">
        <v>86</v>
      </c>
      <c r="E14">
        <v>157.36</v>
      </c>
      <c r="F14" t="s">
        <v>87</v>
      </c>
    </row>
    <row r="16" spans="1:6" ht="12.75">
      <c r="A16" t="s">
        <v>98</v>
      </c>
      <c r="C16">
        <v>330</v>
      </c>
      <c r="D16" t="s">
        <v>86</v>
      </c>
      <c r="E16">
        <v>74.184</v>
      </c>
      <c r="F16" t="s">
        <v>87</v>
      </c>
    </row>
    <row r="17" spans="1:6" ht="12.75">
      <c r="A17" t="s">
        <v>99</v>
      </c>
      <c r="C17">
        <v>500</v>
      </c>
      <c r="D17" t="s">
        <v>86</v>
      </c>
      <c r="E17">
        <v>112.4</v>
      </c>
      <c r="F17" t="s">
        <v>87</v>
      </c>
    </row>
    <row r="18" spans="1:6" ht="12.75">
      <c r="A18" t="s">
        <v>100</v>
      </c>
      <c r="C18">
        <v>950</v>
      </c>
      <c r="D18" t="s">
        <v>86</v>
      </c>
      <c r="E18">
        <v>213.56</v>
      </c>
      <c r="F18" t="s">
        <v>87</v>
      </c>
    </row>
    <row r="20" spans="1:6" ht="12.75">
      <c r="A20" t="s">
        <v>101</v>
      </c>
      <c r="C20">
        <v>250</v>
      </c>
      <c r="D20" t="s">
        <v>86</v>
      </c>
      <c r="E20">
        <v>56.2</v>
      </c>
      <c r="F20" t="s">
        <v>87</v>
      </c>
    </row>
    <row r="21" spans="1:6" ht="12.75">
      <c r="A21" t="s">
        <v>102</v>
      </c>
      <c r="C21">
        <v>500</v>
      </c>
      <c r="D21" t="s">
        <v>86</v>
      </c>
      <c r="E21">
        <v>112.4</v>
      </c>
      <c r="F21" t="s">
        <v>87</v>
      </c>
    </row>
    <row r="22" spans="1:6" ht="12.75">
      <c r="A22" t="s">
        <v>102</v>
      </c>
      <c r="C22">
        <v>1200</v>
      </c>
      <c r="D22" t="s">
        <v>86</v>
      </c>
      <c r="E22">
        <v>269.76</v>
      </c>
      <c r="F22" t="s">
        <v>87</v>
      </c>
    </row>
    <row r="24" spans="1:6" ht="12.75">
      <c r="A24" t="s">
        <v>103</v>
      </c>
      <c r="C24">
        <v>2350</v>
      </c>
      <c r="D24" t="s">
        <v>86</v>
      </c>
      <c r="E24">
        <v>528.28</v>
      </c>
      <c r="F24" t="s">
        <v>87</v>
      </c>
    </row>
    <row r="25" spans="1:6" ht="12.75">
      <c r="A25" t="s">
        <v>104</v>
      </c>
      <c r="C25">
        <v>3300</v>
      </c>
      <c r="D25" t="s">
        <v>86</v>
      </c>
      <c r="E25">
        <v>741.84</v>
      </c>
      <c r="F25"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Koma Precision,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Rotary Table Distance/Torque Chart</dc:title>
  <dc:subject/>
  <dc:creator>Joe Halik</dc:creator>
  <cp:keywords/>
  <dc:description/>
  <cp:lastModifiedBy>Marty Kolenut</cp:lastModifiedBy>
  <cp:lastPrinted>2015-01-12T14:59:40Z</cp:lastPrinted>
  <dcterms:created xsi:type="dcterms:W3CDTF">2003-01-08T20:44:39Z</dcterms:created>
  <dcterms:modified xsi:type="dcterms:W3CDTF">2015-01-12T15:00:20Z</dcterms:modified>
  <cp:category/>
  <cp:version/>
  <cp:contentType/>
  <cp:contentStatus/>
</cp:coreProperties>
</file>