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\Documents\Budget &amp; Reserves\2020\"/>
    </mc:Choice>
  </mc:AlternateContent>
  <xr:revisionPtr revIDLastSave="0" documentId="13_ncr:1_{8A9B8CDB-DCDA-4946-9C4F-072228F348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Sheet1!$A$1:$W$162</definedName>
    <definedName name="_xlnm.Print_Titles" localSheetId="0">Sheet1!$A:$F,Sheet1!$1:$2</definedName>
    <definedName name="QB_COLUMN_59200" localSheetId="0" hidden="1">Sheet1!$G$2</definedName>
    <definedName name="QB_COLUMN_62230" localSheetId="0" hidden="1">Sheet1!$M$2</definedName>
    <definedName name="QB_COLUMN_63620" localSheetId="0" hidden="1">Sheet1!$K$2</definedName>
    <definedName name="QB_COLUMN_63650" localSheetId="0" hidden="1">Sheet1!$U$2</definedName>
    <definedName name="QB_COLUMN_76210" localSheetId="0" hidden="1">Sheet1!$I$2</definedName>
    <definedName name="QB_COLUMN_76240" localSheetId="0" hidden="1">Sheet1!$S$2</definedName>
    <definedName name="QB_COLUMN_76260" localSheetId="0" hidden="1">Sheet1!$W$2</definedName>
    <definedName name="QB_DATA_0" localSheetId="0" hidden="1">Sheet1!$6:$6,Sheet1!$7:$7,Sheet1!$8:$8,Sheet1!$9:$9,Sheet1!$10:$10,Sheet1!$13:$13,Sheet1!$14:$14,Sheet1!$16:$16,Sheet1!$17:$17,Sheet1!$18:$18,Sheet1!#REF!,Sheet1!$22:$22,Sheet1!$24:$24,Sheet1!$25:$25,Sheet1!$26:$26,Sheet1!$27:$27</definedName>
    <definedName name="QB_DATA_1" localSheetId="0" hidden="1">Sheet1!$28:$28,Sheet1!$29:$29,Sheet1!$30:$30,Sheet1!$31:$31,Sheet1!$32:$32,Sheet1!$36:$36,Sheet1!$37:$37,Sheet1!$39:$39,Sheet1!$40:$40,Sheet1!$41:$41,Sheet1!$42:$42,Sheet1!$44:$44,Sheet1!$46:$46,Sheet1!$47:$47,Sheet1!$48:$48,Sheet1!$49:$49</definedName>
    <definedName name="QB_DATA_2" localSheetId="0" hidden="1">Sheet1!$50:$50,Sheet1!$51:$51,Sheet1!$52:$52,Sheet1!$53:$53,Sheet1!$54:$54,Sheet1!$55:$55,Sheet1!$56:$56,Sheet1!$57:$57,Sheet1!$58:$58,Sheet1!$61:$61,Sheet1!$62:$62,Sheet1!$63:$63,Sheet1!$64:$64,Sheet1!$65:$65,Sheet1!$66:$66,Sheet1!$67:$67</definedName>
    <definedName name="QB_DATA_3" localSheetId="0" hidden="1">Sheet1!$68:$68,Sheet1!$69:$69,Sheet1!$70:$70,Sheet1!$71:$71,Sheet1!$72:$72,Sheet1!$73:$73,Sheet1!$74:$74,Sheet1!$75:$75,Sheet1!$77:$77,Sheet1!$78:$78,Sheet1!$79:$79,Sheet1!$80:$80,Sheet1!$81:$81,Sheet1!$82:$82,Sheet1!$83:$83,Sheet1!$84:$84</definedName>
    <definedName name="QB_DATA_4" localSheetId="0" hidden="1">Sheet1!$85:$85,Sheet1!$86:$86,Sheet1!$87:$87,Sheet1!$88:$88,Sheet1!$89:$89,Sheet1!$90:$90,Sheet1!$91:$91,Sheet1!$94:$94,Sheet1!$96:$96,Sheet1!$97:$97,Sheet1!$99:$99,Sheet1!$100:$100,Sheet1!$103:$103,Sheet1!$104:$104,Sheet1!$105:$105,Sheet1!$106:$106</definedName>
    <definedName name="QB_DATA_5" localSheetId="0" hidden="1">Sheet1!$107:$107,Sheet1!$108:$108,Sheet1!$109:$109,Sheet1!$112:$112,Sheet1!$114:$114,Sheet1!$116:$116,Sheet1!$117:$117,Sheet1!$118:$118,Sheet1!$119:$119,Sheet1!$120:$120,Sheet1!$124:$124,Sheet1!$125:$125,Sheet1!$126:$126,Sheet1!$128:$128,Sheet1!$129:$129,Sheet1!$130:$130</definedName>
    <definedName name="QB_DATA_6" localSheetId="0" hidden="1">Sheet1!$131:$131,Sheet1!$132:$132,Sheet1!$133:$133,Sheet1!$134:$134,Sheet1!$135:$135,Sheet1!$136:$136,Sheet1!$137:$137,Sheet1!$138:$138,Sheet1!$139:$139,Sheet1!$140:$140,Sheet1!$141:$141,Sheet1!$142:$142,Sheet1!$143:$143,Sheet1!$144:$144,Sheet1!$145:$145,Sheet1!$151:$151</definedName>
    <definedName name="QB_DATA_7" localSheetId="0" hidden="1">Sheet1!$154:$154,Sheet1!$156:$156,Sheet1!$159:$159</definedName>
    <definedName name="QB_FORMULA_0" localSheetId="0" hidden="1">Sheet1!$K$6,Sheet1!$U$6,Sheet1!$K$7,Sheet1!$U$7,Sheet1!$K$8,Sheet1!$U$8,Sheet1!$K$9,Sheet1!$U$9,Sheet1!$K$10,Sheet1!$U$10,Sheet1!$G$11,Sheet1!$I$11,Sheet1!$K$11,Sheet1!$M$11,Sheet1!$S$11,Sheet1!$U$11</definedName>
    <definedName name="QB_FORMULA_1" localSheetId="0" hidden="1">Sheet1!$W$11,Sheet1!$K$13,Sheet1!$U$13,Sheet1!$G$19,Sheet1!$I$19,Sheet1!$K$19,Sheet1!$M$19,Sheet1!$S$19,Sheet1!$U$19,Sheet1!$W$19,Sheet1!$G$20,Sheet1!$I$20,Sheet1!$K$20,Sheet1!$M$20,Sheet1!$S$20,Sheet1!$U$20</definedName>
    <definedName name="QB_FORMULA_10" localSheetId="0" hidden="1">Sheet1!$K$88,Sheet1!$U$88,Sheet1!$K$89,Sheet1!$U$89,Sheet1!$K$90,Sheet1!$U$90,Sheet1!$K$91,Sheet1!$U$91,Sheet1!$K$94,Sheet1!$U$94,Sheet1!$K$96,Sheet1!$U$96,Sheet1!$K$97,Sheet1!$U$97,Sheet1!$G$98,Sheet1!$I$98</definedName>
    <definedName name="QB_FORMULA_11" localSheetId="0" hidden="1">Sheet1!$K$98,Sheet1!$M$98,Sheet1!$S$98,Sheet1!$U$98,Sheet1!$W$98,Sheet1!$K$99,Sheet1!$U$99,Sheet1!$K$100,Sheet1!$U$100,Sheet1!$G$101,Sheet1!$I$101,Sheet1!$K$101,Sheet1!$M$101,Sheet1!$S$101,Sheet1!$U$101,Sheet1!$W$101</definedName>
    <definedName name="QB_FORMULA_12" localSheetId="0" hidden="1">Sheet1!$K$103,Sheet1!$U$103,Sheet1!$K$104,Sheet1!$U$104,Sheet1!$K$105,Sheet1!$U$105,Sheet1!$K$106,Sheet1!$U$106,Sheet1!$K$107,Sheet1!$U$107,Sheet1!$K$109,Sheet1!$U$109,Sheet1!$K$112,Sheet1!$U$112,Sheet1!$G$113,Sheet1!$I$113</definedName>
    <definedName name="QB_FORMULA_13" localSheetId="0" hidden="1">Sheet1!$K$113,Sheet1!$M$113,Sheet1!$S$113,Sheet1!$U$113,Sheet1!$W$113,Sheet1!$K$114,Sheet1!$U$114,Sheet1!$K$116,Sheet1!$U$116,Sheet1!$K$117,Sheet1!$U$117,Sheet1!$K$118,Sheet1!$U$118,Sheet1!$K$119,Sheet1!$U$119,Sheet1!$G$121</definedName>
    <definedName name="QB_FORMULA_14" localSheetId="0" hidden="1">Sheet1!$I$121,Sheet1!$K$121,Sheet1!$M$121,Sheet1!$S$121,Sheet1!$U$121,Sheet1!$W$121,Sheet1!$G$122,Sheet1!$I$122,Sheet1!$K$122,Sheet1!$M$122,Sheet1!$S$122,Sheet1!$U$122,Sheet1!$W$122,Sheet1!$K$125,Sheet1!$U$125,Sheet1!$K$126</definedName>
    <definedName name="QB_FORMULA_15" localSheetId="0" hidden="1">Sheet1!$U$126,Sheet1!$K$128,Sheet1!$U$128,Sheet1!$K$130,Sheet1!$U$130,Sheet1!$K$131,Sheet1!$U$131,Sheet1!$K$132,Sheet1!$U$132,Sheet1!$K$133,Sheet1!$U$133,Sheet1!$K$134,Sheet1!$U$134,Sheet1!$K$135,Sheet1!$U$135,Sheet1!$K$136</definedName>
    <definedName name="QB_FORMULA_16" localSheetId="0" hidden="1">Sheet1!$U$136,Sheet1!$K$137,Sheet1!$U$137,Sheet1!$K$138,Sheet1!$U$138,Sheet1!$K$139,Sheet1!$U$139,Sheet1!$K$140,Sheet1!$U$140,Sheet1!$K$141,Sheet1!$U$141,Sheet1!$K$142,Sheet1!$U$142,Sheet1!$K$143,Sheet1!$U$143,Sheet1!$K$144</definedName>
    <definedName name="QB_FORMULA_17" localSheetId="0" hidden="1">Sheet1!$U$144,Sheet1!$K$145,Sheet1!$U$145,Sheet1!$G$146,Sheet1!$I$146,Sheet1!$K$146,Sheet1!$M$146,Sheet1!$S$146,Sheet1!$U$146,Sheet1!$W$146,Sheet1!$G$147,Sheet1!$I$147,Sheet1!$K$147,Sheet1!$M$147,Sheet1!$S$147,Sheet1!$U$147</definedName>
    <definedName name="QB_FORMULA_18" localSheetId="0" hidden="1">Sheet1!$W$147,Sheet1!$G$148,Sheet1!$I$148,Sheet1!$K$148,Sheet1!$M$148,Sheet1!$S$148,Sheet1!$U$148,Sheet1!$W$148,Sheet1!$K$151,Sheet1!$U$151,Sheet1!$G$152,Sheet1!$I$152,Sheet1!$K$152,Sheet1!$M$152,Sheet1!$S$152,Sheet1!$U$152</definedName>
    <definedName name="QB_FORMULA_19" localSheetId="0" hidden="1">Sheet1!$W$152,Sheet1!$K$154,Sheet1!$U$154,Sheet1!$K$156,Sheet1!$U$156,Sheet1!$G$157,Sheet1!$I$157,Sheet1!$K$157,Sheet1!$M$157,Sheet1!$S$157,Sheet1!$U$157,Sheet1!$W$157,Sheet1!$K$159,Sheet1!$U$159,Sheet1!$G$160,Sheet1!$I$160</definedName>
    <definedName name="QB_FORMULA_2" localSheetId="0" hidden="1">Sheet1!$W$20,Sheet1!$K$24,Sheet1!$U$24,Sheet1!$K$25,Sheet1!$U$25,Sheet1!$K$26,Sheet1!$U$26,Sheet1!$K$27,Sheet1!$U$27,Sheet1!$K$28,Sheet1!$U$28,Sheet1!$K$29,Sheet1!$U$29,Sheet1!$K$30,Sheet1!$U$30,Sheet1!$K$31</definedName>
    <definedName name="QB_FORMULA_20" localSheetId="0" hidden="1">Sheet1!$K$160,Sheet1!$M$160,Sheet1!$S$160,Sheet1!$U$160,Sheet1!$W$160,Sheet1!$G$161,Sheet1!$I$161,Sheet1!$K$161,Sheet1!$M$161,Sheet1!$S$161,Sheet1!$U$161,Sheet1!$W$161,Sheet1!$G$162,Sheet1!$I$162,Sheet1!$K$162,Sheet1!$M$162</definedName>
    <definedName name="QB_FORMULA_21" localSheetId="0" hidden="1">Sheet1!$S$162,Sheet1!$U$162,Sheet1!$W$162</definedName>
    <definedName name="QB_FORMULA_3" localSheetId="0" hidden="1">Sheet1!$U$31,Sheet1!$K$32,Sheet1!$U$32,Sheet1!$G$33,Sheet1!$I$33,Sheet1!$K$33,Sheet1!$M$33,Sheet1!$S$33,Sheet1!$U$33,Sheet1!$W$33,Sheet1!$K$36,Sheet1!$U$36,Sheet1!$K$37,Sheet1!$U$37,Sheet1!$K$39,Sheet1!$U$39</definedName>
    <definedName name="QB_FORMULA_4" localSheetId="0" hidden="1">Sheet1!$K$41,Sheet1!$U$41,Sheet1!$K$42,Sheet1!$U$42,Sheet1!$G$43,Sheet1!$I$43,Sheet1!$K$43,Sheet1!$M$43,Sheet1!$S$43,Sheet1!$U$43,Sheet1!$W$43,Sheet1!$K$44,Sheet1!$U$44,Sheet1!$K$46,Sheet1!$U$46,Sheet1!$K$47</definedName>
    <definedName name="QB_FORMULA_5" localSheetId="0" hidden="1">Sheet1!$U$47,Sheet1!$K$48,Sheet1!$U$48,Sheet1!$K$49,Sheet1!$U$49,Sheet1!$K$50,Sheet1!$U$50,Sheet1!$K$51,Sheet1!$U$51,Sheet1!$K$52,Sheet1!$U$52,Sheet1!$K$53,Sheet1!$U$53,Sheet1!$K$54,Sheet1!$U$54,Sheet1!$K$55</definedName>
    <definedName name="QB_FORMULA_6" localSheetId="0" hidden="1">Sheet1!$U$55,Sheet1!$K$56,Sheet1!$U$56,Sheet1!$K$57,Sheet1!$U$57,Sheet1!$K$58,Sheet1!$U$58,Sheet1!$G$59,Sheet1!$I$59,Sheet1!$K$59,Sheet1!$M$59,Sheet1!$S$59,Sheet1!$U$59,Sheet1!$W$59,Sheet1!$K$61,Sheet1!$U$61</definedName>
    <definedName name="QB_FORMULA_7" localSheetId="0" hidden="1">Sheet1!$K$62,Sheet1!$U$62,Sheet1!$K$63,Sheet1!$U$63,Sheet1!$K$64,Sheet1!$U$64,Sheet1!$K$65,Sheet1!$U$65,Sheet1!$K$66,Sheet1!$U$66,Sheet1!$K$67,Sheet1!$U$67,Sheet1!$K$68,Sheet1!$U$68,Sheet1!$K$69,Sheet1!$U$69</definedName>
    <definedName name="QB_FORMULA_8" localSheetId="0" hidden="1">Sheet1!$K$70,Sheet1!$U$70,Sheet1!$K$71,Sheet1!$U$71,Sheet1!$K$72,Sheet1!$U$72,Sheet1!$K$73,Sheet1!$U$73,Sheet1!$K$74,Sheet1!$U$74,Sheet1!$K$75,Sheet1!$U$75,Sheet1!$K$77,Sheet1!$U$77,Sheet1!$K$78,Sheet1!$U$78</definedName>
    <definedName name="QB_FORMULA_9" localSheetId="0" hidden="1">Sheet1!$K$79,Sheet1!$U$79,Sheet1!$K$80,Sheet1!$U$80,Sheet1!$K$82,Sheet1!$U$82,Sheet1!$K$83,Sheet1!$U$83,Sheet1!$K$84,Sheet1!$U$84,Sheet1!$K$85,Sheet1!$U$85,Sheet1!$K$86,Sheet1!$U$86,Sheet1!$K$87,Sheet1!$U$87</definedName>
    <definedName name="QB_ROW_103240" localSheetId="0" hidden="1">Sheet1!$E$105</definedName>
    <definedName name="QB_ROW_106240" localSheetId="0" hidden="1">Sheet1!$E$104</definedName>
    <definedName name="QB_ROW_12240" localSheetId="0" hidden="1">Sheet1!$E$99</definedName>
    <definedName name="QB_ROW_123240" localSheetId="0" hidden="1">Sheet1!$E$48</definedName>
    <definedName name="QB_ROW_125250" localSheetId="0" hidden="1">Sheet1!$F$112</definedName>
    <definedName name="QB_ROW_130240" localSheetId="0" hidden="1">Sheet1!$E$103</definedName>
    <definedName name="QB_ROW_14240" localSheetId="0" hidden="1">Sheet1!$E$52</definedName>
    <definedName name="QB_ROW_148030" localSheetId="0" hidden="1">Sheet1!$D$12</definedName>
    <definedName name="QB_ROW_148240" localSheetId="0" hidden="1">Sheet1!$E$18</definedName>
    <definedName name="QB_ROW_148330" localSheetId="0" hidden="1">Sheet1!$D$19</definedName>
    <definedName name="QB_ROW_156250" localSheetId="0" hidden="1">Sheet1!$F$119</definedName>
    <definedName name="QB_ROW_174030" localSheetId="0" hidden="1">Sheet1!$D$123</definedName>
    <definedName name="QB_ROW_174330" localSheetId="0" hidden="1">Sheet1!$D$146</definedName>
    <definedName name="QB_ROW_175240" localSheetId="0" hidden="1">Sheet1!$E$143</definedName>
    <definedName name="QB_ROW_176240" localSheetId="0" hidden="1">Sheet1!$E$144</definedName>
    <definedName name="QB_ROW_177240" localSheetId="0" hidden="1">Sheet1!$E$145</definedName>
    <definedName name="QB_ROW_179240" localSheetId="0" hidden="1">Sheet1!$E$109</definedName>
    <definedName name="QB_ROW_18301" localSheetId="0" hidden="1">Sheet1!$A$162</definedName>
    <definedName name="QB_ROW_19011" localSheetId="0" hidden="1">Sheet1!$B$3</definedName>
    <definedName name="QB_ROW_190240" localSheetId="0" hidden="1">Sheet1!$E$67</definedName>
    <definedName name="QB_ROW_19240" localSheetId="0" hidden="1">Sheet1!$E$84</definedName>
    <definedName name="QB_ROW_19311" localSheetId="0" hidden="1">Sheet1!$B$148</definedName>
    <definedName name="QB_ROW_195240" localSheetId="0" hidden="1">Sheet1!$E$9</definedName>
    <definedName name="QB_ROW_198240" localSheetId="0" hidden="1">Sheet1!$E$47</definedName>
    <definedName name="QB_ROW_20021" localSheetId="0" hidden="1">Sheet1!$C$4</definedName>
    <definedName name="QB_ROW_202230" localSheetId="0" hidden="1">Sheet1!$D$44</definedName>
    <definedName name="QB_ROW_20240" localSheetId="0" hidden="1">Sheet1!$E$49</definedName>
    <definedName name="QB_ROW_20321" localSheetId="0" hidden="1">Sheet1!$C$20</definedName>
    <definedName name="QB_ROW_204240" localSheetId="0" hidden="1">Sheet1!$E$66</definedName>
    <definedName name="QB_ROW_206240" localSheetId="0" hidden="1">Sheet1!$E$65</definedName>
    <definedName name="QB_ROW_208240" localSheetId="0" hidden="1">Sheet1!$E$142</definedName>
    <definedName name="QB_ROW_209240" localSheetId="0" hidden="1">Sheet1!$E$141</definedName>
    <definedName name="QB_ROW_21021" localSheetId="0" hidden="1">Sheet1!$C$21</definedName>
    <definedName name="QB_ROW_210240" localSheetId="0" hidden="1">Sheet1!$E$140</definedName>
    <definedName name="QB_ROW_211240" localSheetId="0" hidden="1">Sheet1!$E$139</definedName>
    <definedName name="QB_ROW_212240" localSheetId="0" hidden="1">Sheet1!$E$138</definedName>
    <definedName name="QB_ROW_21321" localSheetId="0" hidden="1">Sheet1!$C$147</definedName>
    <definedName name="QB_ROW_213240" localSheetId="0" hidden="1">Sheet1!$E$137</definedName>
    <definedName name="QB_ROW_214240" localSheetId="0" hidden="1">Sheet1!$E$136</definedName>
    <definedName name="QB_ROW_216250" localSheetId="0" hidden="1">Sheet1!$F$96</definedName>
    <definedName name="QB_ROW_22011" localSheetId="0" hidden="1">Sheet1!$B$149</definedName>
    <definedName name="QB_ROW_22311" localSheetId="0" hidden="1">Sheet1!$B$161</definedName>
    <definedName name="QB_ROW_223240" localSheetId="0" hidden="1">Sheet1!$E$64</definedName>
    <definedName name="QB_ROW_226240" localSheetId="0" hidden="1">Sheet1!$E$135</definedName>
    <definedName name="QB_ROW_227240" localSheetId="0" hidden="1">Sheet1!$E$134</definedName>
    <definedName name="QB_ROW_228240" localSheetId="0" hidden="1">Sheet1!$E$133</definedName>
    <definedName name="QB_ROW_23021" localSheetId="0" hidden="1">Sheet1!$C$150</definedName>
    <definedName name="QB_ROW_230240" localSheetId="0" hidden="1">Sheet1!$E$32</definedName>
    <definedName name="QB_ROW_23240" localSheetId="0" hidden="1">Sheet1!$E$108</definedName>
    <definedName name="QB_ROW_23321" localSheetId="0" hidden="1">Sheet1!$C$152</definedName>
    <definedName name="QB_ROW_235240" localSheetId="0" hidden="1">Sheet1!$E$31</definedName>
    <definedName name="QB_ROW_236240" localSheetId="0" hidden="1">Sheet1!$E$132</definedName>
    <definedName name="QB_ROW_237240" localSheetId="0" hidden="1">Sheet1!$E$30</definedName>
    <definedName name="QB_ROW_238240" localSheetId="0" hidden="1">Sheet1!$E$28</definedName>
    <definedName name="QB_ROW_239240" localSheetId="0" hidden="1">Sheet1!$E$27</definedName>
    <definedName name="QB_ROW_24021" localSheetId="0" hidden="1">Sheet1!$C$153</definedName>
    <definedName name="QB_ROW_240240" localSheetId="0" hidden="1">Sheet1!$E$63</definedName>
    <definedName name="QB_ROW_24240" localSheetId="0" hidden="1">Sheet1!$E$106</definedName>
    <definedName name="QB_ROW_24321" localSheetId="0" hidden="1">Sheet1!$C$160</definedName>
    <definedName name="QB_ROW_245030" localSheetId="0" hidden="1">Sheet1!$D$34</definedName>
    <definedName name="QB_ROW_245330" localSheetId="0" hidden="1">Sheet1!$D$43</definedName>
    <definedName name="QB_ROW_248240" localSheetId="0" hidden="1">Sheet1!$E$131</definedName>
    <definedName name="QB_ROW_249240" localSheetId="0" hidden="1">Sheet1!$E$129</definedName>
    <definedName name="QB_ROW_250240" localSheetId="0" hidden="1">Sheet1!$E$128</definedName>
    <definedName name="QB_ROW_25030" localSheetId="0" hidden="1">Sheet1!$D$155</definedName>
    <definedName name="QB_ROW_251240" localSheetId="0" hidden="1">Sheet1!$E$42</definedName>
    <definedName name="QB_ROW_252240" localSheetId="0" hidden="1">Sheet1!$E$40</definedName>
    <definedName name="QB_ROW_253240" localSheetId="0" hidden="1">Sheet1!$E$39</definedName>
    <definedName name="QB_ROW_25330" localSheetId="0" hidden="1">Sheet1!$D$157</definedName>
    <definedName name="QB_ROW_255240" localSheetId="0" hidden="1">Sheet1!$E$37</definedName>
    <definedName name="QB_ROW_256240" localSheetId="0" hidden="1">Sheet1!$E$126</definedName>
    <definedName name="QB_ROW_257240" localSheetId="0" hidden="1">Sheet1!$E$26</definedName>
    <definedName name="QB_ROW_259240" localSheetId="0" hidden="1">Sheet1!$E$25</definedName>
    <definedName name="QB_ROW_260240" localSheetId="0" hidden="1">Sheet1!$E$24</definedName>
    <definedName name="QB_ROW_262240" localSheetId="0" hidden="1">Sheet1!$E$6</definedName>
    <definedName name="QB_ROW_26240" localSheetId="0" hidden="1">Sheet1!$E$55</definedName>
    <definedName name="QB_ROW_268230" localSheetId="0" hidden="1">Sheet1!$D$22</definedName>
    <definedName name="QB_ROW_277240" localSheetId="0" hidden="1">Sheet1!$E$17</definedName>
    <definedName name="QB_ROW_280240" localSheetId="0" hidden="1">Sheet1!$E$125</definedName>
    <definedName name="QB_ROW_28230" localSheetId="0" hidden="1">Sheet1!$D$151</definedName>
    <definedName name="QB_ROW_285240" localSheetId="0" hidden="1">Sheet1!$E$16</definedName>
    <definedName name="QB_ROW_290240" localSheetId="0" hidden="1">Sheet1!$E$156</definedName>
    <definedName name="QB_ROW_29240" localSheetId="0" hidden="1">Sheet1!$E$10</definedName>
    <definedName name="QB_ROW_293240" localSheetId="0" hidden="1">Sheet1!$E$62</definedName>
    <definedName name="QB_ROW_30240" localSheetId="0" hidden="1">Sheet1!$E$90</definedName>
    <definedName name="QB_ROW_3030" localSheetId="0" hidden="1">Sheet1!$D$5</definedName>
    <definedName name="QB_ROW_309240" localSheetId="0" hidden="1">Sheet1!$E$36</definedName>
    <definedName name="QB_ROW_31240" localSheetId="0" hidden="1">Sheet1!$E$89</definedName>
    <definedName name="QB_ROW_32340" localSheetId="0" hidden="1">Sheet1!$E$91</definedName>
    <definedName name="QB_ROW_327240" localSheetId="0" hidden="1">Sheet1!$E$14</definedName>
    <definedName name="QB_ROW_329250" localSheetId="0" hidden="1">Sheet1!$F$117</definedName>
    <definedName name="QB_ROW_332250" localSheetId="0" hidden="1">Sheet1!$F$116</definedName>
    <definedName name="QB_ROW_3330" localSheetId="0" hidden="1">Sheet1!$D$11</definedName>
    <definedName name="QB_ROW_337240" localSheetId="0" hidden="1">Sheet1!$E$41</definedName>
    <definedName name="QB_ROW_339240" localSheetId="0" hidden="1">Sheet1!$E$100</definedName>
    <definedName name="QB_ROW_340240" localSheetId="0" hidden="1">Sheet1!$E$130</definedName>
    <definedName name="QB_ROW_34230" localSheetId="0" hidden="1">Sheet1!$D$154</definedName>
    <definedName name="QB_ROW_345240" localSheetId="0" hidden="1">Sheet1!$E$13</definedName>
    <definedName name="QB_ROW_347240" localSheetId="0" hidden="1">Sheet1!$E$61</definedName>
    <definedName name="QB_ROW_351240" localSheetId="0" hidden="1">Sheet1!$E$46</definedName>
    <definedName name="QB_ROW_353240" localSheetId="0" hidden="1">Sheet1!$E$29</definedName>
    <definedName name="QB_ROW_35340" localSheetId="0" hidden="1">Sheet1!$E$94</definedName>
    <definedName name="QB_ROW_36040" localSheetId="0" hidden="1">Sheet1!$E$95</definedName>
    <definedName name="QB_ROW_36250" localSheetId="0" hidden="1">Sheet1!$F$97</definedName>
    <definedName name="QB_ROW_36340" localSheetId="0" hidden="1">Sheet1!$E$98</definedName>
    <definedName name="QB_ROW_366240" localSheetId="0" hidden="1">Sheet1!$E$81</definedName>
    <definedName name="QB_ROW_373240" localSheetId="0" hidden="1">Sheet1!$E$124</definedName>
    <definedName name="QB_ROW_375230" localSheetId="0" hidden="1">Sheet1!#REF!</definedName>
    <definedName name="QB_ROW_38230" localSheetId="0" hidden="1">Sheet1!$D$159</definedName>
    <definedName name="QB_ROW_42240" localSheetId="0" hidden="1">Sheet1!$E$54</definedName>
    <definedName name="QB_ROW_4240" localSheetId="0" hidden="1">Sheet1!$E$8</definedName>
    <definedName name="QB_ROW_43240" localSheetId="0" hidden="1">Sheet1!$E$58</definedName>
    <definedName name="QB_ROW_44240" localSheetId="0" hidden="1">Sheet1!$E$51</definedName>
    <definedName name="QB_ROW_45240" localSheetId="0" hidden="1">Sheet1!$E$50</definedName>
    <definedName name="QB_ROW_46240" localSheetId="0" hidden="1">Sheet1!$E$53</definedName>
    <definedName name="QB_ROW_47030" localSheetId="0" hidden="1">Sheet1!$D$45</definedName>
    <definedName name="QB_ROW_47330" localSheetId="0" hidden="1">Sheet1!$D$59</definedName>
    <definedName name="QB_ROW_48240" localSheetId="0" hidden="1">Sheet1!$E$82</definedName>
    <definedName name="QB_ROW_50240" localSheetId="0" hidden="1">Sheet1!$E$56</definedName>
    <definedName name="QB_ROW_51240" localSheetId="0" hidden="1">Sheet1!$E$83</definedName>
    <definedName name="QB_ROW_52240" localSheetId="0" hidden="1">Sheet1!$E$57</definedName>
    <definedName name="QB_ROW_5240" localSheetId="0" hidden="1">Sheet1!$E$7</definedName>
    <definedName name="QB_ROW_54240" localSheetId="0" hidden="1">Sheet1!$E$107</definedName>
    <definedName name="QB_ROW_56240" localSheetId="0" hidden="1">Sheet1!$E$70</definedName>
    <definedName name="QB_ROW_57240" localSheetId="0" hidden="1">Sheet1!$E$69</definedName>
    <definedName name="QB_ROW_67240" localSheetId="0" hidden="1">Sheet1!$E$71</definedName>
    <definedName name="QB_ROW_68240" localSheetId="0" hidden="1">Sheet1!$E$72</definedName>
    <definedName name="QB_ROW_69240" localSheetId="0" hidden="1">Sheet1!$E$73</definedName>
    <definedName name="QB_ROW_71340" localSheetId="0" hidden="1">Sheet1!$E$75</definedName>
    <definedName name="QB_ROW_72240" localSheetId="0" hidden="1">Sheet1!$E$77</definedName>
    <definedName name="QB_ROW_7240" localSheetId="0" hidden="1">Sheet1!$E$74</definedName>
    <definedName name="QB_ROW_73240" localSheetId="0" hidden="1">Sheet1!$E$78</definedName>
    <definedName name="QB_ROW_74240" localSheetId="0" hidden="1">Sheet1!$E$79</definedName>
    <definedName name="QB_ROW_75240" localSheetId="0" hidden="1">Sheet1!$E$80</definedName>
    <definedName name="QB_ROW_76240" localSheetId="0" hidden="1">Sheet1!$E$85</definedName>
    <definedName name="QB_ROW_77240" localSheetId="0" hidden="1">Sheet1!$E$86</definedName>
    <definedName name="QB_ROW_79340" localSheetId="0" hidden="1">Sheet1!$E$87</definedName>
    <definedName name="QB_ROW_80240" localSheetId="0" hidden="1">Sheet1!$E$68</definedName>
    <definedName name="QB_ROW_81040" localSheetId="0" hidden="1">Sheet1!$E$110</definedName>
    <definedName name="QB_ROW_81340" localSheetId="0" hidden="1">Sheet1!$E$113</definedName>
    <definedName name="QB_ROW_82240" localSheetId="0" hidden="1">Sheet1!$E$114</definedName>
    <definedName name="QB_ROW_8240" localSheetId="0" hidden="1">Sheet1!$E$88</definedName>
    <definedName name="QB_ROW_83040" localSheetId="0" hidden="1">Sheet1!$E$115</definedName>
    <definedName name="QB_ROW_83250" localSheetId="0" hidden="1">Sheet1!$F$120</definedName>
    <definedName name="QB_ROW_83340" localSheetId="0" hidden="1">Sheet1!$E$121</definedName>
    <definedName name="QB_ROW_84250" localSheetId="0" hidden="1">Sheet1!$F$118</definedName>
    <definedName name="QB_ROW_85030" localSheetId="0" hidden="1">Sheet1!$D$60</definedName>
    <definedName name="QB_ROW_85330" localSheetId="0" hidden="1">Sheet1!$D$101</definedName>
    <definedName name="QB_ROW_86030" localSheetId="0" hidden="1">Sheet1!$D$102</definedName>
    <definedName name="QB_ROW_86330" localSheetId="0" hidden="1">Sheet1!$D$122</definedName>
    <definedName name="QB_ROW_9030" localSheetId="0" hidden="1">Sheet1!$D$23</definedName>
    <definedName name="QB_ROW_9330" localSheetId="0" hidden="1">Sheet1!$D$33</definedName>
    <definedName name="QBCANSUPPORTUPDATE" localSheetId="0">TRUE</definedName>
    <definedName name="QBCOMPANYFILENAME" localSheetId="0">"H:\04 Belmont Condominium Trust\04 Belmont Condominium Trust\e-Business\TheBelmont.QBW"</definedName>
    <definedName name="QBENDDATE" localSheetId="0">20181231</definedName>
    <definedName name="QBHEADERSONSCREEN" localSheetId="0">FALSE</definedName>
    <definedName name="QBMETADATASIZE" localSheetId="0">5809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"3580d9ee180848e69a26ee891b9e5710"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20180101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9" i="1" l="1"/>
  <c r="W8" i="1"/>
  <c r="W7" i="1"/>
  <c r="W11" i="1" s="1"/>
  <c r="W6" i="1"/>
  <c r="U99" i="1"/>
  <c r="Q158" i="1"/>
  <c r="U158" i="1" s="1"/>
  <c r="Q150" i="1"/>
  <c r="Q143" i="1"/>
  <c r="U143" i="1" s="1"/>
  <c r="Q142" i="1"/>
  <c r="U142" i="1" s="1"/>
  <c r="Q131" i="1"/>
  <c r="U131" i="1" s="1"/>
  <c r="Q126" i="1"/>
  <c r="U126" i="1" s="1"/>
  <c r="Q111" i="1"/>
  <c r="U111" i="1" s="1"/>
  <c r="Q105" i="1"/>
  <c r="U105" i="1" s="1"/>
  <c r="Q102" i="1"/>
  <c r="U102" i="1" s="1"/>
  <c r="Q99" i="1"/>
  <c r="Q83" i="1"/>
  <c r="U83" i="1" s="1"/>
  <c r="Q57" i="1"/>
  <c r="U57" i="1" s="1"/>
  <c r="Q54" i="1"/>
  <c r="U54" i="1" s="1"/>
  <c r="Q46" i="1"/>
  <c r="U46" i="1" s="1"/>
  <c r="Q35" i="1"/>
  <c r="Q22" i="1"/>
  <c r="O127" i="1"/>
  <c r="Q127" i="1" s="1"/>
  <c r="U127" i="1" s="1"/>
  <c r="O93" i="1"/>
  <c r="Q93" i="1" s="1"/>
  <c r="U93" i="1" s="1"/>
  <c r="O92" i="1"/>
  <c r="Q92" i="1" s="1"/>
  <c r="U92" i="1" s="1"/>
  <c r="O76" i="1"/>
  <c r="Q76" i="1" s="1"/>
  <c r="U76" i="1" s="1"/>
  <c r="O159" i="1"/>
  <c r="Q159" i="1" s="1"/>
  <c r="U159" i="1" s="1"/>
  <c r="O156" i="1"/>
  <c r="Q156" i="1" s="1"/>
  <c r="U156" i="1" s="1"/>
  <c r="O155" i="1"/>
  <c r="Q155" i="1" s="1"/>
  <c r="O154" i="1"/>
  <c r="Q154" i="1" s="1"/>
  <c r="U154" i="1" s="1"/>
  <c r="O153" i="1"/>
  <c r="Q153" i="1" s="1"/>
  <c r="O151" i="1"/>
  <c r="Q151" i="1" s="1"/>
  <c r="U151" i="1" s="1"/>
  <c r="O150" i="1"/>
  <c r="O149" i="1"/>
  <c r="Q149" i="1" s="1"/>
  <c r="O145" i="1"/>
  <c r="Q145" i="1" s="1"/>
  <c r="U145" i="1" s="1"/>
  <c r="O144" i="1"/>
  <c r="Q144" i="1" s="1"/>
  <c r="U144" i="1" s="1"/>
  <c r="O143" i="1"/>
  <c r="O142" i="1"/>
  <c r="O141" i="1"/>
  <c r="Q141" i="1" s="1"/>
  <c r="U141" i="1" s="1"/>
  <c r="O140" i="1"/>
  <c r="Q140" i="1" s="1"/>
  <c r="U140" i="1" s="1"/>
  <c r="O139" i="1"/>
  <c r="Q139" i="1" s="1"/>
  <c r="U139" i="1" s="1"/>
  <c r="O138" i="1"/>
  <c r="Q138" i="1" s="1"/>
  <c r="U138" i="1" s="1"/>
  <c r="O137" i="1"/>
  <c r="Q137" i="1" s="1"/>
  <c r="U137" i="1" s="1"/>
  <c r="O136" i="1"/>
  <c r="Q136" i="1" s="1"/>
  <c r="U136" i="1" s="1"/>
  <c r="O135" i="1"/>
  <c r="Q135" i="1" s="1"/>
  <c r="U135" i="1" s="1"/>
  <c r="O134" i="1"/>
  <c r="Q134" i="1" s="1"/>
  <c r="U134" i="1" s="1"/>
  <c r="O133" i="1"/>
  <c r="Q133" i="1" s="1"/>
  <c r="U133" i="1" s="1"/>
  <c r="O132" i="1"/>
  <c r="Q132" i="1" s="1"/>
  <c r="U132" i="1" s="1"/>
  <c r="O131" i="1"/>
  <c r="O130" i="1"/>
  <c r="Q130" i="1" s="1"/>
  <c r="U130" i="1" s="1"/>
  <c r="O129" i="1"/>
  <c r="Q129" i="1" s="1"/>
  <c r="U129" i="1" s="1"/>
  <c r="O128" i="1"/>
  <c r="Q128" i="1" s="1"/>
  <c r="U128" i="1" s="1"/>
  <c r="O126" i="1"/>
  <c r="O125" i="1"/>
  <c r="Q125" i="1" s="1"/>
  <c r="U125" i="1" s="1"/>
  <c r="O124" i="1"/>
  <c r="Q124" i="1" s="1"/>
  <c r="U124" i="1" s="1"/>
  <c r="O123" i="1"/>
  <c r="Q123" i="1" s="1"/>
  <c r="U123" i="1" s="1"/>
  <c r="O120" i="1"/>
  <c r="Q120" i="1" s="1"/>
  <c r="U120" i="1" s="1"/>
  <c r="O119" i="1"/>
  <c r="Q119" i="1" s="1"/>
  <c r="U119" i="1" s="1"/>
  <c r="O118" i="1"/>
  <c r="Q118" i="1" s="1"/>
  <c r="U118" i="1" s="1"/>
  <c r="O117" i="1"/>
  <c r="Q117" i="1" s="1"/>
  <c r="U117" i="1" s="1"/>
  <c r="O116" i="1"/>
  <c r="Q116" i="1" s="1"/>
  <c r="U116" i="1" s="1"/>
  <c r="O115" i="1"/>
  <c r="Q115" i="1" s="1"/>
  <c r="U115" i="1" s="1"/>
  <c r="O114" i="1"/>
  <c r="Q114" i="1" s="1"/>
  <c r="U114" i="1" s="1"/>
  <c r="O112" i="1"/>
  <c r="Q112" i="1" s="1"/>
  <c r="U112" i="1" s="1"/>
  <c r="O110" i="1"/>
  <c r="Q110" i="1" s="1"/>
  <c r="U110" i="1" s="1"/>
  <c r="O109" i="1"/>
  <c r="Q109" i="1" s="1"/>
  <c r="U109" i="1" s="1"/>
  <c r="O108" i="1"/>
  <c r="Q108" i="1" s="1"/>
  <c r="U108" i="1" s="1"/>
  <c r="O107" i="1"/>
  <c r="Q107" i="1" s="1"/>
  <c r="U107" i="1" s="1"/>
  <c r="O106" i="1"/>
  <c r="Q106" i="1" s="1"/>
  <c r="U106" i="1" s="1"/>
  <c r="O105" i="1"/>
  <c r="O104" i="1"/>
  <c r="Q104" i="1" s="1"/>
  <c r="U104" i="1" s="1"/>
  <c r="O103" i="1"/>
  <c r="Q103" i="1" s="1"/>
  <c r="U103" i="1" s="1"/>
  <c r="O102" i="1"/>
  <c r="O100" i="1"/>
  <c r="Q100" i="1" s="1"/>
  <c r="U100" i="1" s="1"/>
  <c r="O99" i="1"/>
  <c r="O97" i="1"/>
  <c r="Q97" i="1" s="1"/>
  <c r="U97" i="1" s="1"/>
  <c r="O96" i="1"/>
  <c r="Q96" i="1" s="1"/>
  <c r="U96" i="1" s="1"/>
  <c r="O95" i="1"/>
  <c r="Q95" i="1" s="1"/>
  <c r="U95" i="1" s="1"/>
  <c r="O94" i="1"/>
  <c r="Q94" i="1" s="1"/>
  <c r="U94" i="1" s="1"/>
  <c r="O91" i="1"/>
  <c r="Q91" i="1" s="1"/>
  <c r="U91" i="1" s="1"/>
  <c r="O90" i="1"/>
  <c r="Q90" i="1" s="1"/>
  <c r="U90" i="1" s="1"/>
  <c r="O89" i="1"/>
  <c r="Q89" i="1" s="1"/>
  <c r="U89" i="1" s="1"/>
  <c r="O88" i="1"/>
  <c r="Q88" i="1" s="1"/>
  <c r="U88" i="1" s="1"/>
  <c r="O87" i="1"/>
  <c r="Q87" i="1" s="1"/>
  <c r="U87" i="1" s="1"/>
  <c r="O86" i="1"/>
  <c r="Q86" i="1" s="1"/>
  <c r="U86" i="1" s="1"/>
  <c r="O85" i="1"/>
  <c r="Q85" i="1" s="1"/>
  <c r="U85" i="1" s="1"/>
  <c r="O84" i="1"/>
  <c r="Q84" i="1" s="1"/>
  <c r="U84" i="1" s="1"/>
  <c r="O83" i="1"/>
  <c r="O82" i="1"/>
  <c r="Q82" i="1" s="1"/>
  <c r="U82" i="1" s="1"/>
  <c r="O81" i="1"/>
  <c r="Q81" i="1" s="1"/>
  <c r="U81" i="1" s="1"/>
  <c r="O80" i="1"/>
  <c r="Q80" i="1" s="1"/>
  <c r="U80" i="1" s="1"/>
  <c r="O79" i="1"/>
  <c r="Q79" i="1" s="1"/>
  <c r="U79" i="1" s="1"/>
  <c r="O78" i="1"/>
  <c r="Q78" i="1" s="1"/>
  <c r="U78" i="1" s="1"/>
  <c r="O77" i="1"/>
  <c r="Q77" i="1" s="1"/>
  <c r="U77" i="1" s="1"/>
  <c r="O75" i="1"/>
  <c r="Q75" i="1" s="1"/>
  <c r="U75" i="1" s="1"/>
  <c r="O74" i="1"/>
  <c r="Q74" i="1" s="1"/>
  <c r="U74" i="1" s="1"/>
  <c r="O73" i="1"/>
  <c r="Q73" i="1" s="1"/>
  <c r="U73" i="1" s="1"/>
  <c r="O72" i="1"/>
  <c r="Q72" i="1" s="1"/>
  <c r="U72" i="1" s="1"/>
  <c r="O71" i="1"/>
  <c r="Q71" i="1" s="1"/>
  <c r="U71" i="1" s="1"/>
  <c r="O70" i="1"/>
  <c r="Q70" i="1" s="1"/>
  <c r="U70" i="1" s="1"/>
  <c r="O69" i="1"/>
  <c r="Q69" i="1" s="1"/>
  <c r="U69" i="1" s="1"/>
  <c r="O68" i="1"/>
  <c r="Q68" i="1" s="1"/>
  <c r="U68" i="1" s="1"/>
  <c r="O67" i="1"/>
  <c r="Q67" i="1" s="1"/>
  <c r="U67" i="1" s="1"/>
  <c r="O66" i="1"/>
  <c r="Q66" i="1" s="1"/>
  <c r="U66" i="1" s="1"/>
  <c r="O65" i="1"/>
  <c r="Q65" i="1" s="1"/>
  <c r="U65" i="1" s="1"/>
  <c r="O64" i="1"/>
  <c r="Q64" i="1" s="1"/>
  <c r="U64" i="1" s="1"/>
  <c r="O63" i="1"/>
  <c r="Q63" i="1" s="1"/>
  <c r="U63" i="1" s="1"/>
  <c r="O62" i="1"/>
  <c r="Q62" i="1" s="1"/>
  <c r="U62" i="1" s="1"/>
  <c r="O61" i="1"/>
  <c r="Q61" i="1" s="1"/>
  <c r="U61" i="1" s="1"/>
  <c r="O60" i="1"/>
  <c r="Q60" i="1" s="1"/>
  <c r="O58" i="1"/>
  <c r="Q58" i="1" s="1"/>
  <c r="U58" i="1" s="1"/>
  <c r="O57" i="1"/>
  <c r="O56" i="1"/>
  <c r="Q56" i="1" s="1"/>
  <c r="U56" i="1" s="1"/>
  <c r="O55" i="1"/>
  <c r="Q55" i="1" s="1"/>
  <c r="U55" i="1" s="1"/>
  <c r="O54" i="1"/>
  <c r="O53" i="1"/>
  <c r="Q53" i="1" s="1"/>
  <c r="U53" i="1" s="1"/>
  <c r="O52" i="1"/>
  <c r="Q52" i="1" s="1"/>
  <c r="U52" i="1" s="1"/>
  <c r="O51" i="1"/>
  <c r="Q51" i="1" s="1"/>
  <c r="U51" i="1" s="1"/>
  <c r="O50" i="1"/>
  <c r="Q50" i="1" s="1"/>
  <c r="U50" i="1" s="1"/>
  <c r="O49" i="1"/>
  <c r="Q49" i="1" s="1"/>
  <c r="U49" i="1" s="1"/>
  <c r="O48" i="1"/>
  <c r="Q48" i="1" s="1"/>
  <c r="U48" i="1" s="1"/>
  <c r="O47" i="1"/>
  <c r="Q47" i="1" s="1"/>
  <c r="U47" i="1" s="1"/>
  <c r="O46" i="1"/>
  <c r="O45" i="1"/>
  <c r="Q45" i="1" s="1"/>
  <c r="O44" i="1"/>
  <c r="Q44" i="1" s="1"/>
  <c r="U44" i="1" s="1"/>
  <c r="O42" i="1"/>
  <c r="Q42" i="1" s="1"/>
  <c r="U42" i="1" s="1"/>
  <c r="O41" i="1"/>
  <c r="Q41" i="1" s="1"/>
  <c r="U41" i="1" s="1"/>
  <c r="O40" i="1"/>
  <c r="Q40" i="1" s="1"/>
  <c r="U40" i="1" s="1"/>
  <c r="O39" i="1"/>
  <c r="Q39" i="1" s="1"/>
  <c r="U39" i="1" s="1"/>
  <c r="O38" i="1"/>
  <c r="Q38" i="1" s="1"/>
  <c r="U38" i="1" s="1"/>
  <c r="O37" i="1"/>
  <c r="Q37" i="1" s="1"/>
  <c r="U37" i="1" s="1"/>
  <c r="O36" i="1"/>
  <c r="Q36" i="1" s="1"/>
  <c r="U36" i="1" s="1"/>
  <c r="O35" i="1"/>
  <c r="O34" i="1"/>
  <c r="Q34" i="1" s="1"/>
  <c r="O32" i="1"/>
  <c r="Q32" i="1" s="1"/>
  <c r="U32" i="1" s="1"/>
  <c r="O31" i="1"/>
  <c r="Q31" i="1" s="1"/>
  <c r="U31" i="1" s="1"/>
  <c r="O30" i="1"/>
  <c r="Q30" i="1" s="1"/>
  <c r="U30" i="1" s="1"/>
  <c r="O29" i="1"/>
  <c r="Q29" i="1" s="1"/>
  <c r="U29" i="1" s="1"/>
  <c r="O28" i="1"/>
  <c r="Q28" i="1" s="1"/>
  <c r="U28" i="1" s="1"/>
  <c r="O27" i="1"/>
  <c r="Q27" i="1" s="1"/>
  <c r="U27" i="1" s="1"/>
  <c r="O26" i="1"/>
  <c r="Q26" i="1" s="1"/>
  <c r="U26" i="1" s="1"/>
  <c r="O25" i="1"/>
  <c r="Q25" i="1" s="1"/>
  <c r="U25" i="1" s="1"/>
  <c r="O24" i="1"/>
  <c r="Q24" i="1" s="1"/>
  <c r="U24" i="1" s="1"/>
  <c r="O23" i="1"/>
  <c r="Q23" i="1" s="1"/>
  <c r="O22" i="1"/>
  <c r="O21" i="1"/>
  <c r="Q21" i="1" s="1"/>
  <c r="O18" i="1"/>
  <c r="Q18" i="1" s="1"/>
  <c r="U18" i="1" s="1"/>
  <c r="O17" i="1"/>
  <c r="Q17" i="1" s="1"/>
  <c r="U17" i="1" s="1"/>
  <c r="O16" i="1"/>
  <c r="Q16" i="1" s="1"/>
  <c r="U16" i="1" s="1"/>
  <c r="O15" i="1"/>
  <c r="Q15" i="1" s="1"/>
  <c r="U15" i="1" s="1"/>
  <c r="O14" i="1"/>
  <c r="Q14" i="1" s="1"/>
  <c r="O13" i="1"/>
  <c r="Q13" i="1" s="1"/>
  <c r="U13" i="1" s="1"/>
  <c r="O12" i="1"/>
  <c r="Q12" i="1" s="1"/>
  <c r="O10" i="1"/>
  <c r="Q10" i="1" s="1"/>
  <c r="U10" i="1" s="1"/>
  <c r="O9" i="1"/>
  <c r="Q9" i="1" s="1"/>
  <c r="U9" i="1" s="1"/>
  <c r="O8" i="1"/>
  <c r="Q8" i="1" s="1"/>
  <c r="U8" i="1" s="1"/>
  <c r="O7" i="1"/>
  <c r="Q7" i="1" s="1"/>
  <c r="U7" i="1" s="1"/>
  <c r="O6" i="1"/>
  <c r="Q6" i="1" s="1"/>
  <c r="U6" i="1" s="1"/>
  <c r="M11" i="1"/>
  <c r="O11" i="1" s="1"/>
  <c r="M19" i="1"/>
  <c r="O19" i="1" s="1"/>
  <c r="M33" i="1"/>
  <c r="M43" i="1"/>
  <c r="O43" i="1" s="1"/>
  <c r="M59" i="1"/>
  <c r="O59" i="1" s="1"/>
  <c r="M98" i="1"/>
  <c r="M101" i="1" s="1"/>
  <c r="O101" i="1" s="1"/>
  <c r="M113" i="1"/>
  <c r="O113" i="1" s="1"/>
  <c r="M121" i="1"/>
  <c r="O121" i="1" s="1"/>
  <c r="M146" i="1"/>
  <c r="O146" i="1" s="1"/>
  <c r="M152" i="1"/>
  <c r="O152" i="1" s="1"/>
  <c r="M157" i="1"/>
  <c r="M160" i="1" s="1"/>
  <c r="O160" i="1" s="1"/>
  <c r="S11" i="1"/>
  <c r="S19" i="1"/>
  <c r="S33" i="1"/>
  <c r="S43" i="1"/>
  <c r="S59" i="1"/>
  <c r="S98" i="1"/>
  <c r="S101" i="1" s="1"/>
  <c r="S113" i="1"/>
  <c r="S121" i="1"/>
  <c r="S146" i="1"/>
  <c r="S152" i="1"/>
  <c r="S157" i="1"/>
  <c r="S160" i="1" s="1"/>
  <c r="W19" i="1"/>
  <c r="W33" i="1"/>
  <c r="W43" i="1"/>
  <c r="W59" i="1"/>
  <c r="W98" i="1"/>
  <c r="W101" i="1" s="1"/>
  <c r="W113" i="1"/>
  <c r="W121" i="1"/>
  <c r="W146" i="1"/>
  <c r="W152" i="1"/>
  <c r="W157" i="1"/>
  <c r="W160" i="1" s="1"/>
  <c r="Q146" i="1" l="1"/>
  <c r="U146" i="1" s="1"/>
  <c r="O33" i="1"/>
  <c r="Q33" i="1" s="1"/>
  <c r="U33" i="1" s="1"/>
  <c r="Q11" i="1"/>
  <c r="U11" i="1" s="1"/>
  <c r="Q19" i="1"/>
  <c r="U19" i="1" s="1"/>
  <c r="Q43" i="1"/>
  <c r="U43" i="1" s="1"/>
  <c r="Q59" i="1"/>
  <c r="U59" i="1" s="1"/>
  <c r="Q101" i="1"/>
  <c r="U101" i="1" s="1"/>
  <c r="O157" i="1"/>
  <c r="Q157" i="1" s="1"/>
  <c r="U157" i="1" s="1"/>
  <c r="Q152" i="1"/>
  <c r="U152" i="1" s="1"/>
  <c r="Q160" i="1"/>
  <c r="U160" i="1" s="1"/>
  <c r="Q113" i="1"/>
  <c r="U113" i="1" s="1"/>
  <c r="Q121" i="1"/>
  <c r="U121" i="1" s="1"/>
  <c r="S122" i="1"/>
  <c r="M161" i="1"/>
  <c r="O98" i="1"/>
  <c r="Q98" i="1" s="1"/>
  <c r="U98" i="1" s="1"/>
  <c r="M122" i="1"/>
  <c r="M20" i="1"/>
  <c r="S20" i="1"/>
  <c r="S161" i="1"/>
  <c r="W122" i="1"/>
  <c r="W147" i="1" s="1"/>
  <c r="W161" i="1"/>
  <c r="W20" i="1"/>
  <c r="K159" i="1"/>
  <c r="I157" i="1"/>
  <c r="I160" i="1" s="1"/>
  <c r="G157" i="1"/>
  <c r="K156" i="1"/>
  <c r="K154" i="1"/>
  <c r="I152" i="1"/>
  <c r="G152" i="1"/>
  <c r="K151" i="1"/>
  <c r="I146" i="1"/>
  <c r="G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8" i="1"/>
  <c r="K126" i="1"/>
  <c r="K125" i="1"/>
  <c r="I121" i="1"/>
  <c r="G121" i="1"/>
  <c r="K119" i="1"/>
  <c r="K118" i="1"/>
  <c r="K117" i="1"/>
  <c r="K116" i="1"/>
  <c r="K114" i="1"/>
  <c r="I113" i="1"/>
  <c r="G113" i="1"/>
  <c r="K112" i="1"/>
  <c r="K109" i="1"/>
  <c r="K107" i="1"/>
  <c r="K106" i="1"/>
  <c r="K105" i="1"/>
  <c r="K104" i="1"/>
  <c r="K103" i="1"/>
  <c r="K100" i="1"/>
  <c r="K99" i="1"/>
  <c r="I98" i="1"/>
  <c r="I101" i="1" s="1"/>
  <c r="G98" i="1"/>
  <c r="G101" i="1" s="1"/>
  <c r="K97" i="1"/>
  <c r="K96" i="1"/>
  <c r="K94" i="1"/>
  <c r="K91" i="1"/>
  <c r="K90" i="1"/>
  <c r="K89" i="1"/>
  <c r="K88" i="1"/>
  <c r="K87" i="1"/>
  <c r="K86" i="1"/>
  <c r="K85" i="1"/>
  <c r="K84" i="1"/>
  <c r="K83" i="1"/>
  <c r="K82" i="1"/>
  <c r="K80" i="1"/>
  <c r="K79" i="1"/>
  <c r="K78" i="1"/>
  <c r="K77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I59" i="1"/>
  <c r="G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4" i="1"/>
  <c r="I43" i="1"/>
  <c r="G43" i="1"/>
  <c r="K42" i="1"/>
  <c r="K41" i="1"/>
  <c r="K39" i="1"/>
  <c r="K37" i="1"/>
  <c r="K36" i="1"/>
  <c r="I33" i="1"/>
  <c r="G33" i="1"/>
  <c r="K32" i="1"/>
  <c r="K31" i="1"/>
  <c r="K30" i="1"/>
  <c r="K29" i="1"/>
  <c r="K28" i="1"/>
  <c r="K27" i="1"/>
  <c r="K26" i="1"/>
  <c r="K25" i="1"/>
  <c r="K24" i="1"/>
  <c r="I19" i="1"/>
  <c r="G19" i="1"/>
  <c r="K13" i="1"/>
  <c r="I11" i="1"/>
  <c r="G11" i="1"/>
  <c r="K10" i="1"/>
  <c r="K9" i="1"/>
  <c r="K8" i="1"/>
  <c r="K7" i="1"/>
  <c r="K6" i="1"/>
  <c r="O161" i="1" l="1"/>
  <c r="Q161" i="1" s="1"/>
  <c r="U161" i="1" s="1"/>
  <c r="S147" i="1"/>
  <c r="O122" i="1"/>
  <c r="Q122" i="1"/>
  <c r="U122" i="1" s="1"/>
  <c r="O20" i="1"/>
  <c r="Q20" i="1" s="1"/>
  <c r="U20" i="1" s="1"/>
  <c r="M147" i="1"/>
  <c r="K152" i="1"/>
  <c r="W148" i="1"/>
  <c r="W162" i="1" s="1"/>
  <c r="S148" i="1"/>
  <c r="K43" i="1"/>
  <c r="K113" i="1"/>
  <c r="K33" i="1"/>
  <c r="I20" i="1"/>
  <c r="K98" i="1"/>
  <c r="K146" i="1"/>
  <c r="I122" i="1"/>
  <c r="I147" i="1" s="1"/>
  <c r="K59" i="1"/>
  <c r="K11" i="1"/>
  <c r="K19" i="1"/>
  <c r="K157" i="1"/>
  <c r="G122" i="1"/>
  <c r="I161" i="1"/>
  <c r="K101" i="1"/>
  <c r="G20" i="1"/>
  <c r="G160" i="1"/>
  <c r="K160" i="1" s="1"/>
  <c r="K121" i="1"/>
  <c r="O147" i="1" l="1"/>
  <c r="Q147" i="1"/>
  <c r="U147" i="1" s="1"/>
  <c r="M148" i="1"/>
  <c r="S162" i="1"/>
  <c r="G161" i="1"/>
  <c r="K161" i="1" s="1"/>
  <c r="K122" i="1"/>
  <c r="I148" i="1"/>
  <c r="I162" i="1" s="1"/>
  <c r="G147" i="1"/>
  <c r="K147" i="1" s="1"/>
  <c r="K20" i="1"/>
  <c r="M162" i="1" l="1"/>
  <c r="O148" i="1"/>
  <c r="Q148" i="1" s="1"/>
  <c r="U148" i="1" s="1"/>
  <c r="G148" i="1"/>
  <c r="K148" i="1" s="1"/>
  <c r="O162" i="1" l="1"/>
  <c r="Q162" i="1" s="1"/>
  <c r="U162" i="1" s="1"/>
  <c r="G162" i="1"/>
  <c r="K162" i="1" s="1"/>
</calcChain>
</file>

<file path=xl/sharedStrings.xml><?xml version="1.0" encoding="utf-8"?>
<sst xmlns="http://schemas.openxmlformats.org/spreadsheetml/2006/main" count="169" uniqueCount="168">
  <si>
    <t>Jan - Dec 18</t>
  </si>
  <si>
    <t>Budget</t>
  </si>
  <si>
    <t>Ordinary Income/Expense</t>
  </si>
  <si>
    <t>Income</t>
  </si>
  <si>
    <t>400 · Fee Income</t>
  </si>
  <si>
    <t>405 · Townhouse Fees</t>
  </si>
  <si>
    <t>401 · Cabana Maintenance Fees</t>
  </si>
  <si>
    <t>402 · Condominium Maintenance Fees</t>
  </si>
  <si>
    <t>404 · Mid-Rise Fees</t>
  </si>
  <si>
    <t>490 · Finance Charge Income</t>
  </si>
  <si>
    <t>Total 400 · Fee Income</t>
  </si>
  <si>
    <t>475 · Misc Income</t>
  </si>
  <si>
    <t>475.7 · Comcast Revenue Sharing</t>
  </si>
  <si>
    <t>475.6 · Keys</t>
  </si>
  <si>
    <t>475.2 · Garage Door Remotes</t>
  </si>
  <si>
    <t>475.1 · Purchase Discounts</t>
  </si>
  <si>
    <t>475 · Misc Income - Other</t>
  </si>
  <si>
    <t>Total 475 · Misc Income</t>
  </si>
  <si>
    <t>Total Income</t>
  </si>
  <si>
    <t>Expense</t>
  </si>
  <si>
    <t>720 · Bank Fees/Maintenance Fees</t>
  </si>
  <si>
    <t>628 · Restaurant &amp; Expenses</t>
  </si>
  <si>
    <t>628.14 · Restaurant-Functions</t>
  </si>
  <si>
    <t>628.13 · Restaurant-Linens</t>
  </si>
  <si>
    <t>628.12 · Restaurant-Meal Subsidies</t>
  </si>
  <si>
    <t>628.11 · Restaurant - Maintenance</t>
  </si>
  <si>
    <t>628.9 · Restaurant Licenses</t>
  </si>
  <si>
    <t>628.15 · Awning Install &amp; Removal</t>
  </si>
  <si>
    <t>628.10 · Restaurant Equipment</t>
  </si>
  <si>
    <t>628.8 · Restaurant-Entertainment</t>
  </si>
  <si>
    <t>628.3 · Liquor Liability Insurance</t>
  </si>
  <si>
    <t>Total 628 · Restaurant &amp; Expenses</t>
  </si>
  <si>
    <t>702 · Townhouse Allocations</t>
  </si>
  <si>
    <t>702.6 · Repairs &amp; Maintenance</t>
  </si>
  <si>
    <t>702.5 · Payroll Taxes-Townhouse</t>
  </si>
  <si>
    <t>702.4 · Maintenance Mgr Salary-Townhous</t>
  </si>
  <si>
    <t>702.3 · Maintenance Salary-Townhouse</t>
  </si>
  <si>
    <t>702.8 · Housekeeping Salary-Townhouse</t>
  </si>
  <si>
    <t>702.2 · Manager Salary-Townhouse</t>
  </si>
  <si>
    <t>Total 702 · Townhouse Allocations</t>
  </si>
  <si>
    <t>715 · Interest Expense</t>
  </si>
  <si>
    <t>500 · Administrative</t>
  </si>
  <si>
    <t>514 · Mr Thirsty Purchase</t>
  </si>
  <si>
    <t>513 · Internet</t>
  </si>
  <si>
    <t>501 · Accounting Fees</t>
  </si>
  <si>
    <t>503 · Office Supplies</t>
  </si>
  <si>
    <t>504 · Printing</t>
  </si>
  <si>
    <t>505 · Postage</t>
  </si>
  <si>
    <t>506 · Other Professional Fees</t>
  </si>
  <si>
    <t>507 · Legal Fees</t>
  </si>
  <si>
    <t>508 · Licenses</t>
  </si>
  <si>
    <t>509 · Audit</t>
  </si>
  <si>
    <t>510 · Computer/Copier Expenses</t>
  </si>
  <si>
    <t>511 · Telephone &amp; Answering Services</t>
  </si>
  <si>
    <t>512 · Miscellaneous Administrative</t>
  </si>
  <si>
    <t>Total 500 · Administrative</t>
  </si>
  <si>
    <t>600 · Operations</t>
  </si>
  <si>
    <t>624.9 · Cleaning Supplies</t>
  </si>
  <si>
    <t>630.1 · Cable TV Expense</t>
  </si>
  <si>
    <t>623.1 · Gasoline Expense</t>
  </si>
  <si>
    <t>609.1 · Irrigation Expense</t>
  </si>
  <si>
    <t>635 · Entry Gate</t>
  </si>
  <si>
    <t>634 · Locksmithing</t>
  </si>
  <si>
    <t>650 · Automobile expense</t>
  </si>
  <si>
    <t>633 · Gas-Utilities</t>
  </si>
  <si>
    <t>632 · Water</t>
  </si>
  <si>
    <t>631 · Electric</t>
  </si>
  <si>
    <t>604 · Uniforms</t>
  </si>
  <si>
    <t>605 · Exterminating &amp; Pest Control</t>
  </si>
  <si>
    <t>606 · Refuse Removal</t>
  </si>
  <si>
    <t>608 · Fire Prevention</t>
  </si>
  <si>
    <t>609 · Grounds Maintenance/Landscaping</t>
  </si>
  <si>
    <t>610 · Tennis Court Repair</t>
  </si>
  <si>
    <t>611 · Plumbing Repairs</t>
  </si>
  <si>
    <t>612 · Electrical Repairs</t>
  </si>
  <si>
    <t>613 · Roofing Repairs</t>
  </si>
  <si>
    <t>613.3 · Insurance Reimbursement</t>
  </si>
  <si>
    <t>614 · Carpets &amp; Flooring-cleaning</t>
  </si>
  <si>
    <t>615 · Septic Systems</t>
  </si>
  <si>
    <t>616 · Materials and Supplies</t>
  </si>
  <si>
    <t>617 · Door and Window Repairs</t>
  </si>
  <si>
    <t>618 · Alarm Systems</t>
  </si>
  <si>
    <t>620 · Pool Expenses</t>
  </si>
  <si>
    <t>621 · Snow Removal</t>
  </si>
  <si>
    <t>622 · Interior &amp; Exterior Painting</t>
  </si>
  <si>
    <t>623 · Vehicle &amp; Equipment Repairs</t>
  </si>
  <si>
    <t>624 · Other Maintenance Expenses</t>
  </si>
  <si>
    <t>626 · Building Hardware</t>
  </si>
  <si>
    <t>627 · Beach Cleaning</t>
  </si>
  <si>
    <t>627.5 · Beach Testing</t>
  </si>
  <si>
    <t>627 · Beach Cleaning - Other</t>
  </si>
  <si>
    <t>Total 627 · Beach Cleaning</t>
  </si>
  <si>
    <t>629 · Property &amp; Liability Insurance</t>
  </si>
  <si>
    <t>629.11 · Flood Insurance</t>
  </si>
  <si>
    <t>Total 600 · Operations</t>
  </si>
  <si>
    <t>650 Payroll &amp; Benefits</t>
  </si>
  <si>
    <t>678 · Payroll Processing Fees</t>
  </si>
  <si>
    <t>661 · Temporary Labor- Outside Servic</t>
  </si>
  <si>
    <t>662 · Seasonal Help Payroll</t>
  </si>
  <si>
    <t>664 · Manager Salary</t>
  </si>
  <si>
    <t>665 · Maintenance Manager Payroll</t>
  </si>
  <si>
    <t>666 · Maintenance Empl. Payroll</t>
  </si>
  <si>
    <t>673 · Housekeeping Payroll</t>
  </si>
  <si>
    <t>668 · Payroll Taxes</t>
  </si>
  <si>
    <t>670 · FICA Expense</t>
  </si>
  <si>
    <t>Total 668 · Payroll Taxes</t>
  </si>
  <si>
    <t>675 · Workers' Compensation Insurance</t>
  </si>
  <si>
    <t>676 · Employee Benefits</t>
  </si>
  <si>
    <t>676.4 · Employee Health Insurance</t>
  </si>
  <si>
    <t>676.3 · Employee Benefits - Other</t>
  </si>
  <si>
    <t>676.2 · 401K Plan Expense</t>
  </si>
  <si>
    <t>676.1 · Managers Health Insurance</t>
  </si>
  <si>
    <t>676 · Employee Benefits - Other</t>
  </si>
  <si>
    <t>Total 676 · Employee Benefits</t>
  </si>
  <si>
    <t>Total 650 Payroll &amp; Benefits</t>
  </si>
  <si>
    <t>685 · Mid-Rise Allocations</t>
  </si>
  <si>
    <t>694.1 · Balcony Repairs &amp; Waterproofing</t>
  </si>
  <si>
    <t>685.2 · Mid-Rise Window Cleaning</t>
  </si>
  <si>
    <t>696.6 · PR Taxes-Mid-Rise</t>
  </si>
  <si>
    <t>696.4 · Maintenance Mrg. Sal.-Mid-rise</t>
  </si>
  <si>
    <t>696.3 · Maintenance Salary-Mid-Rise</t>
  </si>
  <si>
    <t>696.9 · Housekeeping Salary - Mid-Rise</t>
  </si>
  <si>
    <t>696.2 · Manager Salary-Mid-Rise</t>
  </si>
  <si>
    <t>689.2 · Supplies - Mid Rise</t>
  </si>
  <si>
    <t>689.1 · R&amp;M-trash chutes</t>
  </si>
  <si>
    <t>688.1 · R&amp;M-garage parking levels</t>
  </si>
  <si>
    <t>687.1 · R&amp;M-ventilating Equip/systems</t>
  </si>
  <si>
    <t>695 · Building Hardware - Mid-Rise</t>
  </si>
  <si>
    <t>694 · Int. &amp; Ext. Painting - Mid-Rise</t>
  </si>
  <si>
    <t>693 · Door &amp; Window Repairs - Mid-Ris</t>
  </si>
  <si>
    <t>692 · Carpets &amp; Flooring - Mid-Rise</t>
  </si>
  <si>
    <t>691 · Electrical Repairs - Mid-Rise</t>
  </si>
  <si>
    <t>690 · Plumbing Repairs - Mid-Rise</t>
  </si>
  <si>
    <t>689 · Fire Prevention - Mid-Rise</t>
  </si>
  <si>
    <t>686 · Electric Allocation</t>
  </si>
  <si>
    <t>687 · R&amp;M-Entrance,lobby,hall</t>
  </si>
  <si>
    <t>688 · Elevator Allocation - Mid-Rise</t>
  </si>
  <si>
    <t>Total 685 · Mid-Rise Allocations</t>
  </si>
  <si>
    <t>Total Expense</t>
  </si>
  <si>
    <t>Net Ordinary Income</t>
  </si>
  <si>
    <t>Other Income/Expense</t>
  </si>
  <si>
    <t>Other Income</t>
  </si>
  <si>
    <t>470 · Interest Income</t>
  </si>
  <si>
    <t>Total Other Income</t>
  </si>
  <si>
    <t>Other Expense</t>
  </si>
  <si>
    <t>710 · Depreciation Expense</t>
  </si>
  <si>
    <t>701 · State Income Tax</t>
  </si>
  <si>
    <t>703 · State Inc Tax Exp-Liq Lic</t>
  </si>
  <si>
    <t>Total 701 · State Income Tax</t>
  </si>
  <si>
    <t>800 · RESERVE CONTRIBUTION</t>
  </si>
  <si>
    <t>Total Other Expense</t>
  </si>
  <si>
    <t>Net Other Income</t>
  </si>
  <si>
    <t>Net Income</t>
  </si>
  <si>
    <t>475.3.Wine Glasses</t>
  </si>
  <si>
    <t>702.9. Gutter Cleaning</t>
  </si>
  <si>
    <t>702.51.EMAC</t>
  </si>
  <si>
    <t>Est Sept-Dec</t>
  </si>
  <si>
    <t>Jan - Aug 19</t>
  </si>
  <si>
    <t>609.2.Tornado Damage</t>
  </si>
  <si>
    <t>624.4. Owner Reimbursements</t>
  </si>
  <si>
    <t>624.5. owner Reimburseable Maint</t>
  </si>
  <si>
    <t>671.1.EMAC</t>
  </si>
  <si>
    <t>Variance</t>
  </si>
  <si>
    <t>2020 Projected Budget</t>
  </si>
  <si>
    <t>696.61.EMAC</t>
  </si>
  <si>
    <t>700. Federal Income Tax</t>
  </si>
  <si>
    <t>Projected 2019</t>
  </si>
  <si>
    <t>2019Annual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</si>
</sst>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39" fontId="2" fillId="0" borderId="0" xfId="0" applyNumberFormat="1" applyFont="1"/>
    <xf numFmtId="49" fontId="2" fillId="0" borderId="0" xfId="0" applyNumberFormat="1" applyFont="1"/>
    <xf numFmtId="39" fontId="2" fillId="0" borderId="3" xfId="0" applyNumberFormat="1" applyFont="1" applyBorder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5" xfId="0" applyNumberFormat="1" applyFont="1" applyBorder="1"/>
    <xf numFmtId="39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3" fontId="2" fillId="0" borderId="0" xfId="1" applyFont="1"/>
    <xf numFmtId="49" fontId="1" fillId="0" borderId="2" xfId="0" applyNumberFormat="1" applyFont="1" applyBorder="1" applyAlignment="1">
      <alignment horizontal="center" wrapText="1"/>
    </xf>
    <xf numFmtId="39" fontId="1" fillId="0" borderId="4" xfId="0" applyNumberFormat="1" applyFont="1" applyBorder="1"/>
    <xf numFmtId="49" fontId="0" fillId="0" borderId="3" xfId="0" applyNumberFormat="1" applyBorder="1" applyAlignment="1">
      <alignment horizontal="centerContinuous"/>
    </xf>
    <xf numFmtId="49" fontId="4" fillId="0" borderId="4" xfId="0" applyNumberFormat="1" applyFont="1" applyBorder="1" applyAlignment="1">
      <alignment horizontal="center"/>
    </xf>
    <xf numFmtId="43" fontId="2" fillId="0" borderId="3" xfId="1" applyFont="1" applyBorder="1"/>
    <xf numFmtId="43" fontId="2" fillId="0" borderId="4" xfId="1" applyFont="1" applyBorder="1"/>
    <xf numFmtId="43" fontId="2" fillId="0" borderId="6" xfId="1" applyFont="1" applyBorder="1"/>
    <xf numFmtId="39" fontId="2" fillId="0" borderId="6" xfId="0" applyNumberFormat="1" applyFont="1" applyBorder="1"/>
    <xf numFmtId="49" fontId="2" fillId="0" borderId="0" xfId="0" applyNumberFormat="1" applyFont="1" applyBorder="1"/>
    <xf numFmtId="49" fontId="2" fillId="0" borderId="3" xfId="0" applyNumberFormat="1" applyFont="1" applyBorder="1"/>
    <xf numFmtId="43" fontId="2" fillId="0" borderId="0" xfId="1" applyFont="1" applyBorder="1"/>
    <xf numFmtId="43" fontId="2" fillId="0" borderId="5" xfId="1" applyFont="1" applyBorder="1"/>
    <xf numFmtId="43" fontId="1" fillId="0" borderId="6" xfId="1" applyFont="1" applyBorder="1"/>
    <xf numFmtId="43" fontId="2" fillId="0" borderId="0" xfId="1" applyFont="1" applyFill="1"/>
    <xf numFmtId="43" fontId="2" fillId="0" borderId="3" xfId="1" applyFont="1" applyFill="1" applyBorder="1"/>
    <xf numFmtId="43" fontId="2" fillId="0" borderId="0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164"/>
  <sheetViews>
    <sheetView tabSelected="1" zoomScaleNormal="100" workbookViewId="0">
      <pane xSplit="6" ySplit="2" topLeftCell="G48" activePane="bottomRight" state="frozenSplit"/>
      <selection pane="topRight" activeCell="G1" sqref="G1"/>
      <selection pane="bottomLeft" activeCell="A3" sqref="A3"/>
      <selection pane="bottomRight" activeCell="AC12" sqref="AC12"/>
    </sheetView>
  </sheetViews>
  <sheetFormatPr defaultRowHeight="15" outlineLevelCol="1" x14ac:dyDescent="0.25"/>
  <cols>
    <col min="1" max="5" width="3" style="16" customWidth="1"/>
    <col min="6" max="6" width="32.5703125" style="16" customWidth="1"/>
    <col min="7" max="7" width="11.28515625" style="17" bestFit="1" customWidth="1" outlineLevel="1"/>
    <col min="8" max="8" width="2.28515625" style="17" customWidth="1" outlineLevel="1"/>
    <col min="9" max="9" width="10.7109375" style="17" bestFit="1" customWidth="1" outlineLevel="1"/>
    <col min="10" max="10" width="2.28515625" style="17" customWidth="1" outlineLevel="1"/>
    <col min="11" max="11" width="12.140625" style="17" bestFit="1" customWidth="1"/>
    <col min="12" max="12" width="2.28515625" style="17" customWidth="1"/>
    <col min="13" max="13" width="10.7109375" style="17" bestFit="1" customWidth="1" outlineLevel="1"/>
    <col min="14" max="14" width="2.28515625" style="17" customWidth="1" outlineLevel="1"/>
    <col min="15" max="15" width="10.85546875" style="17" customWidth="1" outlineLevel="1"/>
    <col min="16" max="16" width="2.28515625" style="17" customWidth="1" outlineLevel="1"/>
    <col min="17" max="17" width="11" style="17" customWidth="1" outlineLevel="1"/>
    <col min="18" max="18" width="2.28515625" style="17" customWidth="1" outlineLevel="1"/>
    <col min="19" max="19" width="12.42578125" style="17" customWidth="1" outlineLevel="1"/>
    <col min="20" max="20" width="2.28515625" style="17" customWidth="1" outlineLevel="1"/>
    <col min="21" max="21" width="12.140625" style="17" bestFit="1" customWidth="1"/>
    <col min="22" max="22" width="2.28515625" style="17" customWidth="1"/>
    <col min="23" max="23" width="12.5703125" style="17" bestFit="1" customWidth="1"/>
    <col min="24" max="28" width="9.140625" customWidth="1"/>
  </cols>
  <sheetData>
    <row r="1" spans="1:23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  <c r="L1" s="2"/>
      <c r="M1" s="3"/>
      <c r="N1" s="2"/>
      <c r="O1" s="21"/>
      <c r="P1" s="3"/>
      <c r="Q1" s="21"/>
      <c r="R1" s="3"/>
      <c r="S1" s="3"/>
      <c r="T1" s="2"/>
      <c r="U1" s="3"/>
      <c r="V1" s="2"/>
      <c r="W1" s="3"/>
    </row>
    <row r="2" spans="1:23" s="15" customFormat="1" ht="24.75" thickTop="1" thickBot="1" x14ac:dyDescent="0.3">
      <c r="A2" s="12"/>
      <c r="B2" s="12"/>
      <c r="C2" s="12"/>
      <c r="D2" s="12"/>
      <c r="E2" s="12"/>
      <c r="F2" s="12"/>
      <c r="G2" s="13" t="s">
        <v>0</v>
      </c>
      <c r="H2" s="14"/>
      <c r="I2" s="13" t="s">
        <v>1</v>
      </c>
      <c r="J2" s="14"/>
      <c r="K2" s="13" t="s">
        <v>162</v>
      </c>
      <c r="L2" s="14"/>
      <c r="M2" s="13" t="s">
        <v>157</v>
      </c>
      <c r="N2" s="14"/>
      <c r="O2" s="22" t="s">
        <v>156</v>
      </c>
      <c r="P2" s="14"/>
      <c r="Q2" s="22" t="s">
        <v>166</v>
      </c>
      <c r="R2" s="14"/>
      <c r="S2" s="19" t="s">
        <v>167</v>
      </c>
      <c r="T2" s="14"/>
      <c r="U2" s="13" t="s">
        <v>162</v>
      </c>
      <c r="V2" s="14"/>
      <c r="W2" s="19" t="s">
        <v>163</v>
      </c>
    </row>
    <row r="3" spans="1:23" ht="15.75" thickTop="1" x14ac:dyDescent="0.25">
      <c r="A3" s="1"/>
      <c r="B3" s="1" t="s">
        <v>2</v>
      </c>
      <c r="C3" s="1"/>
      <c r="D3" s="1"/>
      <c r="E3" s="1"/>
      <c r="F3" s="1"/>
      <c r="G3" s="4"/>
      <c r="H3" s="5"/>
      <c r="I3" s="4"/>
      <c r="J3" s="5"/>
      <c r="K3" s="4"/>
      <c r="L3" s="5"/>
      <c r="M3" s="4"/>
      <c r="N3" s="5"/>
      <c r="O3" s="5"/>
      <c r="P3" s="5"/>
      <c r="Q3" s="5"/>
      <c r="R3" s="5"/>
      <c r="S3" s="4"/>
      <c r="T3" s="5"/>
      <c r="U3" s="4"/>
      <c r="V3" s="5"/>
      <c r="W3" s="4"/>
    </row>
    <row r="4" spans="1:23" x14ac:dyDescent="0.25">
      <c r="A4" s="1"/>
      <c r="B4" s="1"/>
      <c r="C4" s="1" t="s">
        <v>3</v>
      </c>
      <c r="D4" s="1"/>
      <c r="E4" s="1"/>
      <c r="F4" s="1"/>
      <c r="G4" s="4"/>
      <c r="H4" s="5"/>
      <c r="I4" s="4"/>
      <c r="J4" s="5"/>
      <c r="K4" s="4"/>
      <c r="L4" s="5"/>
      <c r="M4" s="4"/>
      <c r="N4" s="5"/>
      <c r="O4" s="5"/>
      <c r="P4" s="5"/>
      <c r="Q4" s="5"/>
      <c r="R4" s="5"/>
      <c r="S4" s="4"/>
      <c r="T4" s="5"/>
      <c r="U4" s="4"/>
      <c r="V4" s="5"/>
      <c r="W4" s="18"/>
    </row>
    <row r="5" spans="1:23" x14ac:dyDescent="0.25">
      <c r="A5" s="1"/>
      <c r="B5" s="1"/>
      <c r="C5" s="1"/>
      <c r="D5" s="1" t="s">
        <v>4</v>
      </c>
      <c r="E5" s="1"/>
      <c r="F5" s="1"/>
      <c r="G5" s="4"/>
      <c r="H5" s="5"/>
      <c r="I5" s="4"/>
      <c r="J5" s="5"/>
      <c r="K5" s="4"/>
      <c r="L5" s="5"/>
      <c r="M5" s="4"/>
      <c r="N5" s="5"/>
      <c r="O5" s="5"/>
      <c r="P5" s="5"/>
      <c r="Q5" s="5"/>
      <c r="R5" s="5"/>
      <c r="S5" s="4"/>
      <c r="T5" s="5"/>
      <c r="U5" s="4"/>
      <c r="V5" s="5"/>
      <c r="W5" s="18"/>
    </row>
    <row r="6" spans="1:23" x14ac:dyDescent="0.25">
      <c r="A6" s="1"/>
      <c r="B6" s="1"/>
      <c r="C6" s="1"/>
      <c r="D6" s="1"/>
      <c r="E6" s="1" t="s">
        <v>5</v>
      </c>
      <c r="F6" s="1"/>
      <c r="G6" s="4">
        <v>42302.879999999997</v>
      </c>
      <c r="H6" s="5"/>
      <c r="I6" s="4">
        <v>42302.97</v>
      </c>
      <c r="J6" s="5"/>
      <c r="K6" s="4">
        <f t="shared" ref="K6:K11" si="0">ROUND((G6-I6),5)</f>
        <v>-0.09</v>
      </c>
      <c r="L6" s="5"/>
      <c r="M6" s="4">
        <v>29527.439999999999</v>
      </c>
      <c r="N6" s="5"/>
      <c r="O6" s="18">
        <f>M6/8*4</f>
        <v>14763.72</v>
      </c>
      <c r="P6" s="5"/>
      <c r="Q6" s="18">
        <f>M6+O6</f>
        <v>44291.159999999996</v>
      </c>
      <c r="R6" s="5"/>
      <c r="S6" s="4">
        <v>44291.21</v>
      </c>
      <c r="T6" s="5"/>
      <c r="U6" s="4">
        <f>S6-Q6</f>
        <v>5.0000000002910383E-2</v>
      </c>
      <c r="V6" s="5"/>
      <c r="W6" s="32">
        <f>S6*1.03</f>
        <v>45619.946300000003</v>
      </c>
    </row>
    <row r="7" spans="1:23" x14ac:dyDescent="0.25">
      <c r="A7" s="1"/>
      <c r="B7" s="1"/>
      <c r="C7" s="1"/>
      <c r="D7" s="1"/>
      <c r="E7" s="1" t="s">
        <v>6</v>
      </c>
      <c r="F7" s="1"/>
      <c r="G7" s="4">
        <v>60615.24</v>
      </c>
      <c r="H7" s="5"/>
      <c r="I7" s="4">
        <v>60615.29</v>
      </c>
      <c r="J7" s="5"/>
      <c r="K7" s="4">
        <f t="shared" si="0"/>
        <v>-0.05</v>
      </c>
      <c r="L7" s="5"/>
      <c r="M7" s="4">
        <v>42309.52</v>
      </c>
      <c r="N7" s="5"/>
      <c r="O7" s="18">
        <f t="shared" ref="O7:O70" si="1">M7/8*4</f>
        <v>21154.76</v>
      </c>
      <c r="P7" s="5"/>
      <c r="Q7" s="18">
        <f t="shared" ref="Q7:Q70" si="2">M7+O7</f>
        <v>63464.28</v>
      </c>
      <c r="R7" s="5"/>
      <c r="S7" s="4">
        <v>63464.21</v>
      </c>
      <c r="T7" s="5"/>
      <c r="U7" s="4">
        <f t="shared" ref="U7:U20" si="3">S7-Q7</f>
        <v>-6.9999999999708962E-2</v>
      </c>
      <c r="V7" s="5"/>
      <c r="W7" s="32">
        <f>S7*1.03</f>
        <v>65368.136299999998</v>
      </c>
    </row>
    <row r="8" spans="1:23" x14ac:dyDescent="0.25">
      <c r="A8" s="1"/>
      <c r="B8" s="1"/>
      <c r="C8" s="1"/>
      <c r="D8" s="1"/>
      <c r="E8" s="1" t="s">
        <v>7</v>
      </c>
      <c r="F8" s="1"/>
      <c r="G8" s="4">
        <v>1180242.3999999999</v>
      </c>
      <c r="H8" s="5"/>
      <c r="I8" s="4">
        <v>1180222.1599999999</v>
      </c>
      <c r="J8" s="5"/>
      <c r="K8" s="4">
        <f t="shared" si="0"/>
        <v>20.239999999999998</v>
      </c>
      <c r="L8" s="5"/>
      <c r="M8" s="4">
        <v>823811.89</v>
      </c>
      <c r="N8" s="5"/>
      <c r="O8" s="18">
        <f t="shared" si="1"/>
        <v>411905.94500000001</v>
      </c>
      <c r="P8" s="5"/>
      <c r="Q8" s="18">
        <f t="shared" si="2"/>
        <v>1235717.835</v>
      </c>
      <c r="R8" s="5"/>
      <c r="S8" s="4">
        <v>1235692.6000000001</v>
      </c>
      <c r="T8" s="5"/>
      <c r="U8" s="4">
        <f t="shared" si="3"/>
        <v>-25.234999999869615</v>
      </c>
      <c r="V8" s="5"/>
      <c r="W8" s="32">
        <f>S8*1.03</f>
        <v>1272763.378</v>
      </c>
    </row>
    <row r="9" spans="1:23" x14ac:dyDescent="0.25">
      <c r="A9" s="1"/>
      <c r="B9" s="1"/>
      <c r="C9" s="1"/>
      <c r="D9" s="1"/>
      <c r="E9" s="1" t="s">
        <v>8</v>
      </c>
      <c r="F9" s="1"/>
      <c r="G9" s="4">
        <v>274600.08</v>
      </c>
      <c r="H9" s="5"/>
      <c r="I9" s="4">
        <v>274600.14</v>
      </c>
      <c r="J9" s="5"/>
      <c r="K9" s="4">
        <f t="shared" si="0"/>
        <v>-0.06</v>
      </c>
      <c r="L9" s="5"/>
      <c r="M9" s="4">
        <v>191670.88</v>
      </c>
      <c r="N9" s="5"/>
      <c r="O9" s="18">
        <f t="shared" si="1"/>
        <v>95835.44</v>
      </c>
      <c r="P9" s="5"/>
      <c r="Q9" s="18">
        <f t="shared" si="2"/>
        <v>287506.32</v>
      </c>
      <c r="R9" s="5"/>
      <c r="S9" s="4">
        <v>287506.34999999998</v>
      </c>
      <c r="T9" s="5"/>
      <c r="U9" s="4">
        <f t="shared" si="3"/>
        <v>2.9999999969732016E-2</v>
      </c>
      <c r="V9" s="5"/>
      <c r="W9" s="32">
        <f>S9*1.03</f>
        <v>296131.5405</v>
      </c>
    </row>
    <row r="10" spans="1:23" ht="15.75" thickBot="1" x14ac:dyDescent="0.3">
      <c r="A10" s="1"/>
      <c r="B10" s="1"/>
      <c r="C10" s="1"/>
      <c r="D10" s="1"/>
      <c r="E10" s="1" t="s">
        <v>9</v>
      </c>
      <c r="F10" s="1"/>
      <c r="G10" s="6">
        <v>1450.99</v>
      </c>
      <c r="H10" s="5"/>
      <c r="I10" s="6">
        <v>1000</v>
      </c>
      <c r="J10" s="5"/>
      <c r="K10" s="6">
        <f t="shared" si="0"/>
        <v>450.99</v>
      </c>
      <c r="L10" s="5"/>
      <c r="M10" s="6">
        <v>1665.27</v>
      </c>
      <c r="N10" s="5"/>
      <c r="O10" s="23">
        <f t="shared" si="1"/>
        <v>832.63499999999999</v>
      </c>
      <c r="P10" s="5"/>
      <c r="Q10" s="23">
        <f t="shared" si="2"/>
        <v>2497.9049999999997</v>
      </c>
      <c r="R10" s="5"/>
      <c r="S10" s="6">
        <v>1000</v>
      </c>
      <c r="T10" s="5"/>
      <c r="U10" s="6">
        <f t="shared" si="3"/>
        <v>-1497.9049999999997</v>
      </c>
      <c r="V10" s="5"/>
      <c r="W10" s="33">
        <v>1000</v>
      </c>
    </row>
    <row r="11" spans="1:23" x14ac:dyDescent="0.25">
      <c r="A11" s="1"/>
      <c r="B11" s="1"/>
      <c r="C11" s="1"/>
      <c r="D11" s="1" t="s">
        <v>10</v>
      </c>
      <c r="E11" s="1"/>
      <c r="F11" s="1"/>
      <c r="G11" s="4">
        <f>ROUND(SUM(G5:G10),5)</f>
        <v>1559211.59</v>
      </c>
      <c r="H11" s="5"/>
      <c r="I11" s="4">
        <f>ROUND(SUM(I5:I10),5)</f>
        <v>1558740.56</v>
      </c>
      <c r="J11" s="5"/>
      <c r="K11" s="4">
        <f t="shared" si="0"/>
        <v>471.03</v>
      </c>
      <c r="L11" s="5"/>
      <c r="M11" s="4">
        <f>ROUND(SUM(M5:M10),5)</f>
        <v>1088985</v>
      </c>
      <c r="N11" s="5"/>
      <c r="O11" s="18">
        <f t="shared" si="1"/>
        <v>544492.5</v>
      </c>
      <c r="P11" s="5"/>
      <c r="Q11" s="18">
        <f t="shared" si="2"/>
        <v>1633477.5</v>
      </c>
      <c r="R11" s="5"/>
      <c r="S11" s="4">
        <f>ROUND(SUM(S5:S10),5)</f>
        <v>1631954.37</v>
      </c>
      <c r="T11" s="5"/>
      <c r="U11" s="4">
        <f t="shared" si="3"/>
        <v>-1523.1299999998882</v>
      </c>
      <c r="V11" s="5"/>
      <c r="W11" s="32">
        <f>ROUND(SUM(W5:W10),5)</f>
        <v>1680883.0011</v>
      </c>
    </row>
    <row r="12" spans="1:23" x14ac:dyDescent="0.25">
      <c r="A12" s="1"/>
      <c r="B12" s="1"/>
      <c r="C12" s="1"/>
      <c r="D12" s="1" t="s">
        <v>11</v>
      </c>
      <c r="E12" s="1"/>
      <c r="F12" s="1"/>
      <c r="G12" s="4"/>
      <c r="H12" s="5"/>
      <c r="I12" s="4"/>
      <c r="J12" s="5"/>
      <c r="K12" s="4"/>
      <c r="L12" s="5"/>
      <c r="M12" s="4"/>
      <c r="N12" s="5"/>
      <c r="O12" s="18">
        <f t="shared" si="1"/>
        <v>0</v>
      </c>
      <c r="P12" s="5"/>
      <c r="Q12" s="18">
        <f t="shared" si="2"/>
        <v>0</v>
      </c>
      <c r="R12" s="5"/>
      <c r="S12" s="4"/>
      <c r="T12" s="5"/>
      <c r="U12" s="4"/>
      <c r="V12" s="5"/>
      <c r="W12" s="18"/>
    </row>
    <row r="13" spans="1:23" x14ac:dyDescent="0.25">
      <c r="A13" s="1"/>
      <c r="B13" s="1"/>
      <c r="C13" s="1"/>
      <c r="D13" s="1"/>
      <c r="E13" s="1" t="s">
        <v>12</v>
      </c>
      <c r="F13" s="1"/>
      <c r="G13" s="4">
        <v>9511.9500000000007</v>
      </c>
      <c r="H13" s="5"/>
      <c r="I13" s="4">
        <v>6900</v>
      </c>
      <c r="J13" s="5"/>
      <c r="K13" s="4">
        <f>ROUND((G13-I13),5)</f>
        <v>2611.9499999999998</v>
      </c>
      <c r="L13" s="5"/>
      <c r="M13" s="4">
        <v>3588.2</v>
      </c>
      <c r="N13" s="5"/>
      <c r="O13" s="18">
        <f t="shared" si="1"/>
        <v>1794.1</v>
      </c>
      <c r="P13" s="5"/>
      <c r="Q13" s="18">
        <f t="shared" si="2"/>
        <v>5382.2999999999993</v>
      </c>
      <c r="R13" s="5"/>
      <c r="S13" s="4">
        <v>8800</v>
      </c>
      <c r="T13" s="5"/>
      <c r="U13" s="4">
        <f t="shared" si="3"/>
        <v>3417.7000000000007</v>
      </c>
      <c r="V13" s="5"/>
      <c r="W13" s="18">
        <v>8000</v>
      </c>
    </row>
    <row r="14" spans="1:23" x14ac:dyDescent="0.25">
      <c r="A14" s="1"/>
      <c r="B14" s="1"/>
      <c r="C14" s="1"/>
      <c r="D14" s="1"/>
      <c r="E14" s="1" t="s">
        <v>13</v>
      </c>
      <c r="F14" s="1"/>
      <c r="G14" s="4">
        <v>50</v>
      </c>
      <c r="H14" s="5"/>
      <c r="I14" s="4"/>
      <c r="J14" s="5"/>
      <c r="K14" s="4"/>
      <c r="L14" s="5"/>
      <c r="M14" s="4">
        <v>0</v>
      </c>
      <c r="N14" s="5"/>
      <c r="O14" s="18">
        <f t="shared" si="1"/>
        <v>0</v>
      </c>
      <c r="P14" s="5"/>
      <c r="Q14" s="18">
        <f t="shared" si="2"/>
        <v>0</v>
      </c>
      <c r="R14" s="5"/>
      <c r="S14" s="4"/>
      <c r="T14" s="5"/>
      <c r="U14" s="7"/>
      <c r="V14" s="5"/>
      <c r="W14" s="18"/>
    </row>
    <row r="15" spans="1:23" x14ac:dyDescent="0.25">
      <c r="A15" s="1"/>
      <c r="B15" s="1"/>
      <c r="C15" s="1"/>
      <c r="D15" s="1"/>
      <c r="E15" s="1" t="s">
        <v>153</v>
      </c>
      <c r="F15" s="1"/>
      <c r="G15" s="4"/>
      <c r="H15" s="5"/>
      <c r="I15" s="4"/>
      <c r="J15" s="5"/>
      <c r="K15" s="4"/>
      <c r="L15" s="5"/>
      <c r="M15" s="4">
        <v>1134</v>
      </c>
      <c r="N15" s="5"/>
      <c r="O15" s="18">
        <f t="shared" si="1"/>
        <v>567</v>
      </c>
      <c r="P15" s="5"/>
      <c r="Q15" s="18">
        <f t="shared" si="2"/>
        <v>1701</v>
      </c>
      <c r="R15" s="5"/>
      <c r="S15" s="4"/>
      <c r="T15" s="5"/>
      <c r="U15" s="4">
        <f t="shared" si="3"/>
        <v>-1701</v>
      </c>
      <c r="V15" s="5"/>
      <c r="W15" s="18">
        <v>0</v>
      </c>
    </row>
    <row r="16" spans="1:23" x14ac:dyDescent="0.25">
      <c r="A16" s="1"/>
      <c r="B16" s="1"/>
      <c r="C16" s="1"/>
      <c r="D16" s="1"/>
      <c r="E16" s="1" t="s">
        <v>14</v>
      </c>
      <c r="F16" s="1"/>
      <c r="G16" s="4">
        <v>170</v>
      </c>
      <c r="H16" s="5"/>
      <c r="I16" s="4"/>
      <c r="J16" s="5"/>
      <c r="K16" s="4"/>
      <c r="L16" s="5"/>
      <c r="M16" s="4">
        <v>-119.1</v>
      </c>
      <c r="N16" s="5"/>
      <c r="O16" s="18">
        <f t="shared" si="1"/>
        <v>-59.55</v>
      </c>
      <c r="P16" s="5"/>
      <c r="Q16" s="18">
        <f t="shared" si="2"/>
        <v>-178.64999999999998</v>
      </c>
      <c r="R16" s="5"/>
      <c r="S16" s="4"/>
      <c r="T16" s="5"/>
      <c r="U16" s="4">
        <f t="shared" si="3"/>
        <v>178.64999999999998</v>
      </c>
      <c r="V16" s="5"/>
      <c r="W16" s="18"/>
    </row>
    <row r="17" spans="1:23" x14ac:dyDescent="0.25">
      <c r="A17" s="1"/>
      <c r="B17" s="1"/>
      <c r="C17" s="1"/>
      <c r="D17" s="1"/>
      <c r="E17" s="1" t="s">
        <v>15</v>
      </c>
      <c r="F17" s="1"/>
      <c r="G17" s="4">
        <v>826.65</v>
      </c>
      <c r="H17" s="5"/>
      <c r="I17" s="4"/>
      <c r="J17" s="5"/>
      <c r="K17" s="4"/>
      <c r="L17" s="5"/>
      <c r="M17" s="4">
        <v>794.81</v>
      </c>
      <c r="N17" s="5"/>
      <c r="O17" s="18">
        <f t="shared" si="1"/>
        <v>397.40499999999997</v>
      </c>
      <c r="P17" s="5"/>
      <c r="Q17" s="18">
        <f t="shared" si="2"/>
        <v>1192.2149999999999</v>
      </c>
      <c r="R17" s="5"/>
      <c r="S17" s="4"/>
      <c r="T17" s="5"/>
      <c r="U17" s="4">
        <f t="shared" si="3"/>
        <v>-1192.2149999999999</v>
      </c>
      <c r="V17" s="5"/>
      <c r="W17" s="18"/>
    </row>
    <row r="18" spans="1:23" ht="15.75" thickBot="1" x14ac:dyDescent="0.3">
      <c r="A18" s="1"/>
      <c r="B18" s="1"/>
      <c r="C18" s="1"/>
      <c r="D18" s="1"/>
      <c r="E18" s="1" t="s">
        <v>16</v>
      </c>
      <c r="F18" s="1"/>
      <c r="G18" s="7">
        <v>996.53</v>
      </c>
      <c r="H18" s="5"/>
      <c r="I18" s="7"/>
      <c r="J18" s="5"/>
      <c r="K18" s="7"/>
      <c r="L18" s="5"/>
      <c r="M18" s="7">
        <v>25.23</v>
      </c>
      <c r="N18" s="5"/>
      <c r="O18" s="23">
        <f t="shared" si="1"/>
        <v>12.615</v>
      </c>
      <c r="P18" s="5"/>
      <c r="Q18" s="23">
        <f t="shared" si="2"/>
        <v>37.844999999999999</v>
      </c>
      <c r="R18" s="5"/>
      <c r="S18" s="7"/>
      <c r="T18" s="5"/>
      <c r="U18" s="6">
        <f t="shared" si="3"/>
        <v>-37.844999999999999</v>
      </c>
      <c r="V18" s="5"/>
      <c r="W18" s="29"/>
    </row>
    <row r="19" spans="1:23" ht="15.75" thickBot="1" x14ac:dyDescent="0.3">
      <c r="A19" s="1"/>
      <c r="B19" s="1"/>
      <c r="C19" s="1"/>
      <c r="D19" s="1" t="s">
        <v>17</v>
      </c>
      <c r="E19" s="1"/>
      <c r="F19" s="1"/>
      <c r="G19" s="8">
        <f>ROUND(SUM(G12:G18),5)</f>
        <v>11555.13</v>
      </c>
      <c r="H19" s="5"/>
      <c r="I19" s="8">
        <f>ROUND(SUM(I12:I18),5)</f>
        <v>6900</v>
      </c>
      <c r="J19" s="5"/>
      <c r="K19" s="8">
        <f>ROUND((G19-I19),5)</f>
        <v>4655.13</v>
      </c>
      <c r="L19" s="5"/>
      <c r="M19" s="8">
        <f>ROUND(SUM(M12:M18),5)</f>
        <v>5423.14</v>
      </c>
      <c r="N19" s="5"/>
      <c r="O19" s="24">
        <f t="shared" si="1"/>
        <v>2711.57</v>
      </c>
      <c r="P19" s="5"/>
      <c r="Q19" s="24">
        <f t="shared" si="2"/>
        <v>8134.7100000000009</v>
      </c>
      <c r="R19" s="5"/>
      <c r="S19" s="8">
        <f>ROUND(SUM(S12:S18),5)</f>
        <v>8800</v>
      </c>
      <c r="T19" s="5"/>
      <c r="U19" s="8">
        <f t="shared" si="3"/>
        <v>665.28999999999905</v>
      </c>
      <c r="V19" s="5"/>
      <c r="W19" s="24">
        <f>ROUND(SUM(W12:W18),5)</f>
        <v>8000</v>
      </c>
    </row>
    <row r="20" spans="1:23" x14ac:dyDescent="0.25">
      <c r="A20" s="1"/>
      <c r="B20" s="1"/>
      <c r="C20" s="1" t="s">
        <v>18</v>
      </c>
      <c r="D20" s="1"/>
      <c r="E20" s="1"/>
      <c r="F20" s="1"/>
      <c r="G20" s="4">
        <f>ROUND(G4+G11+G19,5)</f>
        <v>1570766.72</v>
      </c>
      <c r="H20" s="5"/>
      <c r="I20" s="4">
        <f>ROUND(I4+I11+I19,5)</f>
        <v>1565640.56</v>
      </c>
      <c r="J20" s="5"/>
      <c r="K20" s="4">
        <f>ROUND((G20-I20),5)</f>
        <v>5126.16</v>
      </c>
      <c r="L20" s="5"/>
      <c r="M20" s="4">
        <f>ROUND(M4+M11+M19,5)</f>
        <v>1094408.1399999999</v>
      </c>
      <c r="N20" s="5"/>
      <c r="O20" s="18">
        <f t="shared" si="1"/>
        <v>547204.06999999995</v>
      </c>
      <c r="P20" s="5"/>
      <c r="Q20" s="18">
        <f t="shared" si="2"/>
        <v>1641612.21</v>
      </c>
      <c r="R20" s="5"/>
      <c r="S20" s="4">
        <f>ROUND(S4+S11+S19,5)</f>
        <v>1640754.37</v>
      </c>
      <c r="T20" s="5"/>
      <c r="U20" s="4">
        <f t="shared" si="3"/>
        <v>-857.83999999985099</v>
      </c>
      <c r="V20" s="5"/>
      <c r="W20" s="18">
        <f>ROUND(W4+W11+W19,5)</f>
        <v>1688883.0011</v>
      </c>
    </row>
    <row r="21" spans="1:23" x14ac:dyDescent="0.25">
      <c r="A21" s="1"/>
      <c r="B21" s="1"/>
      <c r="C21" s="1" t="s">
        <v>19</v>
      </c>
      <c r="D21" s="1"/>
      <c r="E21" s="1"/>
      <c r="F21" s="1"/>
      <c r="G21" s="4"/>
      <c r="H21" s="5"/>
      <c r="I21" s="4"/>
      <c r="J21" s="5"/>
      <c r="K21" s="4"/>
      <c r="L21" s="5"/>
      <c r="M21" s="4"/>
      <c r="N21" s="5"/>
      <c r="O21" s="18">
        <f t="shared" si="1"/>
        <v>0</v>
      </c>
      <c r="P21" s="5"/>
      <c r="Q21" s="18">
        <f t="shared" si="2"/>
        <v>0</v>
      </c>
      <c r="R21" s="5"/>
      <c r="S21" s="4"/>
      <c r="T21" s="5"/>
      <c r="U21" s="4"/>
      <c r="V21" s="5"/>
      <c r="W21" s="18"/>
    </row>
    <row r="22" spans="1:23" x14ac:dyDescent="0.25">
      <c r="A22" s="1"/>
      <c r="B22" s="1"/>
      <c r="C22" s="1"/>
      <c r="D22" s="1" t="s">
        <v>20</v>
      </c>
      <c r="E22" s="1"/>
      <c r="F22" s="1"/>
      <c r="G22" s="4">
        <v>13.5</v>
      </c>
      <c r="H22" s="5"/>
      <c r="I22" s="4"/>
      <c r="J22" s="5"/>
      <c r="K22" s="4"/>
      <c r="L22" s="5"/>
      <c r="M22" s="4">
        <v>29.69</v>
      </c>
      <c r="N22" s="5"/>
      <c r="O22" s="18">
        <f t="shared" si="1"/>
        <v>14.845000000000001</v>
      </c>
      <c r="P22" s="5"/>
      <c r="Q22" s="18">
        <f t="shared" si="2"/>
        <v>44.535000000000004</v>
      </c>
      <c r="R22" s="5"/>
      <c r="S22" s="4"/>
      <c r="T22" s="5"/>
      <c r="U22" s="4"/>
      <c r="V22" s="5"/>
      <c r="W22" s="18"/>
    </row>
    <row r="23" spans="1:23" x14ac:dyDescent="0.25">
      <c r="A23" s="1"/>
      <c r="B23" s="1"/>
      <c r="C23" s="1"/>
      <c r="D23" s="1" t="s">
        <v>21</v>
      </c>
      <c r="E23" s="1"/>
      <c r="F23" s="1"/>
      <c r="G23" s="4"/>
      <c r="H23" s="5"/>
      <c r="I23" s="4"/>
      <c r="J23" s="5"/>
      <c r="K23" s="4"/>
      <c r="L23" s="5"/>
      <c r="M23" s="4"/>
      <c r="N23" s="5"/>
      <c r="O23" s="18">
        <f t="shared" si="1"/>
        <v>0</v>
      </c>
      <c r="P23" s="5"/>
      <c r="Q23" s="18">
        <f t="shared" si="2"/>
        <v>0</v>
      </c>
      <c r="R23" s="5"/>
      <c r="S23" s="4"/>
      <c r="T23" s="5"/>
      <c r="U23" s="4"/>
      <c r="V23" s="5"/>
      <c r="W23" s="18"/>
    </row>
    <row r="24" spans="1:23" x14ac:dyDescent="0.25">
      <c r="A24" s="1"/>
      <c r="B24" s="1"/>
      <c r="C24" s="1"/>
      <c r="D24" s="1"/>
      <c r="E24" s="1" t="s">
        <v>22</v>
      </c>
      <c r="F24" s="1"/>
      <c r="G24" s="4">
        <v>8739.92</v>
      </c>
      <c r="H24" s="5"/>
      <c r="I24" s="4">
        <v>7000</v>
      </c>
      <c r="J24" s="5"/>
      <c r="K24" s="4">
        <f t="shared" ref="K24:K33" si="4">ROUND((G24-I24),5)</f>
        <v>1739.92</v>
      </c>
      <c r="L24" s="5"/>
      <c r="M24" s="4">
        <v>9713.68</v>
      </c>
      <c r="N24" s="5"/>
      <c r="O24" s="18">
        <f t="shared" si="1"/>
        <v>4856.84</v>
      </c>
      <c r="P24" s="5"/>
      <c r="Q24" s="18">
        <f t="shared" si="2"/>
        <v>14570.52</v>
      </c>
      <c r="R24" s="5"/>
      <c r="S24" s="4">
        <v>9000</v>
      </c>
      <c r="T24" s="5"/>
      <c r="U24" s="4">
        <f t="shared" ref="U24:U32" si="5">S24-Q24</f>
        <v>-5570.52</v>
      </c>
      <c r="V24" s="5"/>
      <c r="W24" s="18">
        <v>13000</v>
      </c>
    </row>
    <row r="25" spans="1:23" x14ac:dyDescent="0.25">
      <c r="A25" s="1"/>
      <c r="B25" s="1"/>
      <c r="C25" s="1"/>
      <c r="D25" s="1"/>
      <c r="E25" s="1" t="s">
        <v>23</v>
      </c>
      <c r="F25" s="1"/>
      <c r="G25" s="4">
        <v>1865.86</v>
      </c>
      <c r="H25" s="5"/>
      <c r="I25" s="4">
        <v>3000</v>
      </c>
      <c r="J25" s="5"/>
      <c r="K25" s="4">
        <f t="shared" si="4"/>
        <v>-1134.1400000000001</v>
      </c>
      <c r="L25" s="5"/>
      <c r="M25" s="4">
        <v>2116.0300000000002</v>
      </c>
      <c r="N25" s="5"/>
      <c r="O25" s="18">
        <f t="shared" si="1"/>
        <v>1058.0150000000001</v>
      </c>
      <c r="P25" s="5"/>
      <c r="Q25" s="18">
        <f t="shared" si="2"/>
        <v>3174.0450000000001</v>
      </c>
      <c r="R25" s="5"/>
      <c r="S25" s="4">
        <v>4000</v>
      </c>
      <c r="T25" s="5"/>
      <c r="U25" s="4">
        <f t="shared" si="5"/>
        <v>825.95499999999993</v>
      </c>
      <c r="V25" s="5"/>
      <c r="W25" s="18">
        <v>5000</v>
      </c>
    </row>
    <row r="26" spans="1:23" x14ac:dyDescent="0.25">
      <c r="A26" s="1"/>
      <c r="B26" s="1"/>
      <c r="C26" s="1"/>
      <c r="D26" s="1"/>
      <c r="E26" s="1" t="s">
        <v>24</v>
      </c>
      <c r="F26" s="1"/>
      <c r="G26" s="4">
        <v>33726.18</v>
      </c>
      <c r="H26" s="5"/>
      <c r="I26" s="4">
        <v>27000</v>
      </c>
      <c r="J26" s="5"/>
      <c r="K26" s="4">
        <f t="shared" si="4"/>
        <v>6726.18</v>
      </c>
      <c r="L26" s="5"/>
      <c r="M26" s="4">
        <v>33767.11</v>
      </c>
      <c r="N26" s="5"/>
      <c r="O26" s="18">
        <f t="shared" si="1"/>
        <v>16883.555</v>
      </c>
      <c r="P26" s="5"/>
      <c r="Q26" s="18">
        <f t="shared" si="2"/>
        <v>50650.665000000001</v>
      </c>
      <c r="R26" s="5"/>
      <c r="S26" s="4">
        <v>37000</v>
      </c>
      <c r="T26" s="5"/>
      <c r="U26" s="4">
        <f t="shared" si="5"/>
        <v>-13650.665000000001</v>
      </c>
      <c r="V26" s="5"/>
      <c r="W26" s="18">
        <v>48000</v>
      </c>
    </row>
    <row r="27" spans="1:23" x14ac:dyDescent="0.25">
      <c r="A27" s="1"/>
      <c r="B27" s="1"/>
      <c r="C27" s="1"/>
      <c r="D27" s="1"/>
      <c r="E27" s="1" t="s">
        <v>25</v>
      </c>
      <c r="F27" s="1"/>
      <c r="G27" s="4">
        <v>4028.91</v>
      </c>
      <c r="H27" s="5"/>
      <c r="I27" s="4">
        <v>4000</v>
      </c>
      <c r="J27" s="5"/>
      <c r="K27" s="4">
        <f t="shared" si="4"/>
        <v>28.91</v>
      </c>
      <c r="L27" s="5"/>
      <c r="M27" s="4">
        <v>2345.59</v>
      </c>
      <c r="N27" s="5"/>
      <c r="O27" s="18">
        <f t="shared" si="1"/>
        <v>1172.7950000000001</v>
      </c>
      <c r="P27" s="5"/>
      <c r="Q27" s="18">
        <f t="shared" si="2"/>
        <v>3518.3850000000002</v>
      </c>
      <c r="R27" s="5"/>
      <c r="S27" s="4">
        <v>4000</v>
      </c>
      <c r="T27" s="5"/>
      <c r="U27" s="4">
        <f t="shared" si="5"/>
        <v>481.61499999999978</v>
      </c>
      <c r="V27" s="5"/>
      <c r="W27" s="18">
        <v>4000</v>
      </c>
    </row>
    <row r="28" spans="1:23" x14ac:dyDescent="0.25">
      <c r="A28" s="1"/>
      <c r="B28" s="1"/>
      <c r="C28" s="1"/>
      <c r="D28" s="1"/>
      <c r="E28" s="1" t="s">
        <v>26</v>
      </c>
      <c r="F28" s="1"/>
      <c r="G28" s="4">
        <v>1970</v>
      </c>
      <c r="H28" s="5"/>
      <c r="I28" s="4">
        <v>3000</v>
      </c>
      <c r="J28" s="5"/>
      <c r="K28" s="4">
        <f t="shared" si="4"/>
        <v>-1030</v>
      </c>
      <c r="L28" s="5"/>
      <c r="M28" s="4">
        <v>1920</v>
      </c>
      <c r="N28" s="5"/>
      <c r="O28" s="18">
        <f t="shared" si="1"/>
        <v>960</v>
      </c>
      <c r="P28" s="5"/>
      <c r="Q28" s="18">
        <f t="shared" si="2"/>
        <v>2880</v>
      </c>
      <c r="R28" s="5"/>
      <c r="S28" s="4">
        <v>3200</v>
      </c>
      <c r="T28" s="5"/>
      <c r="U28" s="4">
        <f t="shared" si="5"/>
        <v>320</v>
      </c>
      <c r="V28" s="5"/>
      <c r="W28" s="18">
        <v>3200</v>
      </c>
    </row>
    <row r="29" spans="1:23" x14ac:dyDescent="0.25">
      <c r="A29" s="1"/>
      <c r="B29" s="1"/>
      <c r="C29" s="1"/>
      <c r="D29" s="1"/>
      <c r="E29" s="1" t="s">
        <v>27</v>
      </c>
      <c r="F29" s="1"/>
      <c r="G29" s="4">
        <v>2875</v>
      </c>
      <c r="H29" s="5"/>
      <c r="I29" s="4">
        <v>1400</v>
      </c>
      <c r="J29" s="5"/>
      <c r="K29" s="4">
        <f t="shared" si="4"/>
        <v>1475</v>
      </c>
      <c r="L29" s="5"/>
      <c r="M29" s="4">
        <v>0</v>
      </c>
      <c r="N29" s="5"/>
      <c r="O29" s="18">
        <f t="shared" si="1"/>
        <v>0</v>
      </c>
      <c r="P29" s="5"/>
      <c r="Q29" s="18">
        <f t="shared" si="2"/>
        <v>0</v>
      </c>
      <c r="R29" s="5"/>
      <c r="S29" s="4">
        <v>3800</v>
      </c>
      <c r="T29" s="5"/>
      <c r="U29" s="4">
        <f t="shared" si="5"/>
        <v>3800</v>
      </c>
      <c r="V29" s="5"/>
      <c r="W29" s="18">
        <v>4500</v>
      </c>
    </row>
    <row r="30" spans="1:23" x14ac:dyDescent="0.25">
      <c r="A30" s="1"/>
      <c r="B30" s="1"/>
      <c r="C30" s="1"/>
      <c r="D30" s="1"/>
      <c r="E30" s="1" t="s">
        <v>28</v>
      </c>
      <c r="F30" s="1"/>
      <c r="G30" s="4">
        <v>2163.0700000000002</v>
      </c>
      <c r="H30" s="5"/>
      <c r="I30" s="4">
        <v>3000</v>
      </c>
      <c r="J30" s="5"/>
      <c r="K30" s="4">
        <f t="shared" si="4"/>
        <v>-836.93</v>
      </c>
      <c r="L30" s="5"/>
      <c r="M30" s="4">
        <v>1544.51</v>
      </c>
      <c r="N30" s="5"/>
      <c r="O30" s="18">
        <f t="shared" si="1"/>
        <v>772.255</v>
      </c>
      <c r="P30" s="5"/>
      <c r="Q30" s="18">
        <f t="shared" si="2"/>
        <v>2316.7649999999999</v>
      </c>
      <c r="R30" s="5"/>
      <c r="S30" s="4">
        <v>3000</v>
      </c>
      <c r="T30" s="5"/>
      <c r="U30" s="4">
        <f t="shared" si="5"/>
        <v>683.23500000000013</v>
      </c>
      <c r="V30" s="5"/>
      <c r="W30" s="18">
        <v>3000</v>
      </c>
    </row>
    <row r="31" spans="1:23" x14ac:dyDescent="0.25">
      <c r="A31" s="1"/>
      <c r="B31" s="1"/>
      <c r="C31" s="1"/>
      <c r="D31" s="1"/>
      <c r="E31" s="1" t="s">
        <v>29</v>
      </c>
      <c r="F31" s="1"/>
      <c r="G31" s="4">
        <v>9052.68</v>
      </c>
      <c r="H31" s="5"/>
      <c r="I31" s="4">
        <v>8500</v>
      </c>
      <c r="J31" s="5"/>
      <c r="K31" s="4">
        <f t="shared" si="4"/>
        <v>552.67999999999995</v>
      </c>
      <c r="L31" s="5"/>
      <c r="M31" s="4">
        <v>8450</v>
      </c>
      <c r="N31" s="5"/>
      <c r="O31" s="18">
        <f t="shared" si="1"/>
        <v>4225</v>
      </c>
      <c r="P31" s="5"/>
      <c r="Q31" s="18">
        <f t="shared" si="2"/>
        <v>12675</v>
      </c>
      <c r="R31" s="5"/>
      <c r="S31" s="4">
        <v>9000</v>
      </c>
      <c r="T31" s="5"/>
      <c r="U31" s="4">
        <f t="shared" si="5"/>
        <v>-3675</v>
      </c>
      <c r="V31" s="5"/>
      <c r="W31" s="18">
        <v>9000</v>
      </c>
    </row>
    <row r="32" spans="1:23" ht="15.75" thickBot="1" x14ac:dyDescent="0.3">
      <c r="A32" s="1"/>
      <c r="B32" s="1"/>
      <c r="C32" s="1"/>
      <c r="D32" s="1"/>
      <c r="E32" s="1" t="s">
        <v>30</v>
      </c>
      <c r="F32" s="1"/>
      <c r="G32" s="6">
        <v>1029</v>
      </c>
      <c r="H32" s="5"/>
      <c r="I32" s="6">
        <v>1200</v>
      </c>
      <c r="J32" s="5"/>
      <c r="K32" s="6">
        <f t="shared" si="4"/>
        <v>-171</v>
      </c>
      <c r="L32" s="5"/>
      <c r="M32" s="6">
        <v>686</v>
      </c>
      <c r="N32" s="5"/>
      <c r="O32" s="23">
        <f t="shared" si="1"/>
        <v>343</v>
      </c>
      <c r="P32" s="5"/>
      <c r="Q32" s="23">
        <f t="shared" si="2"/>
        <v>1029</v>
      </c>
      <c r="R32" s="5"/>
      <c r="S32" s="6">
        <v>1100</v>
      </c>
      <c r="T32" s="5"/>
      <c r="U32" s="6">
        <f t="shared" si="5"/>
        <v>71</v>
      </c>
      <c r="V32" s="5"/>
      <c r="W32" s="23">
        <v>1200</v>
      </c>
    </row>
    <row r="33" spans="1:23" x14ac:dyDescent="0.25">
      <c r="A33" s="1"/>
      <c r="B33" s="1"/>
      <c r="C33" s="1"/>
      <c r="D33" s="1" t="s">
        <v>31</v>
      </c>
      <c r="E33" s="1"/>
      <c r="F33" s="1"/>
      <c r="G33" s="4">
        <f>ROUND(SUM(G23:G32),5)</f>
        <v>65450.62</v>
      </c>
      <c r="H33" s="5"/>
      <c r="I33" s="4">
        <f>ROUND(SUM(I23:I32),5)</f>
        <v>58100</v>
      </c>
      <c r="J33" s="5"/>
      <c r="K33" s="4">
        <f t="shared" si="4"/>
        <v>7350.62</v>
      </c>
      <c r="L33" s="5"/>
      <c r="M33" s="4">
        <f>ROUND(SUM(M23:M32),5)</f>
        <v>60542.92</v>
      </c>
      <c r="N33" s="5"/>
      <c r="O33" s="18">
        <f t="shared" si="1"/>
        <v>30271.46</v>
      </c>
      <c r="P33" s="5"/>
      <c r="Q33" s="18">
        <f t="shared" si="2"/>
        <v>90814.38</v>
      </c>
      <c r="R33" s="5"/>
      <c r="S33" s="4">
        <f>ROUND(SUM(S23:S32),5)</f>
        <v>74100</v>
      </c>
      <c r="T33" s="5"/>
      <c r="U33" s="4">
        <f>S33-Q33</f>
        <v>-16714.380000000005</v>
      </c>
      <c r="V33" s="5"/>
      <c r="W33" s="18">
        <f>ROUND(SUM(W23:W32),5)</f>
        <v>90900</v>
      </c>
    </row>
    <row r="34" spans="1:23" x14ac:dyDescent="0.25">
      <c r="A34" s="1"/>
      <c r="B34" s="1"/>
      <c r="C34" s="1"/>
      <c r="D34" s="1" t="s">
        <v>32</v>
      </c>
      <c r="E34" s="1"/>
      <c r="F34" s="1"/>
      <c r="G34" s="4"/>
      <c r="H34" s="5"/>
      <c r="I34" s="4"/>
      <c r="J34" s="5"/>
      <c r="K34" s="4"/>
      <c r="L34" s="5"/>
      <c r="M34" s="4"/>
      <c r="N34" s="5"/>
      <c r="O34" s="18">
        <f t="shared" si="1"/>
        <v>0</v>
      </c>
      <c r="P34" s="5"/>
      <c r="Q34" s="18">
        <f t="shared" si="2"/>
        <v>0</v>
      </c>
      <c r="R34" s="5"/>
      <c r="S34" s="4"/>
      <c r="T34" s="5"/>
      <c r="U34" s="4"/>
      <c r="V34" s="5"/>
      <c r="W34" s="18"/>
    </row>
    <row r="35" spans="1:23" x14ac:dyDescent="0.25">
      <c r="A35" s="1"/>
      <c r="B35" s="1"/>
      <c r="C35" s="1"/>
      <c r="D35" s="1"/>
      <c r="E35" s="1" t="s">
        <v>154</v>
      </c>
      <c r="F35" s="1"/>
      <c r="G35" s="4"/>
      <c r="H35" s="5"/>
      <c r="I35" s="4"/>
      <c r="J35" s="5"/>
      <c r="K35" s="4"/>
      <c r="L35" s="5"/>
      <c r="M35" s="4">
        <v>150</v>
      </c>
      <c r="N35" s="5"/>
      <c r="O35" s="18">
        <f t="shared" si="1"/>
        <v>75</v>
      </c>
      <c r="P35" s="5"/>
      <c r="Q35" s="18">
        <f t="shared" si="2"/>
        <v>225</v>
      </c>
      <c r="R35" s="5"/>
      <c r="S35" s="4"/>
      <c r="T35" s="5"/>
      <c r="U35" s="4"/>
      <c r="V35" s="5"/>
      <c r="W35" s="18">
        <v>6500</v>
      </c>
    </row>
    <row r="36" spans="1:23" x14ac:dyDescent="0.25">
      <c r="A36" s="1"/>
      <c r="B36" s="1"/>
      <c r="C36" s="1"/>
      <c r="D36" s="1"/>
      <c r="E36" s="1" t="s">
        <v>33</v>
      </c>
      <c r="F36" s="1"/>
      <c r="G36" s="4">
        <v>0</v>
      </c>
      <c r="H36" s="5"/>
      <c r="I36" s="4">
        <v>7000</v>
      </c>
      <c r="J36" s="5"/>
      <c r="K36" s="4">
        <f>ROUND((G36-I36),5)</f>
        <v>-7000</v>
      </c>
      <c r="L36" s="5"/>
      <c r="M36" s="4">
        <v>0</v>
      </c>
      <c r="N36" s="5"/>
      <c r="O36" s="18">
        <f t="shared" si="1"/>
        <v>0</v>
      </c>
      <c r="P36" s="5"/>
      <c r="Q36" s="18">
        <f t="shared" si="2"/>
        <v>0</v>
      </c>
      <c r="R36" s="5"/>
      <c r="S36" s="4">
        <v>7000</v>
      </c>
      <c r="T36" s="5"/>
      <c r="U36" s="4">
        <f t="shared" ref="U36:U42" si="6">S36-Q36</f>
        <v>7000</v>
      </c>
      <c r="V36" s="5"/>
      <c r="W36" s="18">
        <v>7000</v>
      </c>
    </row>
    <row r="37" spans="1:23" x14ac:dyDescent="0.25">
      <c r="A37" s="1"/>
      <c r="B37" s="1"/>
      <c r="C37" s="1"/>
      <c r="D37" s="1"/>
      <c r="E37" s="1" t="s">
        <v>34</v>
      </c>
      <c r="F37" s="1"/>
      <c r="G37" s="4">
        <v>3625.29</v>
      </c>
      <c r="H37" s="5"/>
      <c r="I37" s="4">
        <v>3600</v>
      </c>
      <c r="J37" s="5"/>
      <c r="K37" s="4">
        <f>ROUND((G37-I37),5)</f>
        <v>25.29</v>
      </c>
      <c r="L37" s="5"/>
      <c r="M37" s="4">
        <v>2870.29</v>
      </c>
      <c r="N37" s="5"/>
      <c r="O37" s="18">
        <f t="shared" si="1"/>
        <v>1435.145</v>
      </c>
      <c r="P37" s="5"/>
      <c r="Q37" s="18">
        <f t="shared" si="2"/>
        <v>4305.4349999999995</v>
      </c>
      <c r="R37" s="5"/>
      <c r="S37" s="4">
        <v>4186</v>
      </c>
      <c r="T37" s="5"/>
      <c r="U37" s="4">
        <f t="shared" si="6"/>
        <v>-119.43499999999949</v>
      </c>
      <c r="V37" s="5"/>
      <c r="W37" s="18">
        <v>4500</v>
      </c>
    </row>
    <row r="38" spans="1:23" x14ac:dyDescent="0.25">
      <c r="A38" s="1"/>
      <c r="B38" s="1"/>
      <c r="C38" s="1"/>
      <c r="D38" s="1"/>
      <c r="E38" s="1" t="s">
        <v>155</v>
      </c>
      <c r="F38" s="1"/>
      <c r="G38" s="4"/>
      <c r="H38" s="5"/>
      <c r="I38" s="4"/>
      <c r="J38" s="5"/>
      <c r="K38" s="4"/>
      <c r="L38" s="5"/>
      <c r="M38" s="4">
        <v>112.39</v>
      </c>
      <c r="N38" s="5"/>
      <c r="O38" s="18">
        <f t="shared" si="1"/>
        <v>56.195</v>
      </c>
      <c r="P38" s="5"/>
      <c r="Q38" s="18">
        <f t="shared" si="2"/>
        <v>168.58500000000001</v>
      </c>
      <c r="R38" s="5"/>
      <c r="S38" s="4"/>
      <c r="T38" s="5"/>
      <c r="U38" s="4">
        <f t="shared" si="6"/>
        <v>-168.58500000000001</v>
      </c>
      <c r="V38" s="5"/>
      <c r="W38" s="18"/>
    </row>
    <row r="39" spans="1:23" x14ac:dyDescent="0.25">
      <c r="A39" s="1"/>
      <c r="B39" s="1"/>
      <c r="C39" s="1"/>
      <c r="D39" s="1"/>
      <c r="E39" s="1" t="s">
        <v>35</v>
      </c>
      <c r="F39" s="1"/>
      <c r="G39" s="4">
        <v>16283.68</v>
      </c>
      <c r="H39" s="5"/>
      <c r="I39" s="4">
        <v>16163</v>
      </c>
      <c r="J39" s="5"/>
      <c r="K39" s="4">
        <f>ROUND((G39-I39),5)</f>
        <v>120.68</v>
      </c>
      <c r="L39" s="5"/>
      <c r="M39" s="4">
        <v>10905.82</v>
      </c>
      <c r="N39" s="5"/>
      <c r="O39" s="18">
        <f t="shared" si="1"/>
        <v>5452.91</v>
      </c>
      <c r="P39" s="5"/>
      <c r="Q39" s="18">
        <f t="shared" si="2"/>
        <v>16358.73</v>
      </c>
      <c r="R39" s="5"/>
      <c r="S39" s="4">
        <v>16649</v>
      </c>
      <c r="T39" s="5"/>
      <c r="U39" s="4">
        <f t="shared" si="6"/>
        <v>290.27000000000044</v>
      </c>
      <c r="V39" s="5"/>
      <c r="W39" s="18">
        <v>17916</v>
      </c>
    </row>
    <row r="40" spans="1:23" x14ac:dyDescent="0.25">
      <c r="A40" s="1"/>
      <c r="B40" s="1"/>
      <c r="C40" s="1"/>
      <c r="D40" s="1"/>
      <c r="E40" s="1" t="s">
        <v>36</v>
      </c>
      <c r="F40" s="1"/>
      <c r="G40" s="4">
        <v>1184.23</v>
      </c>
      <c r="H40" s="5"/>
      <c r="I40" s="4"/>
      <c r="J40" s="5"/>
      <c r="K40" s="4"/>
      <c r="L40" s="5"/>
      <c r="M40" s="4">
        <v>9019.18</v>
      </c>
      <c r="N40" s="5"/>
      <c r="O40" s="18">
        <f t="shared" si="1"/>
        <v>4509.59</v>
      </c>
      <c r="P40" s="5"/>
      <c r="Q40" s="18">
        <f t="shared" si="2"/>
        <v>13528.77</v>
      </c>
      <c r="R40" s="5"/>
      <c r="S40" s="4">
        <v>8500</v>
      </c>
      <c r="T40" s="5"/>
      <c r="U40" s="4">
        <f t="shared" si="6"/>
        <v>-5028.7700000000004</v>
      </c>
      <c r="V40" s="5"/>
      <c r="W40" s="18">
        <v>8855</v>
      </c>
    </row>
    <row r="41" spans="1:23" x14ac:dyDescent="0.25">
      <c r="A41" s="1"/>
      <c r="B41" s="1"/>
      <c r="C41" s="1"/>
      <c r="D41" s="1"/>
      <c r="E41" s="1" t="s">
        <v>37</v>
      </c>
      <c r="F41" s="1"/>
      <c r="G41" s="4">
        <v>9782.1299999999992</v>
      </c>
      <c r="H41" s="5"/>
      <c r="I41" s="4">
        <v>9682</v>
      </c>
      <c r="J41" s="5"/>
      <c r="K41" s="4">
        <f>ROUND((G41-I41),5)</f>
        <v>100.13</v>
      </c>
      <c r="L41" s="5"/>
      <c r="M41" s="4">
        <v>3221.08</v>
      </c>
      <c r="N41" s="5"/>
      <c r="O41" s="18">
        <f t="shared" si="1"/>
        <v>1610.54</v>
      </c>
      <c r="P41" s="5"/>
      <c r="Q41" s="18">
        <f t="shared" si="2"/>
        <v>4831.62</v>
      </c>
      <c r="R41" s="5"/>
      <c r="S41" s="4">
        <v>9970</v>
      </c>
      <c r="T41" s="5"/>
      <c r="U41" s="4">
        <f t="shared" si="6"/>
        <v>5138.38</v>
      </c>
      <c r="V41" s="5"/>
      <c r="W41" s="18">
        <v>8855</v>
      </c>
    </row>
    <row r="42" spans="1:23" ht="15.75" thickBot="1" x14ac:dyDescent="0.3">
      <c r="A42" s="1"/>
      <c r="B42" s="1"/>
      <c r="C42" s="1"/>
      <c r="D42" s="1"/>
      <c r="E42" s="1" t="s">
        <v>38</v>
      </c>
      <c r="F42" s="1"/>
      <c r="G42" s="6">
        <v>16620.599999999999</v>
      </c>
      <c r="H42" s="5"/>
      <c r="I42" s="6">
        <v>15883</v>
      </c>
      <c r="J42" s="5"/>
      <c r="K42" s="6">
        <f>ROUND((G42-I42),5)</f>
        <v>737.6</v>
      </c>
      <c r="L42" s="5"/>
      <c r="M42" s="6">
        <v>10082.700000000001</v>
      </c>
      <c r="N42" s="5"/>
      <c r="O42" s="23">
        <f t="shared" si="1"/>
        <v>5041.3500000000004</v>
      </c>
      <c r="P42" s="5"/>
      <c r="Q42" s="23">
        <f t="shared" si="2"/>
        <v>15124.050000000001</v>
      </c>
      <c r="R42" s="5"/>
      <c r="S42" s="6">
        <v>15420</v>
      </c>
      <c r="T42" s="5"/>
      <c r="U42" s="6">
        <f t="shared" si="6"/>
        <v>295.94999999999891</v>
      </c>
      <c r="V42" s="5"/>
      <c r="W42" s="23">
        <v>16620.75</v>
      </c>
    </row>
    <row r="43" spans="1:23" x14ac:dyDescent="0.25">
      <c r="A43" s="1"/>
      <c r="B43" s="1"/>
      <c r="C43" s="1"/>
      <c r="D43" s="1" t="s">
        <v>39</v>
      </c>
      <c r="E43" s="1"/>
      <c r="F43" s="1"/>
      <c r="G43" s="4">
        <f>ROUND(SUM(G34:G42),5)</f>
        <v>47495.93</v>
      </c>
      <c r="H43" s="5"/>
      <c r="I43" s="4">
        <f>ROUND(SUM(I34:I42),5)</f>
        <v>52328</v>
      </c>
      <c r="J43" s="5"/>
      <c r="K43" s="4">
        <f>ROUND((G43-I43),5)</f>
        <v>-4832.07</v>
      </c>
      <c r="L43" s="5"/>
      <c r="M43" s="4">
        <f>ROUND(SUM(M34:M42),5)</f>
        <v>36361.46</v>
      </c>
      <c r="N43" s="5"/>
      <c r="O43" s="18">
        <f t="shared" si="1"/>
        <v>18180.73</v>
      </c>
      <c r="P43" s="5"/>
      <c r="Q43" s="18">
        <f t="shared" si="2"/>
        <v>54542.19</v>
      </c>
      <c r="R43" s="5"/>
      <c r="S43" s="4">
        <f>ROUND(SUM(S34:S42),5)</f>
        <v>61725</v>
      </c>
      <c r="T43" s="5"/>
      <c r="U43" s="4">
        <f>S43-Q43</f>
        <v>7182.8099999999977</v>
      </c>
      <c r="V43" s="5"/>
      <c r="W43" s="18">
        <f>ROUND(SUM(W34:W42),5)</f>
        <v>70246.75</v>
      </c>
    </row>
    <row r="44" spans="1:23" x14ac:dyDescent="0.25">
      <c r="A44" s="1"/>
      <c r="B44" s="1"/>
      <c r="C44" s="1"/>
      <c r="D44" s="1" t="s">
        <v>40</v>
      </c>
      <c r="E44" s="1"/>
      <c r="F44" s="1"/>
      <c r="G44" s="4">
        <v>0</v>
      </c>
      <c r="H44" s="5"/>
      <c r="I44" s="4">
        <v>2141</v>
      </c>
      <c r="J44" s="5"/>
      <c r="K44" s="4">
        <f>ROUND((G44-I44),5)</f>
        <v>-2141</v>
      </c>
      <c r="L44" s="5"/>
      <c r="M44" s="4">
        <v>1.46</v>
      </c>
      <c r="N44" s="5"/>
      <c r="O44" s="18">
        <f t="shared" si="1"/>
        <v>0.73</v>
      </c>
      <c r="P44" s="5"/>
      <c r="Q44" s="18">
        <f t="shared" si="2"/>
        <v>2.19</v>
      </c>
      <c r="R44" s="5"/>
      <c r="S44" s="4">
        <v>0</v>
      </c>
      <c r="T44" s="5"/>
      <c r="U44" s="4">
        <f t="shared" ref="U44:U107" si="7">S44-Q44</f>
        <v>-2.19</v>
      </c>
      <c r="V44" s="5"/>
      <c r="W44" s="18"/>
    </row>
    <row r="45" spans="1:23" x14ac:dyDescent="0.25">
      <c r="A45" s="1"/>
      <c r="B45" s="1"/>
      <c r="C45" s="1"/>
      <c r="D45" s="1" t="s">
        <v>41</v>
      </c>
      <c r="E45" s="1"/>
      <c r="F45" s="1"/>
      <c r="G45" s="4"/>
      <c r="H45" s="5"/>
      <c r="I45" s="4"/>
      <c r="J45" s="5"/>
      <c r="K45" s="4"/>
      <c r="L45" s="5"/>
      <c r="M45" s="4"/>
      <c r="N45" s="5"/>
      <c r="O45" s="18">
        <f t="shared" si="1"/>
        <v>0</v>
      </c>
      <c r="P45" s="5"/>
      <c r="Q45" s="18">
        <f t="shared" si="2"/>
        <v>0</v>
      </c>
      <c r="R45" s="5"/>
      <c r="S45" s="4"/>
      <c r="T45" s="5"/>
      <c r="U45" s="4"/>
      <c r="V45" s="5"/>
      <c r="W45" s="18"/>
    </row>
    <row r="46" spans="1:23" x14ac:dyDescent="0.25">
      <c r="A46" s="1"/>
      <c r="B46" s="1"/>
      <c r="C46" s="1"/>
      <c r="D46" s="1"/>
      <c r="E46" s="1" t="s">
        <v>42</v>
      </c>
      <c r="F46" s="1"/>
      <c r="G46" s="4">
        <v>610.12</v>
      </c>
      <c r="H46" s="5"/>
      <c r="I46" s="4">
        <v>1000</v>
      </c>
      <c r="J46" s="5"/>
      <c r="K46" s="4">
        <f t="shared" ref="K46:K59" si="8">ROUND((G46-I46),5)</f>
        <v>-389.88</v>
      </c>
      <c r="L46" s="5"/>
      <c r="M46" s="4">
        <v>611.86</v>
      </c>
      <c r="N46" s="5"/>
      <c r="O46" s="18">
        <f t="shared" si="1"/>
        <v>305.93</v>
      </c>
      <c r="P46" s="5"/>
      <c r="Q46" s="18">
        <f t="shared" si="2"/>
        <v>917.79</v>
      </c>
      <c r="R46" s="5"/>
      <c r="S46" s="4">
        <v>1000</v>
      </c>
      <c r="T46" s="5"/>
      <c r="U46" s="4">
        <f t="shared" si="7"/>
        <v>82.210000000000036</v>
      </c>
      <c r="V46" s="5"/>
      <c r="W46" s="18">
        <v>1000</v>
      </c>
    </row>
    <row r="47" spans="1:23" x14ac:dyDescent="0.25">
      <c r="A47" s="1"/>
      <c r="B47" s="1"/>
      <c r="C47" s="1"/>
      <c r="D47" s="1"/>
      <c r="E47" s="1" t="s">
        <v>43</v>
      </c>
      <c r="F47" s="1"/>
      <c r="G47" s="4">
        <v>7146.78</v>
      </c>
      <c r="H47" s="5"/>
      <c r="I47" s="4">
        <v>7500</v>
      </c>
      <c r="J47" s="5"/>
      <c r="K47" s="4">
        <f t="shared" si="8"/>
        <v>-353.22</v>
      </c>
      <c r="L47" s="5"/>
      <c r="M47" s="4">
        <v>5019.4799999999996</v>
      </c>
      <c r="N47" s="5"/>
      <c r="O47" s="18">
        <f t="shared" si="1"/>
        <v>2509.7399999999998</v>
      </c>
      <c r="P47" s="5"/>
      <c r="Q47" s="18">
        <f t="shared" si="2"/>
        <v>7529.2199999999993</v>
      </c>
      <c r="R47" s="5"/>
      <c r="S47" s="4">
        <v>8000</v>
      </c>
      <c r="T47" s="5"/>
      <c r="U47" s="4">
        <f t="shared" si="7"/>
        <v>470.78000000000065</v>
      </c>
      <c r="V47" s="5"/>
      <c r="W47" s="18">
        <v>9000</v>
      </c>
    </row>
    <row r="48" spans="1:23" x14ac:dyDescent="0.25">
      <c r="A48" s="1"/>
      <c r="B48" s="1"/>
      <c r="C48" s="1"/>
      <c r="D48" s="1"/>
      <c r="E48" s="1" t="s">
        <v>44</v>
      </c>
      <c r="F48" s="1"/>
      <c r="G48" s="4">
        <v>26295</v>
      </c>
      <c r="H48" s="5"/>
      <c r="I48" s="4">
        <v>27000</v>
      </c>
      <c r="J48" s="5"/>
      <c r="K48" s="4">
        <f t="shared" si="8"/>
        <v>-705</v>
      </c>
      <c r="L48" s="5"/>
      <c r="M48" s="4">
        <v>17220</v>
      </c>
      <c r="N48" s="5"/>
      <c r="O48" s="18">
        <f t="shared" si="1"/>
        <v>8610</v>
      </c>
      <c r="P48" s="5"/>
      <c r="Q48" s="18">
        <f t="shared" si="2"/>
        <v>25830</v>
      </c>
      <c r="R48" s="5"/>
      <c r="S48" s="4">
        <v>27000</v>
      </c>
      <c r="T48" s="5"/>
      <c r="U48" s="4">
        <f t="shared" si="7"/>
        <v>1170</v>
      </c>
      <c r="V48" s="5"/>
      <c r="W48" s="18">
        <v>27000</v>
      </c>
    </row>
    <row r="49" spans="1:23" x14ac:dyDescent="0.25">
      <c r="A49" s="1"/>
      <c r="B49" s="1"/>
      <c r="C49" s="1"/>
      <c r="D49" s="1"/>
      <c r="E49" s="1" t="s">
        <v>45</v>
      </c>
      <c r="F49" s="1"/>
      <c r="G49" s="4">
        <v>2238.12</v>
      </c>
      <c r="H49" s="5"/>
      <c r="I49" s="4">
        <v>1500</v>
      </c>
      <c r="J49" s="5"/>
      <c r="K49" s="4">
        <f t="shared" si="8"/>
        <v>738.12</v>
      </c>
      <c r="L49" s="5"/>
      <c r="M49" s="4">
        <v>691.13</v>
      </c>
      <c r="N49" s="5"/>
      <c r="O49" s="18">
        <f t="shared" si="1"/>
        <v>345.565</v>
      </c>
      <c r="P49" s="5"/>
      <c r="Q49" s="18">
        <f t="shared" si="2"/>
        <v>1036.6949999999999</v>
      </c>
      <c r="R49" s="5"/>
      <c r="S49" s="4">
        <v>2500</v>
      </c>
      <c r="T49" s="5"/>
      <c r="U49" s="4">
        <f t="shared" si="7"/>
        <v>1463.3050000000001</v>
      </c>
      <c r="V49" s="5"/>
      <c r="W49" s="18">
        <v>2500</v>
      </c>
    </row>
    <row r="50" spans="1:23" x14ac:dyDescent="0.25">
      <c r="A50" s="1"/>
      <c r="B50" s="1"/>
      <c r="C50" s="1"/>
      <c r="D50" s="1"/>
      <c r="E50" s="1" t="s">
        <v>46</v>
      </c>
      <c r="F50" s="1"/>
      <c r="G50" s="4">
        <v>473.08</v>
      </c>
      <c r="H50" s="5"/>
      <c r="I50" s="4">
        <v>500</v>
      </c>
      <c r="J50" s="5"/>
      <c r="K50" s="4">
        <f t="shared" si="8"/>
        <v>-26.92</v>
      </c>
      <c r="L50" s="5"/>
      <c r="M50" s="4">
        <v>710.56</v>
      </c>
      <c r="N50" s="5"/>
      <c r="O50" s="18">
        <f t="shared" si="1"/>
        <v>355.28</v>
      </c>
      <c r="P50" s="5"/>
      <c r="Q50" s="18">
        <f t="shared" si="2"/>
        <v>1065.8399999999999</v>
      </c>
      <c r="R50" s="5"/>
      <c r="S50" s="4">
        <v>500</v>
      </c>
      <c r="T50" s="5"/>
      <c r="U50" s="4">
        <f t="shared" si="7"/>
        <v>-565.83999999999992</v>
      </c>
      <c r="V50" s="5"/>
      <c r="W50" s="18">
        <v>1000</v>
      </c>
    </row>
    <row r="51" spans="1:23" x14ac:dyDescent="0.25">
      <c r="A51" s="1"/>
      <c r="B51" s="1"/>
      <c r="C51" s="1"/>
      <c r="D51" s="1"/>
      <c r="E51" s="1" t="s">
        <v>47</v>
      </c>
      <c r="F51" s="1"/>
      <c r="G51" s="4">
        <v>1418.8</v>
      </c>
      <c r="H51" s="5"/>
      <c r="I51" s="4">
        <v>2000</v>
      </c>
      <c r="J51" s="5"/>
      <c r="K51" s="4">
        <f t="shared" si="8"/>
        <v>-581.20000000000005</v>
      </c>
      <c r="L51" s="5"/>
      <c r="M51" s="4">
        <v>943.64</v>
      </c>
      <c r="N51" s="5"/>
      <c r="O51" s="18">
        <f t="shared" si="1"/>
        <v>471.82</v>
      </c>
      <c r="P51" s="5"/>
      <c r="Q51" s="18">
        <f t="shared" si="2"/>
        <v>1415.46</v>
      </c>
      <c r="R51" s="5"/>
      <c r="S51" s="4">
        <v>1500</v>
      </c>
      <c r="T51" s="5"/>
      <c r="U51" s="4">
        <f t="shared" si="7"/>
        <v>84.539999999999964</v>
      </c>
      <c r="V51" s="5"/>
      <c r="W51" s="18">
        <v>1500</v>
      </c>
    </row>
    <row r="52" spans="1:23" x14ac:dyDescent="0.25">
      <c r="A52" s="1"/>
      <c r="B52" s="1"/>
      <c r="C52" s="1"/>
      <c r="D52" s="1"/>
      <c r="E52" s="1" t="s">
        <v>48</v>
      </c>
      <c r="F52" s="1"/>
      <c r="G52" s="4">
        <v>590.99</v>
      </c>
      <c r="H52" s="5"/>
      <c r="I52" s="4">
        <v>1400</v>
      </c>
      <c r="J52" s="5"/>
      <c r="K52" s="4">
        <f t="shared" si="8"/>
        <v>-809.01</v>
      </c>
      <c r="L52" s="5"/>
      <c r="M52" s="4">
        <v>0</v>
      </c>
      <c r="N52" s="5"/>
      <c r="O52" s="18">
        <f t="shared" si="1"/>
        <v>0</v>
      </c>
      <c r="P52" s="5"/>
      <c r="Q52" s="18">
        <f t="shared" si="2"/>
        <v>0</v>
      </c>
      <c r="R52" s="5"/>
      <c r="S52" s="4">
        <v>1400</v>
      </c>
      <c r="T52" s="5"/>
      <c r="U52" s="4">
        <f t="shared" si="7"/>
        <v>1400</v>
      </c>
      <c r="V52" s="5"/>
      <c r="W52" s="18">
        <v>1400</v>
      </c>
    </row>
    <row r="53" spans="1:23" x14ac:dyDescent="0.25">
      <c r="A53" s="1"/>
      <c r="B53" s="1"/>
      <c r="C53" s="1"/>
      <c r="D53" s="1"/>
      <c r="E53" s="1" t="s">
        <v>49</v>
      </c>
      <c r="F53" s="1"/>
      <c r="G53" s="4">
        <v>1242</v>
      </c>
      <c r="H53" s="5"/>
      <c r="I53" s="4">
        <v>7500</v>
      </c>
      <c r="J53" s="5"/>
      <c r="K53" s="4">
        <f t="shared" si="8"/>
        <v>-6258</v>
      </c>
      <c r="L53" s="5"/>
      <c r="M53" s="4">
        <v>603</v>
      </c>
      <c r="N53" s="5"/>
      <c r="O53" s="18">
        <f t="shared" si="1"/>
        <v>301.5</v>
      </c>
      <c r="P53" s="5"/>
      <c r="Q53" s="18">
        <f t="shared" si="2"/>
        <v>904.5</v>
      </c>
      <c r="R53" s="5"/>
      <c r="S53" s="4">
        <v>7500</v>
      </c>
      <c r="T53" s="5"/>
      <c r="U53" s="4">
        <f t="shared" si="7"/>
        <v>6595.5</v>
      </c>
      <c r="V53" s="5"/>
      <c r="W53" s="18">
        <v>7500</v>
      </c>
    </row>
    <row r="54" spans="1:23" x14ac:dyDescent="0.25">
      <c r="A54" s="1"/>
      <c r="B54" s="1"/>
      <c r="C54" s="1"/>
      <c r="D54" s="1"/>
      <c r="E54" s="1" t="s">
        <v>50</v>
      </c>
      <c r="F54" s="1"/>
      <c r="G54" s="4">
        <v>198</v>
      </c>
      <c r="H54" s="5"/>
      <c r="I54" s="4">
        <v>550</v>
      </c>
      <c r="J54" s="5"/>
      <c r="K54" s="4">
        <f t="shared" si="8"/>
        <v>-352</v>
      </c>
      <c r="L54" s="5"/>
      <c r="M54" s="4">
        <v>175</v>
      </c>
      <c r="N54" s="5"/>
      <c r="O54" s="18">
        <f t="shared" si="1"/>
        <v>87.5</v>
      </c>
      <c r="P54" s="5"/>
      <c r="Q54" s="18">
        <f t="shared" si="2"/>
        <v>262.5</v>
      </c>
      <c r="R54" s="5"/>
      <c r="S54" s="4">
        <v>550</v>
      </c>
      <c r="T54" s="5"/>
      <c r="U54" s="4">
        <f t="shared" si="7"/>
        <v>287.5</v>
      </c>
      <c r="V54" s="5"/>
      <c r="W54" s="18">
        <v>550</v>
      </c>
    </row>
    <row r="55" spans="1:23" x14ac:dyDescent="0.25">
      <c r="A55" s="1"/>
      <c r="B55" s="1"/>
      <c r="C55" s="1"/>
      <c r="D55" s="1"/>
      <c r="E55" s="1" t="s">
        <v>51</v>
      </c>
      <c r="F55" s="1"/>
      <c r="G55" s="4">
        <v>2400</v>
      </c>
      <c r="H55" s="5"/>
      <c r="I55" s="4">
        <v>5000</v>
      </c>
      <c r="J55" s="5"/>
      <c r="K55" s="4">
        <f t="shared" si="8"/>
        <v>-2600</v>
      </c>
      <c r="L55" s="5"/>
      <c r="M55" s="4">
        <v>2400</v>
      </c>
      <c r="N55" s="5"/>
      <c r="O55" s="18">
        <f t="shared" si="1"/>
        <v>1200</v>
      </c>
      <c r="P55" s="5"/>
      <c r="Q55" s="18">
        <f t="shared" si="2"/>
        <v>3600</v>
      </c>
      <c r="R55" s="5"/>
      <c r="S55" s="4">
        <v>3000</v>
      </c>
      <c r="T55" s="5"/>
      <c r="U55" s="4">
        <f t="shared" si="7"/>
        <v>-600</v>
      </c>
      <c r="V55" s="5"/>
      <c r="W55" s="18">
        <v>3000</v>
      </c>
    </row>
    <row r="56" spans="1:23" x14ac:dyDescent="0.25">
      <c r="A56" s="1"/>
      <c r="B56" s="1"/>
      <c r="C56" s="1"/>
      <c r="D56" s="1"/>
      <c r="E56" s="1" t="s">
        <v>52</v>
      </c>
      <c r="F56" s="1"/>
      <c r="G56" s="4">
        <v>1132.78</v>
      </c>
      <c r="H56" s="5"/>
      <c r="I56" s="4">
        <v>2500</v>
      </c>
      <c r="J56" s="5"/>
      <c r="K56" s="4">
        <f t="shared" si="8"/>
        <v>-1367.22</v>
      </c>
      <c r="L56" s="5"/>
      <c r="M56" s="4">
        <v>1674.53</v>
      </c>
      <c r="N56" s="5"/>
      <c r="O56" s="18">
        <f t="shared" si="1"/>
        <v>837.26499999999999</v>
      </c>
      <c r="P56" s="5"/>
      <c r="Q56" s="18">
        <f t="shared" si="2"/>
        <v>2511.7950000000001</v>
      </c>
      <c r="R56" s="5"/>
      <c r="S56" s="4">
        <v>2000</v>
      </c>
      <c r="T56" s="5"/>
      <c r="U56" s="4">
        <f t="shared" si="7"/>
        <v>-511.79500000000007</v>
      </c>
      <c r="V56" s="5"/>
      <c r="W56" s="18">
        <v>2000</v>
      </c>
    </row>
    <row r="57" spans="1:23" x14ac:dyDescent="0.25">
      <c r="A57" s="1"/>
      <c r="B57" s="1"/>
      <c r="C57" s="1"/>
      <c r="D57" s="1"/>
      <c r="E57" s="1" t="s">
        <v>53</v>
      </c>
      <c r="F57" s="1"/>
      <c r="G57" s="4">
        <v>21426.04</v>
      </c>
      <c r="H57" s="5"/>
      <c r="I57" s="4">
        <v>20000</v>
      </c>
      <c r="J57" s="5"/>
      <c r="K57" s="4">
        <f t="shared" si="8"/>
        <v>1426.04</v>
      </c>
      <c r="L57" s="5"/>
      <c r="M57" s="4">
        <v>14410.48</v>
      </c>
      <c r="N57" s="5"/>
      <c r="O57" s="18">
        <f t="shared" si="1"/>
        <v>7205.24</v>
      </c>
      <c r="P57" s="5"/>
      <c r="Q57" s="18">
        <f t="shared" si="2"/>
        <v>21615.72</v>
      </c>
      <c r="R57" s="5"/>
      <c r="S57" s="4">
        <v>22500</v>
      </c>
      <c r="T57" s="5"/>
      <c r="U57" s="4">
        <f t="shared" si="7"/>
        <v>884.27999999999884</v>
      </c>
      <c r="V57" s="5"/>
      <c r="W57" s="18">
        <v>23500</v>
      </c>
    </row>
    <row r="58" spans="1:23" ht="15.75" thickBot="1" x14ac:dyDescent="0.3">
      <c r="A58" s="1"/>
      <c r="B58" s="1"/>
      <c r="C58" s="1"/>
      <c r="D58" s="1"/>
      <c r="E58" s="1" t="s">
        <v>54</v>
      </c>
      <c r="F58" s="1"/>
      <c r="G58" s="6">
        <v>2429.59</v>
      </c>
      <c r="H58" s="5"/>
      <c r="I58" s="6">
        <v>3500</v>
      </c>
      <c r="J58" s="5"/>
      <c r="K58" s="6">
        <f t="shared" si="8"/>
        <v>-1070.4100000000001</v>
      </c>
      <c r="L58" s="5"/>
      <c r="M58" s="6">
        <v>641.65</v>
      </c>
      <c r="N58" s="5"/>
      <c r="O58" s="23">
        <f t="shared" si="1"/>
        <v>320.82499999999999</v>
      </c>
      <c r="P58" s="5"/>
      <c r="Q58" s="23">
        <f t="shared" si="2"/>
        <v>962.47499999999991</v>
      </c>
      <c r="R58" s="5"/>
      <c r="S58" s="6">
        <v>3750</v>
      </c>
      <c r="T58" s="5"/>
      <c r="U58" s="6">
        <f t="shared" si="7"/>
        <v>2787.5250000000001</v>
      </c>
      <c r="V58" s="5"/>
      <c r="W58" s="23">
        <v>3750</v>
      </c>
    </row>
    <row r="59" spans="1:23" x14ac:dyDescent="0.25">
      <c r="A59" s="1"/>
      <c r="B59" s="1"/>
      <c r="C59" s="1"/>
      <c r="D59" s="1" t="s">
        <v>55</v>
      </c>
      <c r="E59" s="1"/>
      <c r="F59" s="1"/>
      <c r="G59" s="4">
        <f>ROUND(SUM(G45:G58),5)</f>
        <v>67601.3</v>
      </c>
      <c r="H59" s="5"/>
      <c r="I59" s="4">
        <f>ROUND(SUM(I45:I58),5)</f>
        <v>79950</v>
      </c>
      <c r="J59" s="5"/>
      <c r="K59" s="4">
        <f t="shared" si="8"/>
        <v>-12348.7</v>
      </c>
      <c r="L59" s="5"/>
      <c r="M59" s="4">
        <f>ROUND(SUM(M45:M58),5)</f>
        <v>45101.33</v>
      </c>
      <c r="N59" s="5"/>
      <c r="O59" s="18">
        <f t="shared" si="1"/>
        <v>22550.665000000001</v>
      </c>
      <c r="P59" s="5"/>
      <c r="Q59" s="18">
        <f t="shared" si="2"/>
        <v>67651.994999999995</v>
      </c>
      <c r="R59" s="5"/>
      <c r="S59" s="4">
        <f>ROUND(SUM(S45:S58),5)</f>
        <v>81200</v>
      </c>
      <c r="T59" s="5"/>
      <c r="U59" s="4">
        <f t="shared" si="7"/>
        <v>13548.005000000005</v>
      </c>
      <c r="V59" s="5"/>
      <c r="W59" s="18">
        <f>ROUND(SUM(W45:W58),5)</f>
        <v>83700</v>
      </c>
    </row>
    <row r="60" spans="1:23" x14ac:dyDescent="0.25">
      <c r="A60" s="1"/>
      <c r="B60" s="1"/>
      <c r="C60" s="1"/>
      <c r="D60" s="1" t="s">
        <v>56</v>
      </c>
      <c r="E60" s="1"/>
      <c r="F60" s="1"/>
      <c r="G60" s="4"/>
      <c r="H60" s="5"/>
      <c r="I60" s="4"/>
      <c r="J60" s="5"/>
      <c r="K60" s="4"/>
      <c r="L60" s="5"/>
      <c r="M60" s="4"/>
      <c r="N60" s="5"/>
      <c r="O60" s="18">
        <f t="shared" si="1"/>
        <v>0</v>
      </c>
      <c r="P60" s="5"/>
      <c r="Q60" s="18">
        <f t="shared" si="2"/>
        <v>0</v>
      </c>
      <c r="R60" s="5"/>
      <c r="S60" s="4"/>
      <c r="T60" s="5"/>
      <c r="U60" s="4"/>
      <c r="V60" s="5"/>
      <c r="W60" s="18"/>
    </row>
    <row r="61" spans="1:23" x14ac:dyDescent="0.25">
      <c r="A61" s="1"/>
      <c r="B61" s="1"/>
      <c r="C61" s="1"/>
      <c r="D61" s="1"/>
      <c r="E61" s="1" t="s">
        <v>57</v>
      </c>
      <c r="F61" s="1"/>
      <c r="G61" s="4">
        <v>552.73</v>
      </c>
      <c r="H61" s="5"/>
      <c r="I61" s="4">
        <v>3000</v>
      </c>
      <c r="J61" s="5"/>
      <c r="K61" s="4">
        <f t="shared" ref="K61:K80" si="9">ROUND((G61-I61),5)</f>
        <v>-2447.27</v>
      </c>
      <c r="L61" s="5"/>
      <c r="M61" s="4">
        <v>631.12</v>
      </c>
      <c r="N61" s="5"/>
      <c r="O61" s="18">
        <f t="shared" si="1"/>
        <v>315.56</v>
      </c>
      <c r="P61" s="5"/>
      <c r="Q61" s="18">
        <f t="shared" si="2"/>
        <v>946.68000000000006</v>
      </c>
      <c r="R61" s="5"/>
      <c r="S61" s="4">
        <v>2000</v>
      </c>
      <c r="T61" s="5"/>
      <c r="U61" s="4">
        <f t="shared" si="7"/>
        <v>1053.32</v>
      </c>
      <c r="V61" s="5"/>
      <c r="W61" s="18">
        <v>2000</v>
      </c>
    </row>
    <row r="62" spans="1:23" x14ac:dyDescent="0.25">
      <c r="A62" s="1"/>
      <c r="B62" s="1"/>
      <c r="C62" s="1"/>
      <c r="D62" s="1"/>
      <c r="E62" s="1" t="s">
        <v>58</v>
      </c>
      <c r="F62" s="1"/>
      <c r="G62" s="4">
        <v>753.94</v>
      </c>
      <c r="H62" s="5"/>
      <c r="I62" s="4">
        <v>1500</v>
      </c>
      <c r="J62" s="5"/>
      <c r="K62" s="4">
        <f t="shared" si="9"/>
        <v>-746.06</v>
      </c>
      <c r="L62" s="5"/>
      <c r="M62" s="4">
        <v>693.53</v>
      </c>
      <c r="N62" s="5"/>
      <c r="O62" s="18">
        <f t="shared" si="1"/>
        <v>346.76499999999999</v>
      </c>
      <c r="P62" s="5"/>
      <c r="Q62" s="18">
        <f t="shared" si="2"/>
        <v>1040.2950000000001</v>
      </c>
      <c r="R62" s="5"/>
      <c r="S62" s="4">
        <v>1000</v>
      </c>
      <c r="T62" s="5"/>
      <c r="U62" s="4">
        <f t="shared" si="7"/>
        <v>-40.295000000000073</v>
      </c>
      <c r="V62" s="5"/>
      <c r="W62" s="18">
        <v>2000</v>
      </c>
    </row>
    <row r="63" spans="1:23" x14ac:dyDescent="0.25">
      <c r="A63" s="1"/>
      <c r="B63" s="1"/>
      <c r="C63" s="1"/>
      <c r="D63" s="1"/>
      <c r="E63" s="1" t="s">
        <v>59</v>
      </c>
      <c r="F63" s="1"/>
      <c r="G63" s="4">
        <v>1436.88</v>
      </c>
      <c r="H63" s="5"/>
      <c r="I63" s="4">
        <v>1500</v>
      </c>
      <c r="J63" s="5"/>
      <c r="K63" s="4">
        <f t="shared" si="9"/>
        <v>-63.12</v>
      </c>
      <c r="L63" s="5"/>
      <c r="M63" s="4">
        <v>883.61</v>
      </c>
      <c r="N63" s="5"/>
      <c r="O63" s="18">
        <f t="shared" si="1"/>
        <v>441.80500000000001</v>
      </c>
      <c r="P63" s="5"/>
      <c r="Q63" s="18">
        <f t="shared" si="2"/>
        <v>1325.415</v>
      </c>
      <c r="R63" s="5"/>
      <c r="S63" s="4">
        <v>1800</v>
      </c>
      <c r="T63" s="5"/>
      <c r="U63" s="4">
        <f t="shared" si="7"/>
        <v>474.58500000000004</v>
      </c>
      <c r="V63" s="5"/>
      <c r="W63" s="18">
        <v>1800</v>
      </c>
    </row>
    <row r="64" spans="1:23" x14ac:dyDescent="0.25">
      <c r="A64" s="1"/>
      <c r="B64" s="1"/>
      <c r="C64" s="1"/>
      <c r="D64" s="1"/>
      <c r="E64" s="1" t="s">
        <v>60</v>
      </c>
      <c r="F64" s="1"/>
      <c r="G64" s="4">
        <v>16911.21</v>
      </c>
      <c r="H64" s="5"/>
      <c r="I64" s="4">
        <v>7500</v>
      </c>
      <c r="J64" s="5"/>
      <c r="K64" s="4">
        <f t="shared" si="9"/>
        <v>9411.2099999999991</v>
      </c>
      <c r="L64" s="5"/>
      <c r="M64" s="4">
        <v>4927.3500000000004</v>
      </c>
      <c r="N64" s="5"/>
      <c r="O64" s="18">
        <f t="shared" si="1"/>
        <v>2463.6750000000002</v>
      </c>
      <c r="P64" s="5"/>
      <c r="Q64" s="18">
        <f t="shared" si="2"/>
        <v>7391.0250000000005</v>
      </c>
      <c r="R64" s="5"/>
      <c r="S64" s="4">
        <v>15000</v>
      </c>
      <c r="T64" s="5"/>
      <c r="U64" s="4">
        <f t="shared" si="7"/>
        <v>7608.9749999999995</v>
      </c>
      <c r="V64" s="5"/>
      <c r="W64" s="18">
        <v>15000</v>
      </c>
    </row>
    <row r="65" spans="1:23" x14ac:dyDescent="0.25">
      <c r="A65" s="1"/>
      <c r="B65" s="1"/>
      <c r="C65" s="1"/>
      <c r="D65" s="1"/>
      <c r="E65" s="1" t="s">
        <v>61</v>
      </c>
      <c r="F65" s="1"/>
      <c r="G65" s="4">
        <v>824.18</v>
      </c>
      <c r="H65" s="5"/>
      <c r="I65" s="4">
        <v>2000</v>
      </c>
      <c r="J65" s="5"/>
      <c r="K65" s="4">
        <f t="shared" si="9"/>
        <v>-1175.82</v>
      </c>
      <c r="L65" s="5"/>
      <c r="M65" s="4">
        <v>1144.8800000000001</v>
      </c>
      <c r="N65" s="5"/>
      <c r="O65" s="18">
        <f t="shared" si="1"/>
        <v>572.44000000000005</v>
      </c>
      <c r="P65" s="5"/>
      <c r="Q65" s="18">
        <f t="shared" si="2"/>
        <v>1717.3200000000002</v>
      </c>
      <c r="R65" s="5"/>
      <c r="S65" s="4">
        <v>2000</v>
      </c>
      <c r="T65" s="5"/>
      <c r="U65" s="4">
        <f t="shared" si="7"/>
        <v>282.67999999999984</v>
      </c>
      <c r="V65" s="5"/>
      <c r="W65" s="18">
        <v>2000</v>
      </c>
    </row>
    <row r="66" spans="1:23" x14ac:dyDescent="0.25">
      <c r="A66" s="1"/>
      <c r="B66" s="1"/>
      <c r="C66" s="1"/>
      <c r="D66" s="1"/>
      <c r="E66" s="1" t="s">
        <v>62</v>
      </c>
      <c r="F66" s="1"/>
      <c r="G66" s="4">
        <v>699.63</v>
      </c>
      <c r="H66" s="5"/>
      <c r="I66" s="4">
        <v>400</v>
      </c>
      <c r="J66" s="5"/>
      <c r="K66" s="4">
        <f t="shared" si="9"/>
        <v>299.63</v>
      </c>
      <c r="L66" s="5"/>
      <c r="M66" s="4">
        <v>527.57000000000005</v>
      </c>
      <c r="N66" s="5"/>
      <c r="O66" s="18">
        <f t="shared" si="1"/>
        <v>263.78500000000003</v>
      </c>
      <c r="P66" s="5"/>
      <c r="Q66" s="18">
        <f t="shared" si="2"/>
        <v>791.35500000000002</v>
      </c>
      <c r="R66" s="5"/>
      <c r="S66" s="4">
        <v>1000</v>
      </c>
      <c r="T66" s="5"/>
      <c r="U66" s="4">
        <f t="shared" si="7"/>
        <v>208.64499999999998</v>
      </c>
      <c r="V66" s="5"/>
      <c r="W66" s="18">
        <v>1000</v>
      </c>
    </row>
    <row r="67" spans="1:23" x14ac:dyDescent="0.25">
      <c r="A67" s="1"/>
      <c r="B67" s="1"/>
      <c r="C67" s="1"/>
      <c r="D67" s="1"/>
      <c r="E67" s="1" t="s">
        <v>63</v>
      </c>
      <c r="F67" s="1"/>
      <c r="G67" s="4">
        <v>492.39</v>
      </c>
      <c r="H67" s="5"/>
      <c r="I67" s="4">
        <v>1500</v>
      </c>
      <c r="J67" s="5"/>
      <c r="K67" s="4">
        <f t="shared" si="9"/>
        <v>-1007.61</v>
      </c>
      <c r="L67" s="5"/>
      <c r="M67" s="4">
        <v>757.06</v>
      </c>
      <c r="N67" s="5"/>
      <c r="O67" s="18">
        <f t="shared" si="1"/>
        <v>378.53</v>
      </c>
      <c r="P67" s="5"/>
      <c r="Q67" s="18">
        <f t="shared" si="2"/>
        <v>1135.5899999999999</v>
      </c>
      <c r="R67" s="5"/>
      <c r="S67" s="4">
        <v>1500</v>
      </c>
      <c r="T67" s="5"/>
      <c r="U67" s="4">
        <f t="shared" si="7"/>
        <v>364.41000000000008</v>
      </c>
      <c r="V67" s="5"/>
      <c r="W67" s="18">
        <v>2000</v>
      </c>
    </row>
    <row r="68" spans="1:23" x14ac:dyDescent="0.25">
      <c r="A68" s="1"/>
      <c r="B68" s="1"/>
      <c r="C68" s="1"/>
      <c r="D68" s="1"/>
      <c r="E68" s="1" t="s">
        <v>64</v>
      </c>
      <c r="F68" s="1"/>
      <c r="G68" s="4">
        <v>4706.72</v>
      </c>
      <c r="H68" s="5"/>
      <c r="I68" s="4">
        <v>6000</v>
      </c>
      <c r="J68" s="5"/>
      <c r="K68" s="4">
        <f t="shared" si="9"/>
        <v>-1293.28</v>
      </c>
      <c r="L68" s="5"/>
      <c r="M68" s="4">
        <v>3218.64</v>
      </c>
      <c r="N68" s="5"/>
      <c r="O68" s="18">
        <f t="shared" si="1"/>
        <v>1609.32</v>
      </c>
      <c r="P68" s="5"/>
      <c r="Q68" s="18">
        <f t="shared" si="2"/>
        <v>4827.96</v>
      </c>
      <c r="R68" s="5"/>
      <c r="S68" s="4">
        <v>6000</v>
      </c>
      <c r="T68" s="5"/>
      <c r="U68" s="4">
        <f t="shared" si="7"/>
        <v>1172.04</v>
      </c>
      <c r="V68" s="5"/>
      <c r="W68" s="18">
        <v>7000</v>
      </c>
    </row>
    <row r="69" spans="1:23" x14ac:dyDescent="0.25">
      <c r="A69" s="1"/>
      <c r="B69" s="1"/>
      <c r="C69" s="1"/>
      <c r="D69" s="1"/>
      <c r="E69" s="1" t="s">
        <v>65</v>
      </c>
      <c r="F69" s="1"/>
      <c r="G69" s="4">
        <v>4401.6899999999996</v>
      </c>
      <c r="H69" s="5"/>
      <c r="I69" s="4">
        <v>4800</v>
      </c>
      <c r="J69" s="5"/>
      <c r="K69" s="4">
        <f t="shared" si="9"/>
        <v>-398.31</v>
      </c>
      <c r="L69" s="5"/>
      <c r="M69" s="4">
        <v>2384.89</v>
      </c>
      <c r="N69" s="5"/>
      <c r="O69" s="18">
        <f t="shared" si="1"/>
        <v>1192.4449999999999</v>
      </c>
      <c r="P69" s="5"/>
      <c r="Q69" s="18">
        <f t="shared" si="2"/>
        <v>3577.335</v>
      </c>
      <c r="R69" s="5"/>
      <c r="S69" s="4">
        <v>4800</v>
      </c>
      <c r="T69" s="5"/>
      <c r="U69" s="4">
        <f t="shared" si="7"/>
        <v>1222.665</v>
      </c>
      <c r="V69" s="5"/>
      <c r="W69" s="18">
        <v>4800</v>
      </c>
    </row>
    <row r="70" spans="1:23" x14ac:dyDescent="0.25">
      <c r="A70" s="1"/>
      <c r="B70" s="1"/>
      <c r="C70" s="1"/>
      <c r="D70" s="1"/>
      <c r="E70" s="1" t="s">
        <v>66</v>
      </c>
      <c r="F70" s="1"/>
      <c r="G70" s="4">
        <v>21813.33</v>
      </c>
      <c r="H70" s="5"/>
      <c r="I70" s="4">
        <v>25000</v>
      </c>
      <c r="J70" s="5"/>
      <c r="K70" s="4">
        <f t="shared" si="9"/>
        <v>-3186.67</v>
      </c>
      <c r="L70" s="5"/>
      <c r="M70" s="4">
        <v>14462.18</v>
      </c>
      <c r="N70" s="5"/>
      <c r="O70" s="18">
        <f t="shared" si="1"/>
        <v>7231.09</v>
      </c>
      <c r="P70" s="5"/>
      <c r="Q70" s="18">
        <f t="shared" si="2"/>
        <v>21693.27</v>
      </c>
      <c r="R70" s="5"/>
      <c r="S70" s="4">
        <v>25000</v>
      </c>
      <c r="T70" s="5"/>
      <c r="U70" s="4">
        <f t="shared" si="7"/>
        <v>3306.7299999999996</v>
      </c>
      <c r="V70" s="5"/>
      <c r="W70" s="18">
        <v>27500</v>
      </c>
    </row>
    <row r="71" spans="1:23" x14ac:dyDescent="0.25">
      <c r="A71" s="1"/>
      <c r="B71" s="1"/>
      <c r="C71" s="1"/>
      <c r="D71" s="1"/>
      <c r="E71" s="1" t="s">
        <v>67</v>
      </c>
      <c r="F71" s="1"/>
      <c r="G71" s="4">
        <v>891.87</v>
      </c>
      <c r="H71" s="5"/>
      <c r="I71" s="4">
        <v>750</v>
      </c>
      <c r="J71" s="5"/>
      <c r="K71" s="4">
        <f t="shared" si="9"/>
        <v>141.87</v>
      </c>
      <c r="L71" s="5"/>
      <c r="M71" s="4">
        <v>372.94</v>
      </c>
      <c r="N71" s="5"/>
      <c r="O71" s="18">
        <f t="shared" ref="O71:O139" si="10">M71/8*4</f>
        <v>186.47</v>
      </c>
      <c r="P71" s="5"/>
      <c r="Q71" s="18">
        <f t="shared" ref="Q71:Q134" si="11">M71+O71</f>
        <v>559.41</v>
      </c>
      <c r="R71" s="5"/>
      <c r="S71" s="4">
        <v>1500</v>
      </c>
      <c r="T71" s="5"/>
      <c r="U71" s="4">
        <f t="shared" si="7"/>
        <v>940.59</v>
      </c>
      <c r="V71" s="5"/>
      <c r="W71" s="18">
        <v>1200</v>
      </c>
    </row>
    <row r="72" spans="1:23" x14ac:dyDescent="0.25">
      <c r="A72" s="1"/>
      <c r="B72" s="1"/>
      <c r="C72" s="1"/>
      <c r="D72" s="1"/>
      <c r="E72" s="1" t="s">
        <v>68</v>
      </c>
      <c r="F72" s="1"/>
      <c r="G72" s="4">
        <v>6641</v>
      </c>
      <c r="H72" s="5"/>
      <c r="I72" s="4">
        <v>7500</v>
      </c>
      <c r="J72" s="5"/>
      <c r="K72" s="4">
        <f t="shared" si="9"/>
        <v>-859</v>
      </c>
      <c r="L72" s="5"/>
      <c r="M72" s="4">
        <v>4813</v>
      </c>
      <c r="N72" s="5"/>
      <c r="O72" s="18">
        <f t="shared" si="10"/>
        <v>2406.5</v>
      </c>
      <c r="P72" s="5"/>
      <c r="Q72" s="18">
        <f t="shared" si="11"/>
        <v>7219.5</v>
      </c>
      <c r="R72" s="5"/>
      <c r="S72" s="4">
        <v>8500</v>
      </c>
      <c r="T72" s="5"/>
      <c r="U72" s="4">
        <f t="shared" si="7"/>
        <v>1280.5</v>
      </c>
      <c r="V72" s="5"/>
      <c r="W72" s="18">
        <v>8500</v>
      </c>
    </row>
    <row r="73" spans="1:23" x14ac:dyDescent="0.25">
      <c r="A73" s="1"/>
      <c r="B73" s="1"/>
      <c r="C73" s="1"/>
      <c r="D73" s="1"/>
      <c r="E73" s="1" t="s">
        <v>69</v>
      </c>
      <c r="F73" s="1"/>
      <c r="G73" s="4">
        <v>16017</v>
      </c>
      <c r="H73" s="5"/>
      <c r="I73" s="4">
        <v>17000</v>
      </c>
      <c r="J73" s="5"/>
      <c r="K73" s="4">
        <f t="shared" si="9"/>
        <v>-983</v>
      </c>
      <c r="L73" s="5"/>
      <c r="M73" s="4">
        <v>14023.9</v>
      </c>
      <c r="N73" s="5"/>
      <c r="O73" s="18">
        <f t="shared" si="10"/>
        <v>7011.95</v>
      </c>
      <c r="P73" s="5"/>
      <c r="Q73" s="18">
        <f t="shared" si="11"/>
        <v>21035.85</v>
      </c>
      <c r="R73" s="5"/>
      <c r="S73" s="4">
        <v>17500</v>
      </c>
      <c r="T73" s="5"/>
      <c r="U73" s="4">
        <f t="shared" si="7"/>
        <v>-3535.8499999999985</v>
      </c>
      <c r="V73" s="5"/>
      <c r="W73" s="18">
        <v>17500</v>
      </c>
    </row>
    <row r="74" spans="1:23" x14ac:dyDescent="0.25">
      <c r="A74" s="1"/>
      <c r="B74" s="1"/>
      <c r="C74" s="1"/>
      <c r="D74" s="1"/>
      <c r="E74" s="1" t="s">
        <v>70</v>
      </c>
      <c r="F74" s="1"/>
      <c r="G74" s="4">
        <v>1807.6</v>
      </c>
      <c r="H74" s="5"/>
      <c r="I74" s="4">
        <v>3750</v>
      </c>
      <c r="J74" s="5"/>
      <c r="K74" s="4">
        <f t="shared" si="9"/>
        <v>-1942.4</v>
      </c>
      <c r="L74" s="5"/>
      <c r="M74" s="4">
        <v>2647.72</v>
      </c>
      <c r="N74" s="5"/>
      <c r="O74" s="18">
        <f t="shared" si="10"/>
        <v>1323.86</v>
      </c>
      <c r="P74" s="5"/>
      <c r="Q74" s="18">
        <f t="shared" si="11"/>
        <v>3971.58</v>
      </c>
      <c r="R74" s="5"/>
      <c r="S74" s="4">
        <v>3000</v>
      </c>
      <c r="T74" s="5"/>
      <c r="U74" s="4">
        <f t="shared" si="7"/>
        <v>-971.57999999999993</v>
      </c>
      <c r="V74" s="5"/>
      <c r="W74" s="18">
        <v>3000</v>
      </c>
    </row>
    <row r="75" spans="1:23" x14ac:dyDescent="0.25">
      <c r="A75" s="1"/>
      <c r="B75" s="1"/>
      <c r="C75" s="1"/>
      <c r="D75" s="1"/>
      <c r="E75" s="1" t="s">
        <v>71</v>
      </c>
      <c r="F75" s="1"/>
      <c r="G75" s="4">
        <v>116028.56</v>
      </c>
      <c r="H75" s="5"/>
      <c r="I75" s="4">
        <v>120000</v>
      </c>
      <c r="J75" s="5"/>
      <c r="K75" s="4">
        <f t="shared" si="9"/>
        <v>-3971.44</v>
      </c>
      <c r="L75" s="5"/>
      <c r="M75" s="4">
        <v>88360.74</v>
      </c>
      <c r="N75" s="5"/>
      <c r="O75" s="18">
        <f t="shared" si="10"/>
        <v>44180.37</v>
      </c>
      <c r="P75" s="5"/>
      <c r="Q75" s="18">
        <f t="shared" si="11"/>
        <v>132541.11000000002</v>
      </c>
      <c r="R75" s="5"/>
      <c r="S75" s="4">
        <v>125000</v>
      </c>
      <c r="T75" s="5"/>
      <c r="U75" s="4">
        <f t="shared" si="7"/>
        <v>-7541.1100000000151</v>
      </c>
      <c r="V75" s="5"/>
      <c r="W75" s="18">
        <v>130000</v>
      </c>
    </row>
    <row r="76" spans="1:23" x14ac:dyDescent="0.25">
      <c r="A76" s="1"/>
      <c r="B76" s="1"/>
      <c r="C76" s="1"/>
      <c r="D76" s="1"/>
      <c r="E76" s="1" t="s">
        <v>158</v>
      </c>
      <c r="F76" s="1"/>
      <c r="G76" s="4"/>
      <c r="H76" s="5"/>
      <c r="I76" s="4"/>
      <c r="J76" s="5"/>
      <c r="K76" s="4"/>
      <c r="L76" s="5"/>
      <c r="M76" s="4">
        <v>17052.5</v>
      </c>
      <c r="N76" s="5"/>
      <c r="O76" s="18">
        <f t="shared" si="10"/>
        <v>8526.25</v>
      </c>
      <c r="P76" s="5"/>
      <c r="Q76" s="18">
        <f t="shared" si="11"/>
        <v>25578.75</v>
      </c>
      <c r="R76" s="5"/>
      <c r="S76" s="4"/>
      <c r="T76" s="5"/>
      <c r="U76" s="4">
        <f t="shared" si="7"/>
        <v>-25578.75</v>
      </c>
      <c r="V76" s="5"/>
      <c r="W76" s="18"/>
    </row>
    <row r="77" spans="1:23" x14ac:dyDescent="0.25">
      <c r="A77" s="1"/>
      <c r="B77" s="1"/>
      <c r="C77" s="1"/>
      <c r="D77" s="1"/>
      <c r="E77" s="1" t="s">
        <v>72</v>
      </c>
      <c r="F77" s="1"/>
      <c r="G77" s="4">
        <v>0</v>
      </c>
      <c r="H77" s="5"/>
      <c r="I77" s="4">
        <v>2000</v>
      </c>
      <c r="J77" s="5"/>
      <c r="K77" s="4">
        <f t="shared" si="9"/>
        <v>-2000</v>
      </c>
      <c r="L77" s="5"/>
      <c r="M77" s="4">
        <v>0</v>
      </c>
      <c r="N77" s="5"/>
      <c r="O77" s="18">
        <f t="shared" si="10"/>
        <v>0</v>
      </c>
      <c r="P77" s="5"/>
      <c r="Q77" s="18">
        <f t="shared" si="11"/>
        <v>0</v>
      </c>
      <c r="R77" s="5"/>
      <c r="S77" s="4">
        <v>2000</v>
      </c>
      <c r="T77" s="5"/>
      <c r="U77" s="4">
        <f t="shared" si="7"/>
        <v>2000</v>
      </c>
      <c r="V77" s="5"/>
      <c r="W77" s="18">
        <v>1000</v>
      </c>
    </row>
    <row r="78" spans="1:23" x14ac:dyDescent="0.25">
      <c r="A78" s="1"/>
      <c r="B78" s="1"/>
      <c r="C78" s="1"/>
      <c r="D78" s="1"/>
      <c r="E78" s="1" t="s">
        <v>73</v>
      </c>
      <c r="F78" s="1"/>
      <c r="G78" s="4">
        <v>2468.89</v>
      </c>
      <c r="H78" s="5"/>
      <c r="I78" s="4">
        <v>3000</v>
      </c>
      <c r="J78" s="5"/>
      <c r="K78" s="4">
        <f t="shared" si="9"/>
        <v>-531.11</v>
      </c>
      <c r="L78" s="5"/>
      <c r="M78" s="4">
        <v>1340.13</v>
      </c>
      <c r="N78" s="5"/>
      <c r="O78" s="18">
        <f t="shared" si="10"/>
        <v>670.06500000000005</v>
      </c>
      <c r="P78" s="5"/>
      <c r="Q78" s="18">
        <f t="shared" si="11"/>
        <v>2010.1950000000002</v>
      </c>
      <c r="R78" s="5"/>
      <c r="S78" s="4">
        <v>3000</v>
      </c>
      <c r="T78" s="5"/>
      <c r="U78" s="4">
        <f t="shared" si="7"/>
        <v>989.80499999999984</v>
      </c>
      <c r="V78" s="5"/>
      <c r="W78" s="18">
        <v>3000</v>
      </c>
    </row>
    <row r="79" spans="1:23" x14ac:dyDescent="0.25">
      <c r="A79" s="1"/>
      <c r="B79" s="1"/>
      <c r="C79" s="1"/>
      <c r="D79" s="1"/>
      <c r="E79" s="1" t="s">
        <v>74</v>
      </c>
      <c r="F79" s="1"/>
      <c r="G79" s="4">
        <v>6040.45</v>
      </c>
      <c r="H79" s="5"/>
      <c r="I79" s="4">
        <v>4000</v>
      </c>
      <c r="J79" s="5"/>
      <c r="K79" s="4">
        <f t="shared" si="9"/>
        <v>2040.45</v>
      </c>
      <c r="L79" s="5"/>
      <c r="M79" s="4">
        <v>2484.73</v>
      </c>
      <c r="N79" s="5"/>
      <c r="O79" s="18">
        <f t="shared" si="10"/>
        <v>1242.365</v>
      </c>
      <c r="P79" s="5"/>
      <c r="Q79" s="18">
        <f t="shared" si="11"/>
        <v>3727.0950000000003</v>
      </c>
      <c r="R79" s="5"/>
      <c r="S79" s="4">
        <v>5500</v>
      </c>
      <c r="T79" s="5"/>
      <c r="U79" s="4">
        <f t="shared" si="7"/>
        <v>1772.9049999999997</v>
      </c>
      <c r="V79" s="5"/>
      <c r="W79" s="18">
        <v>4500</v>
      </c>
    </row>
    <row r="80" spans="1:23" x14ac:dyDescent="0.25">
      <c r="A80" s="1"/>
      <c r="B80" s="1"/>
      <c r="C80" s="1"/>
      <c r="D80" s="1"/>
      <c r="E80" s="1" t="s">
        <v>75</v>
      </c>
      <c r="F80" s="1"/>
      <c r="G80" s="4">
        <v>0</v>
      </c>
      <c r="H80" s="5"/>
      <c r="I80" s="4">
        <v>6500</v>
      </c>
      <c r="J80" s="5"/>
      <c r="K80" s="4">
        <f t="shared" si="9"/>
        <v>-6500</v>
      </c>
      <c r="L80" s="5"/>
      <c r="M80" s="4">
        <v>0</v>
      </c>
      <c r="N80" s="5"/>
      <c r="O80" s="18">
        <f t="shared" si="10"/>
        <v>0</v>
      </c>
      <c r="P80" s="5"/>
      <c r="Q80" s="18">
        <f t="shared" si="11"/>
        <v>0</v>
      </c>
      <c r="R80" s="5"/>
      <c r="S80" s="4">
        <v>6500</v>
      </c>
      <c r="T80" s="5"/>
      <c r="U80" s="4">
        <f t="shared" si="7"/>
        <v>6500</v>
      </c>
      <c r="V80" s="5"/>
      <c r="W80" s="18">
        <v>6500</v>
      </c>
    </row>
    <row r="81" spans="1:23" x14ac:dyDescent="0.25">
      <c r="A81" s="1"/>
      <c r="B81" s="1"/>
      <c r="C81" s="1"/>
      <c r="D81" s="1"/>
      <c r="E81" s="1" t="s">
        <v>76</v>
      </c>
      <c r="F81" s="1"/>
      <c r="G81" s="4">
        <v>0</v>
      </c>
      <c r="H81" s="5"/>
      <c r="I81" s="4"/>
      <c r="J81" s="5"/>
      <c r="K81" s="4"/>
      <c r="L81" s="5"/>
      <c r="M81" s="4">
        <v>0</v>
      </c>
      <c r="N81" s="5"/>
      <c r="O81" s="18">
        <f t="shared" si="10"/>
        <v>0</v>
      </c>
      <c r="P81" s="5"/>
      <c r="Q81" s="18">
        <f t="shared" si="11"/>
        <v>0</v>
      </c>
      <c r="R81" s="5"/>
      <c r="S81" s="4"/>
      <c r="T81" s="5"/>
      <c r="U81" s="4">
        <f t="shared" si="7"/>
        <v>0</v>
      </c>
      <c r="V81" s="5"/>
      <c r="W81" s="18">
        <v>-40000</v>
      </c>
    </row>
    <row r="82" spans="1:23" x14ac:dyDescent="0.25">
      <c r="A82" s="1"/>
      <c r="B82" s="1"/>
      <c r="C82" s="1"/>
      <c r="D82" s="1"/>
      <c r="E82" s="1" t="s">
        <v>77</v>
      </c>
      <c r="F82" s="1"/>
      <c r="G82" s="4">
        <v>0</v>
      </c>
      <c r="H82" s="5"/>
      <c r="I82" s="4">
        <v>2700</v>
      </c>
      <c r="J82" s="5"/>
      <c r="K82" s="4">
        <f t="shared" ref="K82:K94" si="12">ROUND((G82-I82),5)</f>
        <v>-2700</v>
      </c>
      <c r="L82" s="5"/>
      <c r="M82" s="4">
        <v>0</v>
      </c>
      <c r="N82" s="5"/>
      <c r="O82" s="18">
        <f t="shared" si="10"/>
        <v>0</v>
      </c>
      <c r="P82" s="5"/>
      <c r="Q82" s="18">
        <f t="shared" si="11"/>
        <v>0</v>
      </c>
      <c r="R82" s="5"/>
      <c r="S82" s="4">
        <v>2700</v>
      </c>
      <c r="T82" s="5"/>
      <c r="U82" s="4">
        <f t="shared" si="7"/>
        <v>2700</v>
      </c>
      <c r="V82" s="5"/>
      <c r="W82" s="18">
        <v>1500</v>
      </c>
    </row>
    <row r="83" spans="1:23" x14ac:dyDescent="0.25">
      <c r="A83" s="1"/>
      <c r="B83" s="1"/>
      <c r="C83" s="1"/>
      <c r="D83" s="1"/>
      <c r="E83" s="1" t="s">
        <v>78</v>
      </c>
      <c r="F83" s="1"/>
      <c r="G83" s="4">
        <v>15436.38</v>
      </c>
      <c r="H83" s="5"/>
      <c r="I83" s="4">
        <v>26500</v>
      </c>
      <c r="J83" s="5"/>
      <c r="K83" s="4">
        <f t="shared" si="12"/>
        <v>-11063.62</v>
      </c>
      <c r="L83" s="5"/>
      <c r="M83" s="4">
        <v>16840</v>
      </c>
      <c r="N83" s="5"/>
      <c r="O83" s="18">
        <f t="shared" si="10"/>
        <v>8420</v>
      </c>
      <c r="P83" s="5"/>
      <c r="Q83" s="18">
        <f t="shared" si="11"/>
        <v>25260</v>
      </c>
      <c r="R83" s="5"/>
      <c r="S83" s="4">
        <v>26500</v>
      </c>
      <c r="T83" s="5"/>
      <c r="U83" s="4">
        <f t="shared" si="7"/>
        <v>1240</v>
      </c>
      <c r="V83" s="5"/>
      <c r="W83" s="18">
        <v>25000</v>
      </c>
    </row>
    <row r="84" spans="1:23" x14ac:dyDescent="0.25">
      <c r="A84" s="1"/>
      <c r="B84" s="1"/>
      <c r="C84" s="1"/>
      <c r="D84" s="1"/>
      <c r="E84" s="1" t="s">
        <v>79</v>
      </c>
      <c r="F84" s="1"/>
      <c r="G84" s="4">
        <v>11623.28</v>
      </c>
      <c r="H84" s="5"/>
      <c r="I84" s="4">
        <v>10000</v>
      </c>
      <c r="J84" s="5"/>
      <c r="K84" s="4">
        <f t="shared" si="12"/>
        <v>1623.28</v>
      </c>
      <c r="L84" s="5"/>
      <c r="M84" s="4">
        <v>14658.63</v>
      </c>
      <c r="N84" s="5"/>
      <c r="O84" s="18">
        <f t="shared" si="10"/>
        <v>7329.3149999999996</v>
      </c>
      <c r="P84" s="5"/>
      <c r="Q84" s="18">
        <f t="shared" si="11"/>
        <v>21987.945</v>
      </c>
      <c r="R84" s="5"/>
      <c r="S84" s="4">
        <v>17500</v>
      </c>
      <c r="T84" s="5"/>
      <c r="U84" s="4">
        <f t="shared" si="7"/>
        <v>-4487.9449999999997</v>
      </c>
      <c r="V84" s="5"/>
      <c r="W84" s="18">
        <v>18500</v>
      </c>
    </row>
    <row r="85" spans="1:23" x14ac:dyDescent="0.25">
      <c r="A85" s="1"/>
      <c r="B85" s="1"/>
      <c r="C85" s="1"/>
      <c r="D85" s="1"/>
      <c r="E85" s="1" t="s">
        <v>80</v>
      </c>
      <c r="F85" s="1"/>
      <c r="G85" s="4">
        <v>0</v>
      </c>
      <c r="H85" s="5"/>
      <c r="I85" s="4">
        <v>500</v>
      </c>
      <c r="J85" s="5"/>
      <c r="K85" s="4">
        <f t="shared" si="12"/>
        <v>-500</v>
      </c>
      <c r="L85" s="5"/>
      <c r="M85" s="4">
        <v>504.63</v>
      </c>
      <c r="N85" s="5"/>
      <c r="O85" s="18">
        <f t="shared" si="10"/>
        <v>252.315</v>
      </c>
      <c r="P85" s="5"/>
      <c r="Q85" s="18">
        <f t="shared" si="11"/>
        <v>756.94499999999994</v>
      </c>
      <c r="R85" s="5"/>
      <c r="S85" s="4">
        <v>500</v>
      </c>
      <c r="T85" s="5"/>
      <c r="U85" s="4">
        <f t="shared" si="7"/>
        <v>-256.94499999999994</v>
      </c>
      <c r="V85" s="5"/>
      <c r="W85" s="18">
        <v>500</v>
      </c>
    </row>
    <row r="86" spans="1:23" x14ac:dyDescent="0.25">
      <c r="A86" s="1"/>
      <c r="B86" s="1"/>
      <c r="C86" s="1"/>
      <c r="D86" s="1"/>
      <c r="E86" s="1" t="s">
        <v>81</v>
      </c>
      <c r="F86" s="1"/>
      <c r="G86" s="4">
        <v>9522.7999999999993</v>
      </c>
      <c r="H86" s="5"/>
      <c r="I86" s="4">
        <v>8000</v>
      </c>
      <c r="J86" s="5"/>
      <c r="K86" s="4">
        <f t="shared" si="12"/>
        <v>1522.8</v>
      </c>
      <c r="L86" s="5"/>
      <c r="M86" s="4">
        <v>4897.8599999999997</v>
      </c>
      <c r="N86" s="5"/>
      <c r="O86" s="18">
        <f t="shared" si="10"/>
        <v>2448.9299999999998</v>
      </c>
      <c r="P86" s="5"/>
      <c r="Q86" s="18">
        <f t="shared" si="11"/>
        <v>7346.7899999999991</v>
      </c>
      <c r="R86" s="5"/>
      <c r="S86" s="4">
        <v>7500</v>
      </c>
      <c r="T86" s="5"/>
      <c r="U86" s="4">
        <f t="shared" si="7"/>
        <v>153.21000000000095</v>
      </c>
      <c r="V86" s="5"/>
      <c r="W86" s="18">
        <v>7500</v>
      </c>
    </row>
    <row r="87" spans="1:23" x14ac:dyDescent="0.25">
      <c r="A87" s="1"/>
      <c r="B87" s="1"/>
      <c r="C87" s="1"/>
      <c r="D87" s="1"/>
      <c r="E87" s="1" t="s">
        <v>82</v>
      </c>
      <c r="F87" s="1"/>
      <c r="G87" s="4">
        <v>5529.58</v>
      </c>
      <c r="H87" s="5"/>
      <c r="I87" s="4">
        <v>8500</v>
      </c>
      <c r="J87" s="5"/>
      <c r="K87" s="4">
        <f t="shared" si="12"/>
        <v>-2970.42</v>
      </c>
      <c r="L87" s="5"/>
      <c r="M87" s="4">
        <v>4228.67</v>
      </c>
      <c r="N87" s="5"/>
      <c r="O87" s="18">
        <f t="shared" si="10"/>
        <v>2114.335</v>
      </c>
      <c r="P87" s="5"/>
      <c r="Q87" s="18">
        <f t="shared" si="11"/>
        <v>6343.0050000000001</v>
      </c>
      <c r="R87" s="5"/>
      <c r="S87" s="4">
        <v>8500</v>
      </c>
      <c r="T87" s="5"/>
      <c r="U87" s="4">
        <f t="shared" si="7"/>
        <v>2156.9949999999999</v>
      </c>
      <c r="V87" s="5"/>
      <c r="W87" s="18">
        <v>8500</v>
      </c>
    </row>
    <row r="88" spans="1:23" x14ac:dyDescent="0.25">
      <c r="A88" s="1"/>
      <c r="B88" s="1"/>
      <c r="C88" s="1"/>
      <c r="D88" s="1"/>
      <c r="E88" s="1" t="s">
        <v>83</v>
      </c>
      <c r="F88" s="1"/>
      <c r="G88" s="4">
        <v>2027.5</v>
      </c>
      <c r="H88" s="5"/>
      <c r="I88" s="4">
        <v>10000</v>
      </c>
      <c r="J88" s="5"/>
      <c r="K88" s="4">
        <f t="shared" si="12"/>
        <v>-7972.5</v>
      </c>
      <c r="L88" s="5"/>
      <c r="M88" s="4">
        <v>1000</v>
      </c>
      <c r="N88" s="5"/>
      <c r="O88" s="18">
        <f t="shared" si="10"/>
        <v>500</v>
      </c>
      <c r="P88" s="5"/>
      <c r="Q88" s="18">
        <f t="shared" si="11"/>
        <v>1500</v>
      </c>
      <c r="R88" s="5"/>
      <c r="S88" s="4">
        <v>10000</v>
      </c>
      <c r="T88" s="5"/>
      <c r="U88" s="4">
        <f t="shared" si="7"/>
        <v>8500</v>
      </c>
      <c r="V88" s="5"/>
      <c r="W88" s="18">
        <v>10000</v>
      </c>
    </row>
    <row r="89" spans="1:23" x14ac:dyDescent="0.25">
      <c r="A89" s="1"/>
      <c r="B89" s="1"/>
      <c r="C89" s="1"/>
      <c r="D89" s="1"/>
      <c r="E89" s="1" t="s">
        <v>84</v>
      </c>
      <c r="F89" s="1"/>
      <c r="G89" s="4">
        <v>1295</v>
      </c>
      <c r="H89" s="5"/>
      <c r="I89" s="4">
        <v>1000</v>
      </c>
      <c r="J89" s="5"/>
      <c r="K89" s="4">
        <f t="shared" si="12"/>
        <v>295</v>
      </c>
      <c r="L89" s="5"/>
      <c r="M89" s="4">
        <v>2805.77</v>
      </c>
      <c r="N89" s="5"/>
      <c r="O89" s="18">
        <f t="shared" si="10"/>
        <v>1402.885</v>
      </c>
      <c r="P89" s="5"/>
      <c r="Q89" s="18">
        <f t="shared" si="11"/>
        <v>4208.6549999999997</v>
      </c>
      <c r="R89" s="5"/>
      <c r="S89" s="4">
        <v>2000</v>
      </c>
      <c r="T89" s="5"/>
      <c r="U89" s="4">
        <f t="shared" si="7"/>
        <v>-2208.6549999999997</v>
      </c>
      <c r="V89" s="5"/>
      <c r="W89" s="18">
        <v>2000</v>
      </c>
    </row>
    <row r="90" spans="1:23" x14ac:dyDescent="0.25">
      <c r="A90" s="1"/>
      <c r="B90" s="1"/>
      <c r="C90" s="1"/>
      <c r="D90" s="1"/>
      <c r="E90" s="1" t="s">
        <v>85</v>
      </c>
      <c r="F90" s="1"/>
      <c r="G90" s="4">
        <v>24.1</v>
      </c>
      <c r="H90" s="5"/>
      <c r="I90" s="4">
        <v>1000</v>
      </c>
      <c r="J90" s="5"/>
      <c r="K90" s="4">
        <f t="shared" si="12"/>
        <v>-975.9</v>
      </c>
      <c r="L90" s="5"/>
      <c r="M90" s="4">
        <v>295.37</v>
      </c>
      <c r="N90" s="5"/>
      <c r="O90" s="18">
        <f t="shared" si="10"/>
        <v>147.685</v>
      </c>
      <c r="P90" s="5"/>
      <c r="Q90" s="18">
        <f t="shared" si="11"/>
        <v>443.05500000000001</v>
      </c>
      <c r="R90" s="5"/>
      <c r="S90" s="4">
        <v>1000</v>
      </c>
      <c r="T90" s="5"/>
      <c r="U90" s="4">
        <f t="shared" si="7"/>
        <v>556.94499999999994</v>
      </c>
      <c r="V90" s="5"/>
      <c r="W90" s="18">
        <v>1000</v>
      </c>
    </row>
    <row r="91" spans="1:23" x14ac:dyDescent="0.25">
      <c r="A91" s="1"/>
      <c r="B91" s="1"/>
      <c r="C91" s="1"/>
      <c r="D91" s="1"/>
      <c r="E91" s="1" t="s">
        <v>86</v>
      </c>
      <c r="F91" s="1"/>
      <c r="G91" s="4">
        <v>148</v>
      </c>
      <c r="H91" s="5"/>
      <c r="I91" s="4">
        <v>1000</v>
      </c>
      <c r="J91" s="5"/>
      <c r="K91" s="4">
        <f t="shared" si="12"/>
        <v>-852</v>
      </c>
      <c r="L91" s="5"/>
      <c r="M91" s="4">
        <v>449</v>
      </c>
      <c r="N91" s="5"/>
      <c r="O91" s="18">
        <f t="shared" si="10"/>
        <v>224.5</v>
      </c>
      <c r="P91" s="5"/>
      <c r="Q91" s="18">
        <f t="shared" si="11"/>
        <v>673.5</v>
      </c>
      <c r="R91" s="5"/>
      <c r="S91" s="4">
        <v>1000</v>
      </c>
      <c r="T91" s="5"/>
      <c r="U91" s="4">
        <f t="shared" si="7"/>
        <v>326.5</v>
      </c>
      <c r="V91" s="5"/>
      <c r="W91" s="18">
        <v>1000</v>
      </c>
    </row>
    <row r="92" spans="1:23" x14ac:dyDescent="0.25">
      <c r="A92" s="1"/>
      <c r="B92" s="1"/>
      <c r="C92" s="1"/>
      <c r="D92" s="1"/>
      <c r="E92" s="1" t="s">
        <v>159</v>
      </c>
      <c r="F92" s="1"/>
      <c r="G92" s="4"/>
      <c r="H92" s="5"/>
      <c r="I92" s="4"/>
      <c r="J92" s="5"/>
      <c r="K92" s="4"/>
      <c r="L92" s="5"/>
      <c r="M92" s="4">
        <v>-10419</v>
      </c>
      <c r="N92" s="5"/>
      <c r="O92" s="18">
        <f t="shared" si="10"/>
        <v>-5209.5</v>
      </c>
      <c r="P92" s="5"/>
      <c r="Q92" s="18">
        <f t="shared" si="11"/>
        <v>-15628.5</v>
      </c>
      <c r="R92" s="5"/>
      <c r="S92" s="4"/>
      <c r="T92" s="5"/>
      <c r="U92" s="4">
        <f t="shared" si="7"/>
        <v>15628.5</v>
      </c>
      <c r="V92" s="5"/>
      <c r="W92" s="18"/>
    </row>
    <row r="93" spans="1:23" x14ac:dyDescent="0.25">
      <c r="A93" s="1"/>
      <c r="B93" s="1"/>
      <c r="C93" s="1"/>
      <c r="D93" s="1"/>
      <c r="E93" s="1" t="s">
        <v>160</v>
      </c>
      <c r="F93" s="1"/>
      <c r="G93" s="4"/>
      <c r="H93" s="5"/>
      <c r="I93" s="4"/>
      <c r="J93" s="5"/>
      <c r="K93" s="4"/>
      <c r="L93" s="5"/>
      <c r="M93" s="4">
        <v>11159</v>
      </c>
      <c r="N93" s="5"/>
      <c r="O93" s="18">
        <f t="shared" si="10"/>
        <v>5579.5</v>
      </c>
      <c r="P93" s="5"/>
      <c r="Q93" s="18">
        <f t="shared" si="11"/>
        <v>16738.5</v>
      </c>
      <c r="R93" s="5"/>
      <c r="S93" s="4"/>
      <c r="T93" s="5"/>
      <c r="U93" s="4">
        <f t="shared" si="7"/>
        <v>-16738.5</v>
      </c>
      <c r="V93" s="5"/>
      <c r="W93" s="18"/>
    </row>
    <row r="94" spans="1:23" x14ac:dyDescent="0.25">
      <c r="A94" s="1"/>
      <c r="B94" s="1"/>
      <c r="C94" s="1"/>
      <c r="D94" s="1"/>
      <c r="E94" s="1" t="s">
        <v>87</v>
      </c>
      <c r="F94" s="1"/>
      <c r="G94" s="4">
        <v>0</v>
      </c>
      <c r="H94" s="5"/>
      <c r="I94" s="4">
        <v>1000</v>
      </c>
      <c r="J94" s="5"/>
      <c r="K94" s="4">
        <f t="shared" si="12"/>
        <v>-1000</v>
      </c>
      <c r="L94" s="5"/>
      <c r="M94" s="4">
        <v>0</v>
      </c>
      <c r="N94" s="5"/>
      <c r="O94" s="18">
        <f t="shared" si="10"/>
        <v>0</v>
      </c>
      <c r="P94" s="5"/>
      <c r="Q94" s="18">
        <f t="shared" si="11"/>
        <v>0</v>
      </c>
      <c r="R94" s="5"/>
      <c r="S94" s="4">
        <v>1000</v>
      </c>
      <c r="T94" s="5"/>
      <c r="U94" s="4">
        <f t="shared" si="7"/>
        <v>1000</v>
      </c>
      <c r="V94" s="5"/>
      <c r="W94" s="18">
        <v>1000</v>
      </c>
    </row>
    <row r="95" spans="1:23" x14ac:dyDescent="0.25">
      <c r="A95" s="1"/>
      <c r="B95" s="1"/>
      <c r="C95" s="1"/>
      <c r="D95" s="1"/>
      <c r="E95" s="1" t="s">
        <v>88</v>
      </c>
      <c r="F95" s="1"/>
      <c r="G95" s="4"/>
      <c r="H95" s="5"/>
      <c r="I95" s="4"/>
      <c r="J95" s="5"/>
      <c r="K95" s="4"/>
      <c r="L95" s="5"/>
      <c r="M95" s="4"/>
      <c r="N95" s="5"/>
      <c r="O95" s="18">
        <f t="shared" si="10"/>
        <v>0</v>
      </c>
      <c r="P95" s="5"/>
      <c r="Q95" s="18">
        <f t="shared" si="11"/>
        <v>0</v>
      </c>
      <c r="R95" s="5"/>
      <c r="S95" s="4"/>
      <c r="T95" s="5"/>
      <c r="U95" s="4">
        <f t="shared" si="7"/>
        <v>0</v>
      </c>
      <c r="V95" s="5"/>
      <c r="W95" s="18"/>
    </row>
    <row r="96" spans="1:23" x14ac:dyDescent="0.25">
      <c r="A96" s="1"/>
      <c r="B96" s="1"/>
      <c r="C96" s="1"/>
      <c r="D96" s="1"/>
      <c r="E96" s="1"/>
      <c r="F96" s="1" t="s">
        <v>89</v>
      </c>
      <c r="G96" s="4">
        <v>0</v>
      </c>
      <c r="H96" s="5"/>
      <c r="I96" s="4">
        <v>500</v>
      </c>
      <c r="J96" s="5"/>
      <c r="K96" s="4">
        <f t="shared" ref="K96:K101" si="13">ROUND((G96-I96),5)</f>
        <v>-500</v>
      </c>
      <c r="L96" s="5"/>
      <c r="M96" s="4">
        <v>416</v>
      </c>
      <c r="N96" s="5"/>
      <c r="O96" s="18">
        <f t="shared" si="10"/>
        <v>208</v>
      </c>
      <c r="P96" s="5"/>
      <c r="Q96" s="18">
        <f t="shared" si="11"/>
        <v>624</v>
      </c>
      <c r="R96" s="5"/>
      <c r="S96" s="4">
        <v>500</v>
      </c>
      <c r="T96" s="5"/>
      <c r="U96" s="4">
        <f t="shared" si="7"/>
        <v>-124</v>
      </c>
      <c r="V96" s="5"/>
      <c r="W96" s="18">
        <v>500</v>
      </c>
    </row>
    <row r="97" spans="1:23" ht="15.75" thickBot="1" x14ac:dyDescent="0.3">
      <c r="A97" s="1"/>
      <c r="B97" s="1"/>
      <c r="C97" s="1"/>
      <c r="D97" s="1"/>
      <c r="E97" s="1"/>
      <c r="F97" s="1" t="s">
        <v>90</v>
      </c>
      <c r="G97" s="6">
        <v>416</v>
      </c>
      <c r="H97" s="5"/>
      <c r="I97" s="6">
        <v>2000</v>
      </c>
      <c r="J97" s="5"/>
      <c r="K97" s="6">
        <f t="shared" si="13"/>
        <v>-1584</v>
      </c>
      <c r="L97" s="5"/>
      <c r="M97" s="6">
        <v>0</v>
      </c>
      <c r="N97" s="5"/>
      <c r="O97" s="23">
        <f t="shared" si="10"/>
        <v>0</v>
      </c>
      <c r="P97" s="5"/>
      <c r="Q97" s="23">
        <f t="shared" si="11"/>
        <v>0</v>
      </c>
      <c r="R97" s="5"/>
      <c r="S97" s="6">
        <v>1500</v>
      </c>
      <c r="T97" s="5"/>
      <c r="U97" s="6">
        <f t="shared" si="7"/>
        <v>1500</v>
      </c>
      <c r="V97" s="5"/>
      <c r="W97" s="23">
        <v>1000</v>
      </c>
    </row>
    <row r="98" spans="1:23" x14ac:dyDescent="0.25">
      <c r="A98" s="1"/>
      <c r="B98" s="1"/>
      <c r="C98" s="1"/>
      <c r="D98" s="1"/>
      <c r="E98" s="1" t="s">
        <v>91</v>
      </c>
      <c r="F98" s="1"/>
      <c r="G98" s="4">
        <f>ROUND(SUM(G95:G97),5)</f>
        <v>416</v>
      </c>
      <c r="H98" s="5"/>
      <c r="I98" s="4">
        <f>ROUND(SUM(I95:I97),5)</f>
        <v>2500</v>
      </c>
      <c r="J98" s="5"/>
      <c r="K98" s="4">
        <f t="shared" si="13"/>
        <v>-2084</v>
      </c>
      <c r="L98" s="5"/>
      <c r="M98" s="4">
        <f>ROUND(SUM(M95:M97),5)</f>
        <v>416</v>
      </c>
      <c r="N98" s="5"/>
      <c r="O98" s="18">
        <f t="shared" si="10"/>
        <v>208</v>
      </c>
      <c r="P98" s="5"/>
      <c r="Q98" s="18">
        <f t="shared" si="11"/>
        <v>624</v>
      </c>
      <c r="R98" s="5"/>
      <c r="S98" s="4">
        <f>ROUND(SUM(S95:S97),5)</f>
        <v>2000</v>
      </c>
      <c r="T98" s="5"/>
      <c r="U98" s="4">
        <f t="shared" si="7"/>
        <v>1376</v>
      </c>
      <c r="V98" s="5"/>
      <c r="W98" s="18">
        <f>ROUND(SUM(W95:W97),5)</f>
        <v>1500</v>
      </c>
    </row>
    <row r="99" spans="1:23" x14ac:dyDescent="0.25">
      <c r="A99" s="1"/>
      <c r="B99" s="1"/>
      <c r="C99" s="1"/>
      <c r="D99" s="1"/>
      <c r="E99" s="1" t="s">
        <v>92</v>
      </c>
      <c r="F99" s="1"/>
      <c r="G99" s="4">
        <v>148085.9</v>
      </c>
      <c r="H99" s="5"/>
      <c r="I99" s="4">
        <v>135000</v>
      </c>
      <c r="J99" s="5"/>
      <c r="K99" s="4">
        <f t="shared" si="13"/>
        <v>13085.9</v>
      </c>
      <c r="L99" s="5"/>
      <c r="M99" s="4">
        <v>88966.66</v>
      </c>
      <c r="N99" s="5"/>
      <c r="O99" s="18">
        <f t="shared" si="10"/>
        <v>44483.33</v>
      </c>
      <c r="P99" s="5"/>
      <c r="Q99" s="18">
        <f t="shared" si="11"/>
        <v>133449.99</v>
      </c>
      <c r="R99" s="5"/>
      <c r="S99" s="4">
        <v>140000</v>
      </c>
      <c r="T99" s="5"/>
      <c r="U99" s="4">
        <f t="shared" si="7"/>
        <v>6550.0100000000093</v>
      </c>
      <c r="V99" s="5"/>
      <c r="W99" s="18">
        <v>145000</v>
      </c>
    </row>
    <row r="100" spans="1:23" ht="15.75" thickBot="1" x14ac:dyDescent="0.3">
      <c r="A100" s="1"/>
      <c r="B100" s="1"/>
      <c r="C100" s="1"/>
      <c r="D100" s="1"/>
      <c r="E100" s="1" t="s">
        <v>93</v>
      </c>
      <c r="F100" s="1"/>
      <c r="G100" s="6">
        <v>74518.899999999994</v>
      </c>
      <c r="H100" s="5"/>
      <c r="I100" s="6">
        <v>75000</v>
      </c>
      <c r="J100" s="5"/>
      <c r="K100" s="6">
        <f t="shared" si="13"/>
        <v>-481.1</v>
      </c>
      <c r="L100" s="5"/>
      <c r="M100" s="6">
        <v>51930.26</v>
      </c>
      <c r="N100" s="5"/>
      <c r="O100" s="23">
        <f t="shared" si="10"/>
        <v>25965.13</v>
      </c>
      <c r="P100" s="5"/>
      <c r="Q100" s="23">
        <f t="shared" si="11"/>
        <v>77895.39</v>
      </c>
      <c r="R100" s="5"/>
      <c r="S100" s="6">
        <v>80000</v>
      </c>
      <c r="T100" s="5"/>
      <c r="U100" s="6">
        <f t="shared" si="7"/>
        <v>2104.6100000000006</v>
      </c>
      <c r="V100" s="5"/>
      <c r="W100" s="23">
        <v>80000</v>
      </c>
    </row>
    <row r="101" spans="1:23" x14ac:dyDescent="0.25">
      <c r="A101" s="1"/>
      <c r="B101" s="1"/>
      <c r="C101" s="1"/>
      <c r="D101" s="1" t="s">
        <v>94</v>
      </c>
      <c r="E101" s="1"/>
      <c r="F101" s="1"/>
      <c r="G101" s="4">
        <f>ROUND(SUM(G60:G94)+SUM(G98:G100),5)</f>
        <v>471115.51</v>
      </c>
      <c r="H101" s="5"/>
      <c r="I101" s="4">
        <f>ROUND(SUM(I60:I94)+SUM(I98:I100),5)</f>
        <v>500400</v>
      </c>
      <c r="J101" s="5"/>
      <c r="K101" s="4">
        <f t="shared" si="13"/>
        <v>-29284.49</v>
      </c>
      <c r="L101" s="5"/>
      <c r="M101" s="4">
        <f>ROUND(SUM(M60:M94)+SUM(M98:M100),5)</f>
        <v>348459.34</v>
      </c>
      <c r="N101" s="5"/>
      <c r="O101" s="18">
        <f t="shared" si="10"/>
        <v>174229.67</v>
      </c>
      <c r="P101" s="5"/>
      <c r="Q101" s="18">
        <f t="shared" si="11"/>
        <v>522689.01</v>
      </c>
      <c r="R101" s="5"/>
      <c r="S101" s="4">
        <f>ROUND(SUM(S60:S94)+SUM(S98:S100),5)</f>
        <v>532800</v>
      </c>
      <c r="T101" s="5"/>
      <c r="U101" s="4">
        <f t="shared" si="7"/>
        <v>10110.989999999991</v>
      </c>
      <c r="V101" s="5"/>
      <c r="W101" s="18">
        <f>ROUND(SUM(W60:W94)+SUM(W98:W100),5)</f>
        <v>503300</v>
      </c>
    </row>
    <row r="102" spans="1:23" x14ac:dyDescent="0.25">
      <c r="A102" s="1"/>
      <c r="B102" s="1"/>
      <c r="C102" s="1"/>
      <c r="D102" s="1" t="s">
        <v>95</v>
      </c>
      <c r="E102" s="1"/>
      <c r="F102" s="1"/>
      <c r="G102" s="4"/>
      <c r="H102" s="5"/>
      <c r="I102" s="4"/>
      <c r="J102" s="5"/>
      <c r="K102" s="4"/>
      <c r="L102" s="5"/>
      <c r="M102" s="4"/>
      <c r="N102" s="5"/>
      <c r="O102" s="18">
        <f t="shared" si="10"/>
        <v>0</v>
      </c>
      <c r="P102" s="5"/>
      <c r="Q102" s="18">
        <f t="shared" si="11"/>
        <v>0</v>
      </c>
      <c r="R102" s="5"/>
      <c r="S102" s="4"/>
      <c r="T102" s="5"/>
      <c r="U102" s="4">
        <f t="shared" si="7"/>
        <v>0</v>
      </c>
      <c r="V102" s="5"/>
      <c r="W102" s="18"/>
    </row>
    <row r="103" spans="1:23" x14ac:dyDescent="0.25">
      <c r="A103" s="1"/>
      <c r="B103" s="1"/>
      <c r="C103" s="1"/>
      <c r="D103" s="1"/>
      <c r="E103" s="1" t="s">
        <v>96</v>
      </c>
      <c r="F103" s="1"/>
      <c r="G103" s="4">
        <v>1338.63</v>
      </c>
      <c r="H103" s="5"/>
      <c r="I103" s="4">
        <v>1500</v>
      </c>
      <c r="J103" s="5"/>
      <c r="K103" s="4">
        <f>ROUND((G103-I103),5)</f>
        <v>-161.37</v>
      </c>
      <c r="L103" s="5"/>
      <c r="M103" s="4">
        <v>978.45</v>
      </c>
      <c r="N103" s="5"/>
      <c r="O103" s="18">
        <f t="shared" si="10"/>
        <v>489.22500000000002</v>
      </c>
      <c r="P103" s="5"/>
      <c r="Q103" s="18">
        <f t="shared" si="11"/>
        <v>1467.6750000000002</v>
      </c>
      <c r="R103" s="5"/>
      <c r="S103" s="4">
        <v>1500</v>
      </c>
      <c r="T103" s="5"/>
      <c r="U103" s="4">
        <f t="shared" si="7"/>
        <v>32.324999999999818</v>
      </c>
      <c r="V103" s="5"/>
      <c r="W103" s="18">
        <v>1500</v>
      </c>
    </row>
    <row r="104" spans="1:23" x14ac:dyDescent="0.25">
      <c r="A104" s="1"/>
      <c r="B104" s="1"/>
      <c r="C104" s="1"/>
      <c r="D104" s="1"/>
      <c r="E104" s="1" t="s">
        <v>97</v>
      </c>
      <c r="F104" s="1"/>
      <c r="G104" s="4">
        <v>500</v>
      </c>
      <c r="H104" s="5"/>
      <c r="I104" s="4">
        <v>1500</v>
      </c>
      <c r="J104" s="5"/>
      <c r="K104" s="4">
        <f>ROUND((G104-I104),5)</f>
        <v>-1000</v>
      </c>
      <c r="L104" s="5"/>
      <c r="M104" s="4">
        <v>0</v>
      </c>
      <c r="N104" s="5"/>
      <c r="O104" s="18">
        <f t="shared" si="10"/>
        <v>0</v>
      </c>
      <c r="P104" s="5"/>
      <c r="Q104" s="18">
        <f t="shared" si="11"/>
        <v>0</v>
      </c>
      <c r="R104" s="5"/>
      <c r="S104" s="4">
        <v>750</v>
      </c>
      <c r="T104" s="5"/>
      <c r="U104" s="4">
        <f t="shared" si="7"/>
        <v>750</v>
      </c>
      <c r="V104" s="5"/>
      <c r="W104" s="18">
        <v>500</v>
      </c>
    </row>
    <row r="105" spans="1:23" x14ac:dyDescent="0.25">
      <c r="A105" s="1"/>
      <c r="B105" s="1"/>
      <c r="C105" s="1"/>
      <c r="D105" s="1"/>
      <c r="E105" s="1" t="s">
        <v>98</v>
      </c>
      <c r="F105" s="1"/>
      <c r="G105" s="4">
        <v>36209.769999999997</v>
      </c>
      <c r="H105" s="5"/>
      <c r="I105" s="4">
        <v>49000</v>
      </c>
      <c r="J105" s="5"/>
      <c r="K105" s="4">
        <f>ROUND((G105-I105),5)</f>
        <v>-12790.23</v>
      </c>
      <c r="L105" s="5"/>
      <c r="M105" s="4">
        <v>29625.5</v>
      </c>
      <c r="N105" s="5"/>
      <c r="O105" s="18">
        <f t="shared" si="10"/>
        <v>14812.75</v>
      </c>
      <c r="P105" s="5"/>
      <c r="Q105" s="18">
        <f t="shared" si="11"/>
        <v>44438.25</v>
      </c>
      <c r="R105" s="5"/>
      <c r="S105" s="4">
        <v>49000</v>
      </c>
      <c r="T105" s="5"/>
      <c r="U105" s="4">
        <f t="shared" si="7"/>
        <v>4561.75</v>
      </c>
      <c r="V105" s="5"/>
      <c r="W105" s="18">
        <v>44000</v>
      </c>
    </row>
    <row r="106" spans="1:23" x14ac:dyDescent="0.25">
      <c r="A106" s="1"/>
      <c r="B106" s="1"/>
      <c r="C106" s="1"/>
      <c r="D106" s="1"/>
      <c r="E106" s="1" t="s">
        <v>99</v>
      </c>
      <c r="F106" s="1"/>
      <c r="G106" s="4">
        <v>47646.5</v>
      </c>
      <c r="H106" s="5"/>
      <c r="I106" s="4">
        <v>45532</v>
      </c>
      <c r="J106" s="5"/>
      <c r="K106" s="4">
        <f>ROUND((G106-I106),5)</f>
        <v>2114.5</v>
      </c>
      <c r="L106" s="5"/>
      <c r="M106" s="4">
        <v>28904.25</v>
      </c>
      <c r="N106" s="5"/>
      <c r="O106" s="18">
        <f t="shared" si="10"/>
        <v>14452.125</v>
      </c>
      <c r="P106" s="5"/>
      <c r="Q106" s="18">
        <f t="shared" si="11"/>
        <v>43356.375</v>
      </c>
      <c r="R106" s="5"/>
      <c r="S106" s="4">
        <v>44207</v>
      </c>
      <c r="T106" s="5"/>
      <c r="U106" s="4">
        <f t="shared" si="7"/>
        <v>850.625</v>
      </c>
      <c r="V106" s="5"/>
      <c r="W106" s="32">
        <v>47646.15</v>
      </c>
    </row>
    <row r="107" spans="1:23" x14ac:dyDescent="0.25">
      <c r="A107" s="1"/>
      <c r="B107" s="1"/>
      <c r="C107" s="1"/>
      <c r="D107" s="1"/>
      <c r="E107" s="1" t="s">
        <v>100</v>
      </c>
      <c r="F107" s="1"/>
      <c r="G107" s="4">
        <v>40708.68</v>
      </c>
      <c r="H107" s="5"/>
      <c r="I107" s="4">
        <v>40409</v>
      </c>
      <c r="J107" s="5"/>
      <c r="K107" s="4">
        <f>ROUND((G107-I107),5)</f>
        <v>299.68</v>
      </c>
      <c r="L107" s="5"/>
      <c r="M107" s="4">
        <v>28854.880000000001</v>
      </c>
      <c r="N107" s="5"/>
      <c r="O107" s="18">
        <f t="shared" si="10"/>
        <v>14427.44</v>
      </c>
      <c r="P107" s="5"/>
      <c r="Q107" s="18">
        <f t="shared" si="11"/>
        <v>43282.32</v>
      </c>
      <c r="R107" s="5"/>
      <c r="S107" s="4">
        <v>41621</v>
      </c>
      <c r="T107" s="5"/>
      <c r="U107" s="4">
        <f t="shared" si="7"/>
        <v>-1661.3199999999997</v>
      </c>
      <c r="V107" s="5"/>
      <c r="W107" s="32">
        <v>44790</v>
      </c>
    </row>
    <row r="108" spans="1:23" x14ac:dyDescent="0.25">
      <c r="A108" s="1"/>
      <c r="B108" s="1"/>
      <c r="C108" s="1"/>
      <c r="D108" s="1"/>
      <c r="E108" s="1" t="s">
        <v>101</v>
      </c>
      <c r="F108" s="1"/>
      <c r="G108" s="4">
        <v>2960.59</v>
      </c>
      <c r="H108" s="5"/>
      <c r="I108" s="4"/>
      <c r="J108" s="5"/>
      <c r="K108" s="4"/>
      <c r="L108" s="5"/>
      <c r="M108" s="4">
        <v>21855.8</v>
      </c>
      <c r="N108" s="5"/>
      <c r="O108" s="18">
        <f t="shared" si="10"/>
        <v>10927.9</v>
      </c>
      <c r="P108" s="5"/>
      <c r="Q108" s="18">
        <f t="shared" si="11"/>
        <v>32783.699999999997</v>
      </c>
      <c r="R108" s="5"/>
      <c r="S108" s="4">
        <v>21250</v>
      </c>
      <c r="T108" s="5"/>
      <c r="U108" s="4">
        <f t="shared" ref="U108:U162" si="14">S108-Q108</f>
        <v>-11533.699999999997</v>
      </c>
      <c r="V108" s="5"/>
      <c r="W108" s="32">
        <v>22137.5</v>
      </c>
    </row>
    <row r="109" spans="1:23" x14ac:dyDescent="0.25">
      <c r="A109" s="1"/>
      <c r="B109" s="1"/>
      <c r="C109" s="1"/>
      <c r="D109" s="1"/>
      <c r="E109" s="1" t="s">
        <v>102</v>
      </c>
      <c r="F109" s="1"/>
      <c r="G109" s="4">
        <v>14673.08</v>
      </c>
      <c r="H109" s="5"/>
      <c r="I109" s="4">
        <v>14523</v>
      </c>
      <c r="J109" s="5"/>
      <c r="K109" s="4">
        <f>ROUND((G109-I109),5)</f>
        <v>150.08000000000001</v>
      </c>
      <c r="L109" s="5"/>
      <c r="M109" s="4">
        <v>4831.96</v>
      </c>
      <c r="N109" s="5"/>
      <c r="O109" s="18">
        <f t="shared" si="10"/>
        <v>2415.98</v>
      </c>
      <c r="P109" s="5"/>
      <c r="Q109" s="18">
        <f t="shared" si="11"/>
        <v>7247.9400000000005</v>
      </c>
      <c r="R109" s="5"/>
      <c r="S109" s="4">
        <v>14956</v>
      </c>
      <c r="T109" s="5"/>
      <c r="U109" s="4">
        <f t="shared" si="14"/>
        <v>7708.0599999999995</v>
      </c>
      <c r="V109" s="5"/>
      <c r="W109" s="32">
        <v>22137.5</v>
      </c>
    </row>
    <row r="110" spans="1:23" x14ac:dyDescent="0.25">
      <c r="A110" s="1"/>
      <c r="B110" s="1"/>
      <c r="C110" s="1"/>
      <c r="D110" s="1"/>
      <c r="E110" s="1" t="s">
        <v>103</v>
      </c>
      <c r="F110" s="1"/>
      <c r="G110" s="4"/>
      <c r="H110" s="5"/>
      <c r="I110" s="4"/>
      <c r="J110" s="5"/>
      <c r="K110" s="4"/>
      <c r="L110" s="5"/>
      <c r="M110" s="4"/>
      <c r="N110" s="5"/>
      <c r="O110" s="18">
        <f t="shared" si="10"/>
        <v>0</v>
      </c>
      <c r="P110" s="5"/>
      <c r="Q110" s="18">
        <f t="shared" si="11"/>
        <v>0</v>
      </c>
      <c r="R110" s="5"/>
      <c r="S110" s="4"/>
      <c r="T110" s="5"/>
      <c r="U110" s="4">
        <f t="shared" si="14"/>
        <v>0</v>
      </c>
      <c r="V110" s="5"/>
      <c r="W110" s="32"/>
    </row>
    <row r="111" spans="1:23" x14ac:dyDescent="0.25">
      <c r="A111" s="1"/>
      <c r="B111" s="1"/>
      <c r="C111" s="1"/>
      <c r="D111" s="1"/>
      <c r="E111" s="1"/>
      <c r="F111" s="1" t="s">
        <v>161</v>
      </c>
      <c r="G111" s="4"/>
      <c r="H111" s="5"/>
      <c r="I111" s="4"/>
      <c r="J111" s="5"/>
      <c r="K111" s="4"/>
      <c r="L111" s="5"/>
      <c r="M111" s="4">
        <v>389.65</v>
      </c>
      <c r="N111" s="5"/>
      <c r="O111" s="18"/>
      <c r="P111" s="5"/>
      <c r="Q111" s="18">
        <f t="shared" si="11"/>
        <v>389.65</v>
      </c>
      <c r="R111" s="5"/>
      <c r="S111" s="4"/>
      <c r="T111" s="5"/>
      <c r="U111" s="4">
        <f t="shared" si="14"/>
        <v>-389.65</v>
      </c>
      <c r="V111" s="5"/>
      <c r="W111" s="32"/>
    </row>
    <row r="112" spans="1:23" ht="15.75" thickBot="1" x14ac:dyDescent="0.3">
      <c r="A112" s="1"/>
      <c r="B112" s="1"/>
      <c r="C112" s="1"/>
      <c r="D112" s="1"/>
      <c r="E112" s="1"/>
      <c r="F112" s="1" t="s">
        <v>104</v>
      </c>
      <c r="G112" s="6">
        <v>12716.08</v>
      </c>
      <c r="H112" s="5"/>
      <c r="I112" s="6">
        <v>13600</v>
      </c>
      <c r="J112" s="5"/>
      <c r="K112" s="6">
        <f>ROUND((G112-I112),5)</f>
        <v>-883.92</v>
      </c>
      <c r="L112" s="5"/>
      <c r="M112" s="6">
        <v>10339.959999999999</v>
      </c>
      <c r="N112" s="5"/>
      <c r="O112" s="23">
        <f t="shared" si="10"/>
        <v>5169.9799999999996</v>
      </c>
      <c r="P112" s="5"/>
      <c r="Q112" s="23">
        <f t="shared" si="11"/>
        <v>15509.939999999999</v>
      </c>
      <c r="R112" s="5"/>
      <c r="S112" s="6">
        <v>15826</v>
      </c>
      <c r="T112" s="5"/>
      <c r="U112" s="6">
        <f t="shared" si="14"/>
        <v>316.06000000000131</v>
      </c>
      <c r="V112" s="5"/>
      <c r="W112" s="33">
        <v>16500</v>
      </c>
    </row>
    <row r="113" spans="1:23" x14ac:dyDescent="0.25">
      <c r="A113" s="1"/>
      <c r="B113" s="1"/>
      <c r="C113" s="1"/>
      <c r="D113" s="1"/>
      <c r="E113" s="1" t="s">
        <v>105</v>
      </c>
      <c r="F113" s="1"/>
      <c r="G113" s="4">
        <f>ROUND(SUM(G110:G112),5)</f>
        <v>12716.08</v>
      </c>
      <c r="H113" s="5"/>
      <c r="I113" s="4">
        <f>ROUND(SUM(I110:I112),5)</f>
        <v>13600</v>
      </c>
      <c r="J113" s="5"/>
      <c r="K113" s="4">
        <f>ROUND((G113-I113),5)</f>
        <v>-883.92</v>
      </c>
      <c r="L113" s="5"/>
      <c r="M113" s="4">
        <f>ROUND(SUM(M110:M112),5)</f>
        <v>10729.61</v>
      </c>
      <c r="N113" s="5"/>
      <c r="O113" s="18">
        <f t="shared" si="10"/>
        <v>5364.8050000000003</v>
      </c>
      <c r="P113" s="5"/>
      <c r="Q113" s="18">
        <f t="shared" si="11"/>
        <v>16094.415000000001</v>
      </c>
      <c r="R113" s="5"/>
      <c r="S113" s="4">
        <f>ROUND(SUM(S110:S112),5)</f>
        <v>15826</v>
      </c>
      <c r="T113" s="5"/>
      <c r="U113" s="4">
        <f t="shared" si="14"/>
        <v>-268.41500000000087</v>
      </c>
      <c r="V113" s="5"/>
      <c r="W113" s="18">
        <f>ROUND(SUM(W110:W112),5)</f>
        <v>16500</v>
      </c>
    </row>
    <row r="114" spans="1:23" x14ac:dyDescent="0.25">
      <c r="A114" s="1"/>
      <c r="B114" s="1"/>
      <c r="C114" s="1"/>
      <c r="D114" s="1"/>
      <c r="E114" s="1" t="s">
        <v>106</v>
      </c>
      <c r="F114" s="1"/>
      <c r="G114" s="4">
        <v>11165.84</v>
      </c>
      <c r="H114" s="5"/>
      <c r="I114" s="4">
        <v>11000</v>
      </c>
      <c r="J114" s="5"/>
      <c r="K114" s="4">
        <f>ROUND((G114-I114),5)</f>
        <v>165.84</v>
      </c>
      <c r="L114" s="5"/>
      <c r="M114" s="4">
        <v>7234.58</v>
      </c>
      <c r="N114" s="5"/>
      <c r="O114" s="18">
        <f t="shared" si="10"/>
        <v>3617.29</v>
      </c>
      <c r="P114" s="5"/>
      <c r="Q114" s="18">
        <f t="shared" si="11"/>
        <v>10851.869999999999</v>
      </c>
      <c r="R114" s="5"/>
      <c r="S114" s="4">
        <v>13500</v>
      </c>
      <c r="T114" s="5"/>
      <c r="U114" s="4">
        <f t="shared" si="14"/>
        <v>2648.130000000001</v>
      </c>
      <c r="V114" s="5"/>
      <c r="W114" s="32">
        <v>16000</v>
      </c>
    </row>
    <row r="115" spans="1:23" x14ac:dyDescent="0.25">
      <c r="A115" s="1"/>
      <c r="B115" s="1"/>
      <c r="C115" s="1"/>
      <c r="D115" s="1"/>
      <c r="E115" s="1" t="s">
        <v>107</v>
      </c>
      <c r="F115" s="1"/>
      <c r="G115" s="4"/>
      <c r="H115" s="5"/>
      <c r="I115" s="4"/>
      <c r="J115" s="5"/>
      <c r="K115" s="4"/>
      <c r="L115" s="5"/>
      <c r="M115" s="4"/>
      <c r="N115" s="5"/>
      <c r="O115" s="18">
        <f t="shared" si="10"/>
        <v>0</v>
      </c>
      <c r="P115" s="5"/>
      <c r="Q115" s="18">
        <f t="shared" si="11"/>
        <v>0</v>
      </c>
      <c r="R115" s="5"/>
      <c r="S115" s="4"/>
      <c r="T115" s="5"/>
      <c r="U115" s="4">
        <f t="shared" si="14"/>
        <v>0</v>
      </c>
      <c r="V115" s="5"/>
      <c r="W115" s="18"/>
    </row>
    <row r="116" spans="1:23" x14ac:dyDescent="0.25">
      <c r="A116" s="1"/>
      <c r="B116" s="1"/>
      <c r="C116" s="1"/>
      <c r="D116" s="1"/>
      <c r="E116" s="1"/>
      <c r="F116" s="1" t="s">
        <v>108</v>
      </c>
      <c r="G116" s="4">
        <v>9920.68</v>
      </c>
      <c r="H116" s="5"/>
      <c r="I116" s="4">
        <v>11000</v>
      </c>
      <c r="J116" s="5"/>
      <c r="K116" s="4">
        <f>ROUND((G116-I116),5)</f>
        <v>-1079.32</v>
      </c>
      <c r="L116" s="5"/>
      <c r="M116" s="4">
        <v>6309.28</v>
      </c>
      <c r="N116" s="5"/>
      <c r="O116" s="18">
        <f t="shared" si="10"/>
        <v>3154.64</v>
      </c>
      <c r="P116" s="5"/>
      <c r="Q116" s="18">
        <f t="shared" si="11"/>
        <v>9463.92</v>
      </c>
      <c r="R116" s="5"/>
      <c r="S116" s="4">
        <v>12500</v>
      </c>
      <c r="T116" s="5"/>
      <c r="U116" s="4">
        <f t="shared" si="14"/>
        <v>3036.08</v>
      </c>
      <c r="V116" s="5"/>
      <c r="W116" s="18">
        <v>13500</v>
      </c>
    </row>
    <row r="117" spans="1:23" x14ac:dyDescent="0.25">
      <c r="A117" s="1"/>
      <c r="B117" s="1"/>
      <c r="C117" s="1"/>
      <c r="D117" s="1"/>
      <c r="E117" s="1"/>
      <c r="F117" s="1" t="s">
        <v>109</v>
      </c>
      <c r="G117" s="4">
        <v>4317.8500000000004</v>
      </c>
      <c r="H117" s="5"/>
      <c r="I117" s="4">
        <v>5000</v>
      </c>
      <c r="J117" s="5"/>
      <c r="K117" s="4">
        <f>ROUND((G117-I117),5)</f>
        <v>-682.15</v>
      </c>
      <c r="L117" s="5"/>
      <c r="M117" s="4">
        <v>3319.28</v>
      </c>
      <c r="N117" s="5"/>
      <c r="O117" s="18">
        <f t="shared" si="10"/>
        <v>1659.64</v>
      </c>
      <c r="P117" s="5"/>
      <c r="Q117" s="18">
        <f t="shared" si="11"/>
        <v>4978.92</v>
      </c>
      <c r="R117" s="5"/>
      <c r="S117" s="4">
        <v>6000</v>
      </c>
      <c r="T117" s="5"/>
      <c r="U117" s="4">
        <f t="shared" si="14"/>
        <v>1021.0799999999999</v>
      </c>
      <c r="V117" s="5"/>
      <c r="W117" s="18">
        <v>7500</v>
      </c>
    </row>
    <row r="118" spans="1:23" x14ac:dyDescent="0.25">
      <c r="A118" s="1"/>
      <c r="B118" s="1"/>
      <c r="C118" s="1"/>
      <c r="D118" s="1"/>
      <c r="E118" s="1"/>
      <c r="F118" s="1" t="s">
        <v>110</v>
      </c>
      <c r="G118" s="4">
        <v>7008.98</v>
      </c>
      <c r="H118" s="5"/>
      <c r="I118" s="4">
        <v>6500</v>
      </c>
      <c r="J118" s="5"/>
      <c r="K118" s="4">
        <f>ROUND((G118-I118),5)</f>
        <v>508.98</v>
      </c>
      <c r="L118" s="5"/>
      <c r="M118" s="4">
        <v>4183.22</v>
      </c>
      <c r="N118" s="5"/>
      <c r="O118" s="18">
        <f t="shared" si="10"/>
        <v>2091.61</v>
      </c>
      <c r="P118" s="5"/>
      <c r="Q118" s="18">
        <f t="shared" si="11"/>
        <v>6274.83</v>
      </c>
      <c r="R118" s="5"/>
      <c r="S118" s="4">
        <v>6800</v>
      </c>
      <c r="T118" s="5"/>
      <c r="U118" s="4">
        <f t="shared" si="14"/>
        <v>525.17000000000007</v>
      </c>
      <c r="V118" s="5"/>
      <c r="W118" s="32">
        <v>6800</v>
      </c>
    </row>
    <row r="119" spans="1:23" x14ac:dyDescent="0.25">
      <c r="A119" s="1"/>
      <c r="B119" s="1"/>
      <c r="C119" s="1"/>
      <c r="D119" s="1"/>
      <c r="E119" s="1"/>
      <c r="F119" s="1" t="s">
        <v>111</v>
      </c>
      <c r="G119" s="4">
        <v>14879.77</v>
      </c>
      <c r="H119" s="5"/>
      <c r="I119" s="4">
        <v>14400</v>
      </c>
      <c r="J119" s="5"/>
      <c r="K119" s="4">
        <f>ROUND((G119-I119),5)</f>
        <v>479.77</v>
      </c>
      <c r="L119" s="5"/>
      <c r="M119" s="4">
        <v>10801.6</v>
      </c>
      <c r="N119" s="5"/>
      <c r="O119" s="18">
        <f t="shared" si="10"/>
        <v>5400.8</v>
      </c>
      <c r="P119" s="5"/>
      <c r="Q119" s="18">
        <f t="shared" si="11"/>
        <v>16202.400000000001</v>
      </c>
      <c r="R119" s="5"/>
      <c r="S119" s="4">
        <v>15000</v>
      </c>
      <c r="T119" s="5"/>
      <c r="U119" s="4">
        <f t="shared" si="14"/>
        <v>-1202.4000000000015</v>
      </c>
      <c r="V119" s="5"/>
      <c r="W119" s="18">
        <v>15000</v>
      </c>
    </row>
    <row r="120" spans="1:23" ht="15.75" thickBot="1" x14ac:dyDescent="0.3">
      <c r="A120" s="1"/>
      <c r="B120" s="1"/>
      <c r="C120" s="1"/>
      <c r="D120" s="1"/>
      <c r="E120" s="1"/>
      <c r="F120" s="1" t="s">
        <v>112</v>
      </c>
      <c r="G120" s="7">
        <v>398.85</v>
      </c>
      <c r="H120" s="5"/>
      <c r="I120" s="7"/>
      <c r="J120" s="5"/>
      <c r="K120" s="7"/>
      <c r="L120" s="5"/>
      <c r="M120" s="7">
        <v>0</v>
      </c>
      <c r="N120" s="5"/>
      <c r="O120" s="23">
        <f t="shared" si="10"/>
        <v>0</v>
      </c>
      <c r="P120" s="5"/>
      <c r="Q120" s="23">
        <f t="shared" si="11"/>
        <v>0</v>
      </c>
      <c r="R120" s="5"/>
      <c r="S120" s="7"/>
      <c r="T120" s="5"/>
      <c r="U120" s="6">
        <f t="shared" si="14"/>
        <v>0</v>
      </c>
      <c r="V120" s="5"/>
      <c r="W120" s="29"/>
    </row>
    <row r="121" spans="1:23" ht="15.75" thickBot="1" x14ac:dyDescent="0.3">
      <c r="A121" s="1"/>
      <c r="B121" s="1"/>
      <c r="C121" s="1"/>
      <c r="D121" s="1"/>
      <c r="E121" s="1" t="s">
        <v>113</v>
      </c>
      <c r="F121" s="1"/>
      <c r="G121" s="8">
        <f>ROUND(SUM(G115:G120),5)</f>
        <v>36526.129999999997</v>
      </c>
      <c r="H121" s="5"/>
      <c r="I121" s="8">
        <f>ROUND(SUM(I115:I120),5)</f>
        <v>36900</v>
      </c>
      <c r="J121" s="5"/>
      <c r="K121" s="8">
        <f>ROUND((G121-I121),5)</f>
        <v>-373.87</v>
      </c>
      <c r="L121" s="5"/>
      <c r="M121" s="8">
        <f>ROUND(SUM(M115:M120),5)</f>
        <v>24613.38</v>
      </c>
      <c r="N121" s="5"/>
      <c r="O121" s="24">
        <f t="shared" si="10"/>
        <v>12306.69</v>
      </c>
      <c r="P121" s="5"/>
      <c r="Q121" s="24">
        <f t="shared" si="11"/>
        <v>36920.07</v>
      </c>
      <c r="R121" s="5"/>
      <c r="S121" s="8">
        <f>ROUND(SUM(S115:S120),5)</f>
        <v>40300</v>
      </c>
      <c r="T121" s="5"/>
      <c r="U121" s="8">
        <f t="shared" si="14"/>
        <v>3379.9300000000003</v>
      </c>
      <c r="V121" s="5"/>
      <c r="W121" s="24">
        <f>ROUND(SUM(W115:W120),5)</f>
        <v>42800</v>
      </c>
    </row>
    <row r="122" spans="1:23" x14ac:dyDescent="0.25">
      <c r="A122" s="1"/>
      <c r="B122" s="1"/>
      <c r="C122" s="1"/>
      <c r="D122" s="1" t="s">
        <v>114</v>
      </c>
      <c r="E122" s="1"/>
      <c r="F122" s="1"/>
      <c r="G122" s="4">
        <f>ROUND(SUM(G102:G109)+SUM(G113:G114)+G121,5)</f>
        <v>204445.3</v>
      </c>
      <c r="H122" s="5"/>
      <c r="I122" s="4">
        <f>ROUND(SUM(I102:I109)+SUM(I113:I114)+I121,5)</f>
        <v>213964</v>
      </c>
      <c r="J122" s="5"/>
      <c r="K122" s="4">
        <f>ROUND((G122-I122),5)</f>
        <v>-9518.7000000000007</v>
      </c>
      <c r="L122" s="5"/>
      <c r="M122" s="4">
        <f>ROUND(SUM(M102:M109)+SUM(M113:M114)+M121,5)</f>
        <v>157628.41</v>
      </c>
      <c r="N122" s="5"/>
      <c r="O122" s="18">
        <f t="shared" si="10"/>
        <v>78814.205000000002</v>
      </c>
      <c r="P122" s="5"/>
      <c r="Q122" s="18">
        <f t="shared" si="11"/>
        <v>236442.61499999999</v>
      </c>
      <c r="R122" s="5"/>
      <c r="S122" s="4">
        <f>ROUND(SUM(S102:S109)+SUM(S113:S114)+S121,5)</f>
        <v>242910</v>
      </c>
      <c r="T122" s="5"/>
      <c r="U122" s="4">
        <f t="shared" si="14"/>
        <v>6467.3850000000093</v>
      </c>
      <c r="V122" s="5"/>
      <c r="W122" s="18">
        <f>ROUND(SUM(W102:W109)+SUM(W113:W114)+W121,5)</f>
        <v>258011.15</v>
      </c>
    </row>
    <row r="123" spans="1:23" x14ac:dyDescent="0.25">
      <c r="A123" s="1"/>
      <c r="B123" s="1"/>
      <c r="C123" s="1"/>
      <c r="D123" s="1" t="s">
        <v>115</v>
      </c>
      <c r="E123" s="1"/>
      <c r="F123" s="1"/>
      <c r="G123" s="4"/>
      <c r="H123" s="5"/>
      <c r="I123" s="4"/>
      <c r="J123" s="5"/>
      <c r="K123" s="4"/>
      <c r="L123" s="5"/>
      <c r="M123" s="4"/>
      <c r="N123" s="5"/>
      <c r="O123" s="18">
        <f t="shared" si="10"/>
        <v>0</v>
      </c>
      <c r="P123" s="5"/>
      <c r="Q123" s="18">
        <f t="shared" si="11"/>
        <v>0</v>
      </c>
      <c r="R123" s="5"/>
      <c r="S123" s="4"/>
      <c r="T123" s="5"/>
      <c r="U123" s="4">
        <f t="shared" si="14"/>
        <v>0</v>
      </c>
      <c r="V123" s="5"/>
      <c r="W123" s="18"/>
    </row>
    <row r="124" spans="1:23" x14ac:dyDescent="0.25">
      <c r="A124" s="1"/>
      <c r="B124" s="1"/>
      <c r="C124" s="1"/>
      <c r="D124" s="1"/>
      <c r="E124" s="1" t="s">
        <v>116</v>
      </c>
      <c r="F124" s="1"/>
      <c r="G124" s="4">
        <v>675</v>
      </c>
      <c r="H124" s="5"/>
      <c r="I124" s="4"/>
      <c r="J124" s="5"/>
      <c r="K124" s="4"/>
      <c r="L124" s="5"/>
      <c r="M124" s="4">
        <v>0</v>
      </c>
      <c r="N124" s="5"/>
      <c r="O124" s="18">
        <f t="shared" si="10"/>
        <v>0</v>
      </c>
      <c r="P124" s="5"/>
      <c r="Q124" s="18">
        <f t="shared" si="11"/>
        <v>0</v>
      </c>
      <c r="R124" s="5"/>
      <c r="S124" s="4"/>
      <c r="T124" s="5"/>
      <c r="U124" s="4">
        <f t="shared" si="14"/>
        <v>0</v>
      </c>
      <c r="V124" s="5"/>
      <c r="W124" s="18">
        <v>5000</v>
      </c>
    </row>
    <row r="125" spans="1:23" x14ac:dyDescent="0.25">
      <c r="A125" s="1"/>
      <c r="B125" s="1"/>
      <c r="C125" s="1"/>
      <c r="D125" s="1"/>
      <c r="E125" s="1" t="s">
        <v>117</v>
      </c>
      <c r="F125" s="1"/>
      <c r="G125" s="4">
        <v>0</v>
      </c>
      <c r="H125" s="5"/>
      <c r="I125" s="4">
        <v>1000</v>
      </c>
      <c r="J125" s="5"/>
      <c r="K125" s="4">
        <f>ROUND((G125-I125),5)</f>
        <v>-1000</v>
      </c>
      <c r="L125" s="5"/>
      <c r="M125" s="4">
        <v>0</v>
      </c>
      <c r="N125" s="5"/>
      <c r="O125" s="18">
        <f t="shared" si="10"/>
        <v>0</v>
      </c>
      <c r="P125" s="5"/>
      <c r="Q125" s="18">
        <f t="shared" si="11"/>
        <v>0</v>
      </c>
      <c r="R125" s="5"/>
      <c r="S125" s="4">
        <v>1000</v>
      </c>
      <c r="T125" s="5"/>
      <c r="U125" s="4">
        <f t="shared" si="14"/>
        <v>1000</v>
      </c>
      <c r="V125" s="5"/>
      <c r="W125" s="18">
        <v>0</v>
      </c>
    </row>
    <row r="126" spans="1:23" x14ac:dyDescent="0.25">
      <c r="A126" s="1"/>
      <c r="B126" s="1"/>
      <c r="C126" s="1"/>
      <c r="D126" s="1"/>
      <c r="E126" s="1" t="s">
        <v>118</v>
      </c>
      <c r="F126" s="1"/>
      <c r="G126" s="4">
        <v>8017.81</v>
      </c>
      <c r="H126" s="5"/>
      <c r="I126" s="4">
        <v>8000</v>
      </c>
      <c r="J126" s="5"/>
      <c r="K126" s="4">
        <f>ROUND((G126-I126),5)</f>
        <v>17.809999999999999</v>
      </c>
      <c r="L126" s="5"/>
      <c r="M126" s="4">
        <v>5773.91</v>
      </c>
      <c r="N126" s="5"/>
      <c r="O126" s="18">
        <f t="shared" si="10"/>
        <v>2886.9549999999999</v>
      </c>
      <c r="P126" s="5"/>
      <c r="Q126" s="18">
        <f t="shared" si="11"/>
        <v>8660.8649999999998</v>
      </c>
      <c r="R126" s="5"/>
      <c r="S126" s="4">
        <v>9011</v>
      </c>
      <c r="T126" s="5"/>
      <c r="U126" s="4">
        <f t="shared" si="14"/>
        <v>350.13500000000022</v>
      </c>
      <c r="V126" s="5"/>
      <c r="W126" s="18">
        <v>9000</v>
      </c>
    </row>
    <row r="127" spans="1:23" x14ac:dyDescent="0.25">
      <c r="A127" s="1"/>
      <c r="B127" s="1"/>
      <c r="C127" s="1"/>
      <c r="D127" s="1"/>
      <c r="E127" s="1" t="s">
        <v>164</v>
      </c>
      <c r="F127" s="1"/>
      <c r="G127" s="4"/>
      <c r="H127" s="5"/>
      <c r="I127" s="4"/>
      <c r="J127" s="5"/>
      <c r="K127" s="4"/>
      <c r="L127" s="5"/>
      <c r="M127" s="4">
        <v>247.28</v>
      </c>
      <c r="N127" s="5"/>
      <c r="O127" s="18">
        <f t="shared" si="10"/>
        <v>123.64</v>
      </c>
      <c r="P127" s="5"/>
      <c r="Q127" s="18">
        <f t="shared" si="11"/>
        <v>370.92</v>
      </c>
      <c r="R127" s="5"/>
      <c r="S127" s="4"/>
      <c r="T127" s="5"/>
      <c r="U127" s="4">
        <f t="shared" si="14"/>
        <v>-370.92</v>
      </c>
      <c r="V127" s="5"/>
      <c r="W127" s="18"/>
    </row>
    <row r="128" spans="1:23" x14ac:dyDescent="0.25">
      <c r="A128" s="1"/>
      <c r="B128" s="1"/>
      <c r="C128" s="1"/>
      <c r="D128" s="1"/>
      <c r="E128" s="1" t="s">
        <v>119</v>
      </c>
      <c r="F128" s="1"/>
      <c r="G128" s="4">
        <v>24425</v>
      </c>
      <c r="H128" s="5"/>
      <c r="I128" s="4">
        <v>24245</v>
      </c>
      <c r="J128" s="5"/>
      <c r="K128" s="4">
        <f>ROUND((G128-I128),5)</f>
        <v>180</v>
      </c>
      <c r="L128" s="5"/>
      <c r="M128" s="4">
        <v>16358.34</v>
      </c>
      <c r="N128" s="5"/>
      <c r="O128" s="18">
        <f t="shared" si="10"/>
        <v>8179.17</v>
      </c>
      <c r="P128" s="5"/>
      <c r="Q128" s="18">
        <f t="shared" si="11"/>
        <v>24537.510000000002</v>
      </c>
      <c r="R128" s="5"/>
      <c r="S128" s="4">
        <v>24973</v>
      </c>
      <c r="T128" s="5"/>
      <c r="U128" s="4">
        <f t="shared" si="14"/>
        <v>435.48999999999796</v>
      </c>
      <c r="V128" s="5"/>
      <c r="W128" s="18">
        <v>26874</v>
      </c>
    </row>
    <row r="129" spans="1:23" x14ac:dyDescent="0.25">
      <c r="A129" s="1"/>
      <c r="B129" s="1"/>
      <c r="C129" s="1"/>
      <c r="D129" s="1"/>
      <c r="E129" s="1" t="s">
        <v>120</v>
      </c>
      <c r="F129" s="1"/>
      <c r="G129" s="4">
        <v>1776.36</v>
      </c>
      <c r="H129" s="5"/>
      <c r="I129" s="4"/>
      <c r="J129" s="5"/>
      <c r="K129" s="4"/>
      <c r="L129" s="5"/>
      <c r="M129" s="4">
        <v>14221.28</v>
      </c>
      <c r="N129" s="5"/>
      <c r="O129" s="18">
        <f t="shared" si="10"/>
        <v>7110.64</v>
      </c>
      <c r="P129" s="5"/>
      <c r="Q129" s="18">
        <f t="shared" si="11"/>
        <v>21331.920000000002</v>
      </c>
      <c r="R129" s="5"/>
      <c r="S129" s="4">
        <v>12750</v>
      </c>
      <c r="T129" s="5"/>
      <c r="U129" s="4">
        <f t="shared" si="14"/>
        <v>-8581.9200000000019</v>
      </c>
      <c r="V129" s="5"/>
      <c r="W129" s="18">
        <v>13282.5</v>
      </c>
    </row>
    <row r="130" spans="1:23" x14ac:dyDescent="0.25">
      <c r="A130" s="1"/>
      <c r="B130" s="1"/>
      <c r="C130" s="1"/>
      <c r="D130" s="1"/>
      <c r="E130" s="1" t="s">
        <v>121</v>
      </c>
      <c r="F130" s="1"/>
      <c r="G130" s="4">
        <v>24454.97</v>
      </c>
      <c r="H130" s="5"/>
      <c r="I130" s="4">
        <v>24205</v>
      </c>
      <c r="J130" s="5"/>
      <c r="K130" s="4">
        <f t="shared" ref="K130:K148" si="15">ROUND((G130-I130),5)</f>
        <v>249.97</v>
      </c>
      <c r="L130" s="5"/>
      <c r="M130" s="4">
        <v>8053.04</v>
      </c>
      <c r="N130" s="5"/>
      <c r="O130" s="18">
        <f t="shared" si="10"/>
        <v>4026.52</v>
      </c>
      <c r="P130" s="5"/>
      <c r="Q130" s="18">
        <f t="shared" si="11"/>
        <v>12079.56</v>
      </c>
      <c r="R130" s="5"/>
      <c r="S130" s="4">
        <v>24926</v>
      </c>
      <c r="T130" s="5"/>
      <c r="U130" s="4">
        <f t="shared" si="14"/>
        <v>12846.44</v>
      </c>
      <c r="V130" s="5"/>
      <c r="W130" s="18">
        <v>13282.5</v>
      </c>
    </row>
    <row r="131" spans="1:23" x14ac:dyDescent="0.25">
      <c r="A131" s="1"/>
      <c r="B131" s="1"/>
      <c r="C131" s="1"/>
      <c r="D131" s="1"/>
      <c r="E131" s="1" t="s">
        <v>122</v>
      </c>
      <c r="F131" s="1"/>
      <c r="G131" s="4">
        <v>46538.46</v>
      </c>
      <c r="H131" s="5"/>
      <c r="I131" s="4">
        <v>44473</v>
      </c>
      <c r="J131" s="5"/>
      <c r="K131" s="4">
        <f t="shared" si="15"/>
        <v>2065.46</v>
      </c>
      <c r="L131" s="5"/>
      <c r="M131" s="4">
        <v>28232.07</v>
      </c>
      <c r="N131" s="5"/>
      <c r="O131" s="18">
        <f t="shared" si="10"/>
        <v>14116.035</v>
      </c>
      <c r="P131" s="5"/>
      <c r="Q131" s="18">
        <f t="shared" si="11"/>
        <v>42348.104999999996</v>
      </c>
      <c r="R131" s="5"/>
      <c r="S131" s="4">
        <v>43178</v>
      </c>
      <c r="T131" s="5"/>
      <c r="U131" s="4">
        <f t="shared" si="14"/>
        <v>829.89500000000407</v>
      </c>
      <c r="V131" s="5"/>
      <c r="W131" s="18">
        <v>46538.1</v>
      </c>
    </row>
    <row r="132" spans="1:23" x14ac:dyDescent="0.25">
      <c r="A132" s="1"/>
      <c r="B132" s="1"/>
      <c r="C132" s="1"/>
      <c r="D132" s="1"/>
      <c r="E132" s="1" t="s">
        <v>123</v>
      </c>
      <c r="F132" s="1"/>
      <c r="G132" s="4">
        <v>153.5</v>
      </c>
      <c r="H132" s="5"/>
      <c r="I132" s="4">
        <v>5000</v>
      </c>
      <c r="J132" s="5"/>
      <c r="K132" s="4">
        <f t="shared" si="15"/>
        <v>-4846.5</v>
      </c>
      <c r="L132" s="5"/>
      <c r="M132" s="4">
        <v>0</v>
      </c>
      <c r="N132" s="5"/>
      <c r="O132" s="18">
        <f t="shared" si="10"/>
        <v>0</v>
      </c>
      <c r="P132" s="5"/>
      <c r="Q132" s="18">
        <f t="shared" si="11"/>
        <v>0</v>
      </c>
      <c r="R132" s="5"/>
      <c r="S132" s="4">
        <v>5500</v>
      </c>
      <c r="T132" s="5"/>
      <c r="U132" s="4">
        <f t="shared" si="14"/>
        <v>5500</v>
      </c>
      <c r="V132" s="5"/>
      <c r="W132" s="18">
        <v>5500</v>
      </c>
    </row>
    <row r="133" spans="1:23" x14ac:dyDescent="0.25">
      <c r="A133" s="1"/>
      <c r="B133" s="1"/>
      <c r="C133" s="1"/>
      <c r="D133" s="1"/>
      <c r="E133" s="1" t="s">
        <v>124</v>
      </c>
      <c r="F133" s="1"/>
      <c r="G133" s="4">
        <v>755.8</v>
      </c>
      <c r="H133" s="5"/>
      <c r="I133" s="4">
        <v>2000</v>
      </c>
      <c r="J133" s="5"/>
      <c r="K133" s="4">
        <f t="shared" si="15"/>
        <v>-1244.2</v>
      </c>
      <c r="L133" s="5"/>
      <c r="M133" s="4">
        <v>3739.9</v>
      </c>
      <c r="N133" s="5"/>
      <c r="O133" s="18">
        <f t="shared" si="10"/>
        <v>1869.95</v>
      </c>
      <c r="P133" s="5"/>
      <c r="Q133" s="18">
        <f t="shared" si="11"/>
        <v>5609.85</v>
      </c>
      <c r="R133" s="5"/>
      <c r="S133" s="4">
        <v>2000</v>
      </c>
      <c r="T133" s="5"/>
      <c r="U133" s="4">
        <f t="shared" si="14"/>
        <v>-3609.8500000000004</v>
      </c>
      <c r="V133" s="5"/>
      <c r="W133" s="18">
        <v>3500</v>
      </c>
    </row>
    <row r="134" spans="1:23" x14ac:dyDescent="0.25">
      <c r="A134" s="1"/>
      <c r="B134" s="1"/>
      <c r="C134" s="1"/>
      <c r="D134" s="1"/>
      <c r="E134" s="1" t="s">
        <v>125</v>
      </c>
      <c r="F134" s="1"/>
      <c r="G134" s="4">
        <v>0</v>
      </c>
      <c r="H134" s="5"/>
      <c r="I134" s="4">
        <v>1000</v>
      </c>
      <c r="J134" s="5"/>
      <c r="K134" s="4">
        <f t="shared" si="15"/>
        <v>-1000</v>
      </c>
      <c r="L134" s="5"/>
      <c r="M134" s="4">
        <v>892.5</v>
      </c>
      <c r="N134" s="5"/>
      <c r="O134" s="18">
        <f t="shared" si="10"/>
        <v>446.25</v>
      </c>
      <c r="P134" s="5"/>
      <c r="Q134" s="18">
        <f t="shared" si="11"/>
        <v>1338.75</v>
      </c>
      <c r="R134" s="5"/>
      <c r="S134" s="4">
        <v>1000</v>
      </c>
      <c r="T134" s="5"/>
      <c r="U134" s="4">
        <f t="shared" si="14"/>
        <v>-338.75</v>
      </c>
      <c r="V134" s="5"/>
      <c r="W134" s="18">
        <v>1000</v>
      </c>
    </row>
    <row r="135" spans="1:23" x14ac:dyDescent="0.25">
      <c r="A135" s="1"/>
      <c r="B135" s="1"/>
      <c r="C135" s="1"/>
      <c r="D135" s="1"/>
      <c r="E135" s="1" t="s">
        <v>126</v>
      </c>
      <c r="F135" s="1"/>
      <c r="G135" s="4">
        <v>0</v>
      </c>
      <c r="H135" s="5"/>
      <c r="I135" s="4">
        <v>1500</v>
      </c>
      <c r="J135" s="5"/>
      <c r="K135" s="4">
        <f t="shared" si="15"/>
        <v>-1500</v>
      </c>
      <c r="L135" s="5"/>
      <c r="M135" s="4">
        <v>0</v>
      </c>
      <c r="N135" s="5"/>
      <c r="O135" s="18">
        <f t="shared" si="10"/>
        <v>0</v>
      </c>
      <c r="P135" s="5"/>
      <c r="Q135" s="18">
        <f t="shared" ref="Q135:Q162" si="16">M135+O135</f>
        <v>0</v>
      </c>
      <c r="R135" s="5"/>
      <c r="S135" s="4">
        <v>1500</v>
      </c>
      <c r="T135" s="5"/>
      <c r="U135" s="4">
        <f t="shared" si="14"/>
        <v>1500</v>
      </c>
      <c r="V135" s="5"/>
      <c r="W135" s="18">
        <v>1500</v>
      </c>
    </row>
    <row r="136" spans="1:23" x14ac:dyDescent="0.25">
      <c r="A136" s="1"/>
      <c r="B136" s="1"/>
      <c r="C136" s="1"/>
      <c r="D136" s="1"/>
      <c r="E136" s="1" t="s">
        <v>127</v>
      </c>
      <c r="F136" s="1"/>
      <c r="G136" s="4">
        <v>100</v>
      </c>
      <c r="H136" s="5"/>
      <c r="I136" s="4">
        <v>1500</v>
      </c>
      <c r="J136" s="5"/>
      <c r="K136" s="4">
        <f t="shared" si="15"/>
        <v>-1400</v>
      </c>
      <c r="L136" s="5"/>
      <c r="M136" s="4">
        <v>0</v>
      </c>
      <c r="N136" s="5"/>
      <c r="O136" s="18">
        <f t="shared" si="10"/>
        <v>0</v>
      </c>
      <c r="P136" s="5"/>
      <c r="Q136" s="18">
        <f t="shared" si="16"/>
        <v>0</v>
      </c>
      <c r="R136" s="5"/>
      <c r="S136" s="4">
        <v>750</v>
      </c>
      <c r="T136" s="5"/>
      <c r="U136" s="4">
        <f t="shared" si="14"/>
        <v>750</v>
      </c>
      <c r="V136" s="5"/>
      <c r="W136" s="18">
        <v>750</v>
      </c>
    </row>
    <row r="137" spans="1:23" x14ac:dyDescent="0.25">
      <c r="A137" s="1"/>
      <c r="B137" s="1"/>
      <c r="C137" s="1"/>
      <c r="D137" s="1"/>
      <c r="E137" s="1" t="s">
        <v>128</v>
      </c>
      <c r="F137" s="1"/>
      <c r="G137" s="4">
        <v>29406.2</v>
      </c>
      <c r="H137" s="5"/>
      <c r="I137" s="4">
        <v>20000</v>
      </c>
      <c r="J137" s="5"/>
      <c r="K137" s="4">
        <f t="shared" si="15"/>
        <v>9406.2000000000007</v>
      </c>
      <c r="L137" s="5"/>
      <c r="M137" s="4">
        <v>6784.75</v>
      </c>
      <c r="N137" s="5"/>
      <c r="O137" s="18">
        <f t="shared" si="10"/>
        <v>3392.375</v>
      </c>
      <c r="P137" s="5"/>
      <c r="Q137" s="18">
        <f t="shared" si="16"/>
        <v>10177.125</v>
      </c>
      <c r="R137" s="5"/>
      <c r="S137" s="4">
        <v>25000</v>
      </c>
      <c r="T137" s="5"/>
      <c r="U137" s="4">
        <f t="shared" si="14"/>
        <v>14822.875</v>
      </c>
      <c r="V137" s="5"/>
      <c r="W137" s="18">
        <v>18500</v>
      </c>
    </row>
    <row r="138" spans="1:23" x14ac:dyDescent="0.25">
      <c r="A138" s="1"/>
      <c r="B138" s="1"/>
      <c r="C138" s="1"/>
      <c r="D138" s="1"/>
      <c r="E138" s="1" t="s">
        <v>129</v>
      </c>
      <c r="F138" s="1"/>
      <c r="G138" s="4">
        <v>0</v>
      </c>
      <c r="H138" s="5"/>
      <c r="I138" s="4">
        <v>2000</v>
      </c>
      <c r="J138" s="5"/>
      <c r="K138" s="4">
        <f t="shared" si="15"/>
        <v>-2000</v>
      </c>
      <c r="L138" s="5"/>
      <c r="M138" s="4">
        <v>1137.7</v>
      </c>
      <c r="N138" s="5"/>
      <c r="O138" s="18">
        <f t="shared" si="10"/>
        <v>568.85</v>
      </c>
      <c r="P138" s="5"/>
      <c r="Q138" s="18">
        <f t="shared" si="16"/>
        <v>1706.5500000000002</v>
      </c>
      <c r="R138" s="5"/>
      <c r="S138" s="4">
        <v>1000</v>
      </c>
      <c r="T138" s="5"/>
      <c r="U138" s="4">
        <f t="shared" si="14"/>
        <v>-706.55000000000018</v>
      </c>
      <c r="V138" s="5"/>
      <c r="W138" s="18">
        <v>1000</v>
      </c>
    </row>
    <row r="139" spans="1:23" x14ac:dyDescent="0.25">
      <c r="A139" s="1"/>
      <c r="B139" s="1"/>
      <c r="C139" s="1"/>
      <c r="D139" s="1"/>
      <c r="E139" s="1" t="s">
        <v>130</v>
      </c>
      <c r="F139" s="1"/>
      <c r="G139" s="4">
        <v>0</v>
      </c>
      <c r="H139" s="5"/>
      <c r="I139" s="4">
        <v>3000</v>
      </c>
      <c r="J139" s="5"/>
      <c r="K139" s="4">
        <f t="shared" si="15"/>
        <v>-3000</v>
      </c>
      <c r="L139" s="5"/>
      <c r="M139" s="4">
        <v>0</v>
      </c>
      <c r="N139" s="5"/>
      <c r="O139" s="18">
        <f t="shared" si="10"/>
        <v>0</v>
      </c>
      <c r="P139" s="5"/>
      <c r="Q139" s="18">
        <f t="shared" si="16"/>
        <v>0</v>
      </c>
      <c r="R139" s="5"/>
      <c r="S139" s="4">
        <v>2000</v>
      </c>
      <c r="T139" s="5"/>
      <c r="U139" s="4">
        <f t="shared" si="14"/>
        <v>2000</v>
      </c>
      <c r="V139" s="5"/>
      <c r="W139" s="18">
        <v>1000</v>
      </c>
    </row>
    <row r="140" spans="1:23" x14ac:dyDescent="0.25">
      <c r="A140" s="1"/>
      <c r="B140" s="1"/>
      <c r="C140" s="1"/>
      <c r="D140" s="1"/>
      <c r="E140" s="1" t="s">
        <v>131</v>
      </c>
      <c r="F140" s="1"/>
      <c r="G140" s="4">
        <v>431.64</v>
      </c>
      <c r="H140" s="5"/>
      <c r="I140" s="4">
        <v>5000</v>
      </c>
      <c r="J140" s="5"/>
      <c r="K140" s="4">
        <f t="shared" si="15"/>
        <v>-4568.3599999999997</v>
      </c>
      <c r="L140" s="5"/>
      <c r="M140" s="4">
        <v>0</v>
      </c>
      <c r="N140" s="5"/>
      <c r="O140" s="18">
        <f t="shared" ref="O140:O162" si="17">M140/8*4</f>
        <v>0</v>
      </c>
      <c r="P140" s="5"/>
      <c r="Q140" s="18">
        <f t="shared" si="16"/>
        <v>0</v>
      </c>
      <c r="R140" s="5"/>
      <c r="S140" s="4">
        <v>5000</v>
      </c>
      <c r="T140" s="5"/>
      <c r="U140" s="4">
        <f t="shared" si="14"/>
        <v>5000</v>
      </c>
      <c r="V140" s="5"/>
      <c r="W140" s="18">
        <v>5000</v>
      </c>
    </row>
    <row r="141" spans="1:23" x14ac:dyDescent="0.25">
      <c r="A141" s="1"/>
      <c r="B141" s="1"/>
      <c r="C141" s="1"/>
      <c r="D141" s="1"/>
      <c r="E141" s="1" t="s">
        <v>132</v>
      </c>
      <c r="F141" s="1"/>
      <c r="G141" s="4">
        <v>0</v>
      </c>
      <c r="H141" s="5"/>
      <c r="I141" s="4">
        <v>2000</v>
      </c>
      <c r="J141" s="5"/>
      <c r="K141" s="4">
        <f t="shared" si="15"/>
        <v>-2000</v>
      </c>
      <c r="L141" s="5"/>
      <c r="M141" s="4">
        <v>0</v>
      </c>
      <c r="N141" s="5"/>
      <c r="O141" s="18">
        <f t="shared" si="17"/>
        <v>0</v>
      </c>
      <c r="P141" s="5"/>
      <c r="Q141" s="18">
        <f t="shared" si="16"/>
        <v>0</v>
      </c>
      <c r="R141" s="5"/>
      <c r="S141" s="4">
        <v>2000</v>
      </c>
      <c r="T141" s="5"/>
      <c r="U141" s="4">
        <f t="shared" si="14"/>
        <v>2000</v>
      </c>
      <c r="V141" s="5"/>
      <c r="W141" s="18">
        <v>2000</v>
      </c>
    </row>
    <row r="142" spans="1:23" x14ac:dyDescent="0.25">
      <c r="A142" s="1"/>
      <c r="B142" s="1"/>
      <c r="C142" s="1"/>
      <c r="D142" s="1"/>
      <c r="E142" s="1" t="s">
        <v>133</v>
      </c>
      <c r="F142" s="1"/>
      <c r="G142" s="4">
        <v>2305</v>
      </c>
      <c r="H142" s="5"/>
      <c r="I142" s="4">
        <v>4000</v>
      </c>
      <c r="J142" s="5"/>
      <c r="K142" s="4">
        <f t="shared" si="15"/>
        <v>-1695</v>
      </c>
      <c r="L142" s="5"/>
      <c r="M142" s="4">
        <v>689.06</v>
      </c>
      <c r="N142" s="5"/>
      <c r="O142" s="18">
        <f t="shared" si="17"/>
        <v>344.53</v>
      </c>
      <c r="P142" s="5"/>
      <c r="Q142" s="18">
        <f t="shared" si="16"/>
        <v>1033.5899999999999</v>
      </c>
      <c r="R142" s="5"/>
      <c r="S142" s="4">
        <v>4000</v>
      </c>
      <c r="T142" s="5"/>
      <c r="U142" s="4">
        <f t="shared" si="14"/>
        <v>2966.41</v>
      </c>
      <c r="V142" s="5"/>
      <c r="W142" s="18">
        <v>4000</v>
      </c>
    </row>
    <row r="143" spans="1:23" x14ac:dyDescent="0.25">
      <c r="A143" s="1"/>
      <c r="B143" s="1"/>
      <c r="C143" s="1"/>
      <c r="D143" s="1"/>
      <c r="E143" s="1" t="s">
        <v>134</v>
      </c>
      <c r="F143" s="1"/>
      <c r="G143" s="4">
        <v>79428.02</v>
      </c>
      <c r="H143" s="5"/>
      <c r="I143" s="4">
        <v>75000</v>
      </c>
      <c r="J143" s="5"/>
      <c r="K143" s="4">
        <f t="shared" si="15"/>
        <v>4428.0200000000004</v>
      </c>
      <c r="L143" s="5"/>
      <c r="M143" s="4">
        <v>65523.74</v>
      </c>
      <c r="N143" s="5"/>
      <c r="O143" s="18">
        <f t="shared" si="17"/>
        <v>32761.87</v>
      </c>
      <c r="P143" s="5"/>
      <c r="Q143" s="18">
        <f t="shared" si="16"/>
        <v>98285.61</v>
      </c>
      <c r="R143" s="5"/>
      <c r="S143" s="4">
        <v>90000</v>
      </c>
      <c r="T143" s="5"/>
      <c r="U143" s="4">
        <f t="shared" si="14"/>
        <v>-8285.61</v>
      </c>
      <c r="V143" s="5"/>
      <c r="W143" s="18">
        <v>100000</v>
      </c>
    </row>
    <row r="144" spans="1:23" x14ac:dyDescent="0.25">
      <c r="A144" s="1"/>
      <c r="B144" s="1"/>
      <c r="C144" s="1"/>
      <c r="D144" s="1"/>
      <c r="E144" s="1" t="s">
        <v>135</v>
      </c>
      <c r="F144" s="1"/>
      <c r="G144" s="4">
        <v>0</v>
      </c>
      <c r="H144" s="5"/>
      <c r="I144" s="4">
        <v>500</v>
      </c>
      <c r="J144" s="5"/>
      <c r="K144" s="4">
        <f t="shared" si="15"/>
        <v>-500</v>
      </c>
      <c r="L144" s="5"/>
      <c r="M144" s="4">
        <v>0</v>
      </c>
      <c r="N144" s="5"/>
      <c r="O144" s="18">
        <f t="shared" si="17"/>
        <v>0</v>
      </c>
      <c r="P144" s="5"/>
      <c r="Q144" s="18">
        <f t="shared" si="16"/>
        <v>0</v>
      </c>
      <c r="R144" s="5"/>
      <c r="S144" s="4">
        <v>500</v>
      </c>
      <c r="T144" s="5"/>
      <c r="U144" s="4">
        <f t="shared" si="14"/>
        <v>500</v>
      </c>
      <c r="V144" s="5"/>
      <c r="W144" s="18">
        <v>500</v>
      </c>
    </row>
    <row r="145" spans="1:23" ht="15.75" thickBot="1" x14ac:dyDescent="0.3">
      <c r="A145" s="1"/>
      <c r="B145" s="1"/>
      <c r="C145" s="1"/>
      <c r="D145" s="1"/>
      <c r="E145" s="1" t="s">
        <v>136</v>
      </c>
      <c r="F145" s="1"/>
      <c r="G145" s="7">
        <v>24499.13</v>
      </c>
      <c r="H145" s="5"/>
      <c r="I145" s="7">
        <v>25000</v>
      </c>
      <c r="J145" s="5"/>
      <c r="K145" s="7">
        <f t="shared" si="15"/>
        <v>-500.87</v>
      </c>
      <c r="L145" s="5"/>
      <c r="M145" s="7">
        <v>14888</v>
      </c>
      <c r="N145" s="5"/>
      <c r="O145" s="23">
        <f t="shared" si="17"/>
        <v>7444</v>
      </c>
      <c r="P145" s="5"/>
      <c r="Q145" s="23">
        <f t="shared" si="16"/>
        <v>22332</v>
      </c>
      <c r="R145" s="5"/>
      <c r="S145" s="7">
        <v>26500</v>
      </c>
      <c r="T145" s="5"/>
      <c r="U145" s="6">
        <f t="shared" si="14"/>
        <v>4168</v>
      </c>
      <c r="V145" s="5"/>
      <c r="W145" s="29">
        <v>26500</v>
      </c>
    </row>
    <row r="146" spans="1:23" ht="15.75" thickBot="1" x14ac:dyDescent="0.3">
      <c r="A146" s="1"/>
      <c r="B146" s="1"/>
      <c r="C146" s="1"/>
      <c r="D146" s="1" t="s">
        <v>137</v>
      </c>
      <c r="E146" s="1"/>
      <c r="F146" s="1"/>
      <c r="G146" s="9">
        <f>ROUND(SUM(G123:G145),5)</f>
        <v>242966.89</v>
      </c>
      <c r="H146" s="5"/>
      <c r="I146" s="9">
        <f>ROUND(SUM(I123:I145),5)</f>
        <v>249423</v>
      </c>
      <c r="J146" s="5"/>
      <c r="K146" s="9">
        <f t="shared" si="15"/>
        <v>-6456.11</v>
      </c>
      <c r="L146" s="5"/>
      <c r="M146" s="9">
        <f>ROUND(SUM(M123:M145),5)</f>
        <v>166541.57</v>
      </c>
      <c r="N146" s="5"/>
      <c r="O146" s="24">
        <f t="shared" si="17"/>
        <v>83270.785000000003</v>
      </c>
      <c r="P146" s="5"/>
      <c r="Q146" s="24">
        <f t="shared" si="16"/>
        <v>249812.35500000001</v>
      </c>
      <c r="R146" s="5"/>
      <c r="S146" s="9">
        <f>ROUND(SUM(S123:S145),5)</f>
        <v>282588</v>
      </c>
      <c r="T146" s="27"/>
      <c r="U146" s="8">
        <f t="shared" si="14"/>
        <v>32775.64499999999</v>
      </c>
      <c r="V146" s="5"/>
      <c r="W146" s="30">
        <f>ROUND(SUM(W123:W145),5)</f>
        <v>284727.09999999998</v>
      </c>
    </row>
    <row r="147" spans="1:23" ht="15.75" thickBot="1" x14ac:dyDescent="0.3">
      <c r="A147" s="1"/>
      <c r="B147" s="1"/>
      <c r="C147" s="1" t="s">
        <v>138</v>
      </c>
      <c r="D147" s="1"/>
      <c r="E147" s="1"/>
      <c r="F147" s="1"/>
      <c r="G147" s="8">
        <f>ROUND(SUM(G21:G22)+G33+SUM(G43:G44)+G59+G101+G122+G146,5)</f>
        <v>1099089.05</v>
      </c>
      <c r="H147" s="5"/>
      <c r="I147" s="8">
        <f>ROUND(SUM(I21:I22)+I33+SUM(I43:I44)+I59+I101+I122+I146,5)</f>
        <v>1156306</v>
      </c>
      <c r="J147" s="5"/>
      <c r="K147" s="8">
        <f t="shared" si="15"/>
        <v>-57216.95</v>
      </c>
      <c r="L147" s="5"/>
      <c r="M147" s="8">
        <f>ROUND(SUM(M21:M22)+M33+SUM(M43:M44)+M59+M101+M122+M146,5)</f>
        <v>814666.18</v>
      </c>
      <c r="N147" s="5"/>
      <c r="O147" s="24">
        <f t="shared" si="17"/>
        <v>407333.09</v>
      </c>
      <c r="P147" s="5"/>
      <c r="Q147" s="24">
        <f t="shared" si="16"/>
        <v>1221999.27</v>
      </c>
      <c r="R147" s="5"/>
      <c r="S147" s="8">
        <f>ROUND(SUM(S21:S22)+S33+SUM(S43:S44)+S59+S101+S122+S146,5)</f>
        <v>1275323</v>
      </c>
      <c r="T147" s="28"/>
      <c r="U147" s="6">
        <f t="shared" si="14"/>
        <v>53323.729999999981</v>
      </c>
      <c r="V147" s="5"/>
      <c r="W147" s="24">
        <f>ROUND(SUM(W21:W22)+W33+SUM(W43:W44)+W59+W101+W122+W146,5)</f>
        <v>1290885</v>
      </c>
    </row>
    <row r="148" spans="1:23" x14ac:dyDescent="0.25">
      <c r="A148" s="1"/>
      <c r="B148" s="1" t="s">
        <v>139</v>
      </c>
      <c r="C148" s="1"/>
      <c r="D148" s="1"/>
      <c r="E148" s="1"/>
      <c r="F148" s="1"/>
      <c r="G148" s="4">
        <f>ROUND(G3+G20-G147,5)</f>
        <v>471677.67</v>
      </c>
      <c r="H148" s="5"/>
      <c r="I148" s="4">
        <f>ROUND(I3+I20-I147,5)</f>
        <v>409334.56</v>
      </c>
      <c r="J148" s="5"/>
      <c r="K148" s="4">
        <f t="shared" si="15"/>
        <v>62343.11</v>
      </c>
      <c r="L148" s="5"/>
      <c r="M148" s="4">
        <f>ROUND(M3+M20-M147,5)</f>
        <v>279741.96000000002</v>
      </c>
      <c r="N148" s="5"/>
      <c r="O148" s="18">
        <f t="shared" si="17"/>
        <v>139870.98000000001</v>
      </c>
      <c r="P148" s="5"/>
      <c r="Q148" s="18">
        <f t="shared" si="16"/>
        <v>419612.94000000006</v>
      </c>
      <c r="R148" s="5"/>
      <c r="S148" s="4">
        <f>ROUND(S3+S20-S147,5)</f>
        <v>365431.37</v>
      </c>
      <c r="T148" s="5"/>
      <c r="U148" s="4">
        <f t="shared" si="14"/>
        <v>-54181.570000000065</v>
      </c>
      <c r="V148" s="5"/>
      <c r="W148" s="18">
        <f>ROUND(W3+W20-W147,5)</f>
        <v>397998.00109999999</v>
      </c>
    </row>
    <row r="149" spans="1:23" x14ac:dyDescent="0.25">
      <c r="A149" s="1"/>
      <c r="B149" s="1" t="s">
        <v>140</v>
      </c>
      <c r="C149" s="1"/>
      <c r="D149" s="1"/>
      <c r="E149" s="1"/>
      <c r="F149" s="1"/>
      <c r="G149" s="4"/>
      <c r="H149" s="5"/>
      <c r="I149" s="4"/>
      <c r="J149" s="5"/>
      <c r="K149" s="4"/>
      <c r="L149" s="5"/>
      <c r="M149" s="4"/>
      <c r="N149" s="5"/>
      <c r="O149" s="18">
        <f t="shared" si="17"/>
        <v>0</v>
      </c>
      <c r="P149" s="5"/>
      <c r="Q149" s="18">
        <f t="shared" si="16"/>
        <v>0</v>
      </c>
      <c r="R149" s="5"/>
      <c r="S149" s="4"/>
      <c r="T149" s="5"/>
      <c r="U149" s="4"/>
      <c r="V149" s="5"/>
      <c r="W149" s="18"/>
    </row>
    <row r="150" spans="1:23" x14ac:dyDescent="0.25">
      <c r="A150" s="1"/>
      <c r="B150" s="1"/>
      <c r="C150" s="1" t="s">
        <v>141</v>
      </c>
      <c r="D150" s="1"/>
      <c r="E150" s="1"/>
      <c r="F150" s="1"/>
      <c r="G150" s="4"/>
      <c r="H150" s="5"/>
      <c r="I150" s="4"/>
      <c r="J150" s="5"/>
      <c r="K150" s="4"/>
      <c r="L150" s="5"/>
      <c r="M150" s="4"/>
      <c r="N150" s="5"/>
      <c r="O150" s="18">
        <f t="shared" si="17"/>
        <v>0</v>
      </c>
      <c r="P150" s="5"/>
      <c r="Q150" s="18">
        <f t="shared" si="16"/>
        <v>0</v>
      </c>
      <c r="R150" s="5"/>
      <c r="S150" s="4"/>
      <c r="T150" s="5"/>
      <c r="U150" s="4"/>
      <c r="V150" s="5"/>
      <c r="W150" s="18"/>
    </row>
    <row r="151" spans="1:23" ht="15.75" thickBot="1" x14ac:dyDescent="0.3">
      <c r="A151" s="1"/>
      <c r="B151" s="1"/>
      <c r="C151" s="1"/>
      <c r="D151" s="1" t="s">
        <v>142</v>
      </c>
      <c r="E151" s="1"/>
      <c r="F151" s="1"/>
      <c r="G151" s="6">
        <v>406.53</v>
      </c>
      <c r="H151" s="5"/>
      <c r="I151" s="6">
        <v>300</v>
      </c>
      <c r="J151" s="5"/>
      <c r="K151" s="6">
        <f>ROUND((G151-I151),5)</f>
        <v>106.53</v>
      </c>
      <c r="L151" s="5"/>
      <c r="M151" s="6">
        <v>128.80000000000001</v>
      </c>
      <c r="N151" s="5"/>
      <c r="O151" s="23">
        <f t="shared" si="17"/>
        <v>64.400000000000006</v>
      </c>
      <c r="P151" s="5"/>
      <c r="Q151" s="23">
        <f t="shared" si="16"/>
        <v>193.20000000000002</v>
      </c>
      <c r="R151" s="5"/>
      <c r="S151" s="6">
        <v>120</v>
      </c>
      <c r="T151" s="5"/>
      <c r="U151" s="6">
        <f t="shared" si="14"/>
        <v>-73.200000000000017</v>
      </c>
      <c r="V151" s="5"/>
      <c r="W151" s="23">
        <v>150</v>
      </c>
    </row>
    <row r="152" spans="1:23" x14ac:dyDescent="0.25">
      <c r="A152" s="1"/>
      <c r="B152" s="1"/>
      <c r="C152" s="1" t="s">
        <v>143</v>
      </c>
      <c r="D152" s="1"/>
      <c r="E152" s="1"/>
      <c r="F152" s="1"/>
      <c r="G152" s="4">
        <f>ROUND(SUM(G150:G151),5)</f>
        <v>406.53</v>
      </c>
      <c r="H152" s="5"/>
      <c r="I152" s="4">
        <f>ROUND(SUM(I150:I151),5)</f>
        <v>300</v>
      </c>
      <c r="J152" s="5"/>
      <c r="K152" s="4">
        <f>ROUND((G152-I152),5)</f>
        <v>106.53</v>
      </c>
      <c r="L152" s="5"/>
      <c r="M152" s="4">
        <f>ROUND(SUM(M150:M151),5)</f>
        <v>128.80000000000001</v>
      </c>
      <c r="N152" s="5"/>
      <c r="O152" s="18">
        <f t="shared" si="17"/>
        <v>64.400000000000006</v>
      </c>
      <c r="P152" s="5"/>
      <c r="Q152" s="18">
        <f t="shared" si="16"/>
        <v>193.20000000000002</v>
      </c>
      <c r="R152" s="5"/>
      <c r="S152" s="4">
        <f>ROUND(SUM(S150:S151),5)</f>
        <v>120</v>
      </c>
      <c r="T152" s="5"/>
      <c r="U152" s="4">
        <f t="shared" si="14"/>
        <v>-73.200000000000017</v>
      </c>
      <c r="V152" s="5"/>
      <c r="W152" s="18">
        <f>ROUND(SUM(W150:W151),5)</f>
        <v>150</v>
      </c>
    </row>
    <row r="153" spans="1:23" x14ac:dyDescent="0.25">
      <c r="A153" s="1"/>
      <c r="B153" s="1"/>
      <c r="C153" s="1" t="s">
        <v>144</v>
      </c>
      <c r="D153" s="1"/>
      <c r="E153" s="1"/>
      <c r="F153" s="1"/>
      <c r="G153" s="4"/>
      <c r="H153" s="5"/>
      <c r="I153" s="4"/>
      <c r="J153" s="5"/>
      <c r="K153" s="4"/>
      <c r="L153" s="5"/>
      <c r="M153" s="4"/>
      <c r="N153" s="5"/>
      <c r="O153" s="18">
        <f t="shared" si="17"/>
        <v>0</v>
      </c>
      <c r="P153" s="5"/>
      <c r="Q153" s="18">
        <f t="shared" si="16"/>
        <v>0</v>
      </c>
      <c r="R153" s="5"/>
      <c r="S153" s="4"/>
      <c r="T153" s="5"/>
      <c r="U153" s="4"/>
      <c r="V153" s="5"/>
      <c r="W153" s="18"/>
    </row>
    <row r="154" spans="1:23" x14ac:dyDescent="0.25">
      <c r="A154" s="1"/>
      <c r="B154" s="1"/>
      <c r="C154" s="1"/>
      <c r="D154" s="1" t="s">
        <v>145</v>
      </c>
      <c r="E154" s="1"/>
      <c r="F154" s="1"/>
      <c r="G154" s="4">
        <v>5570.51</v>
      </c>
      <c r="H154" s="5"/>
      <c r="I154" s="4">
        <v>4500</v>
      </c>
      <c r="J154" s="5"/>
      <c r="K154" s="4">
        <f>ROUND((G154-I154),5)</f>
        <v>1070.51</v>
      </c>
      <c r="L154" s="5"/>
      <c r="M154" s="4">
        <v>2108.7199999999998</v>
      </c>
      <c r="N154" s="5"/>
      <c r="O154" s="18">
        <f t="shared" si="17"/>
        <v>1054.3599999999999</v>
      </c>
      <c r="P154" s="5"/>
      <c r="Q154" s="18">
        <f t="shared" si="16"/>
        <v>3163.08</v>
      </c>
      <c r="R154" s="5"/>
      <c r="S154" s="4">
        <v>2500</v>
      </c>
      <c r="T154" s="5"/>
      <c r="U154" s="4">
        <f t="shared" si="14"/>
        <v>-663.07999999999993</v>
      </c>
      <c r="V154" s="5"/>
      <c r="W154" s="32">
        <v>1500</v>
      </c>
    </row>
    <row r="155" spans="1:23" x14ac:dyDescent="0.25">
      <c r="A155" s="1"/>
      <c r="B155" s="1"/>
      <c r="C155" s="1"/>
      <c r="D155" s="1" t="s">
        <v>146</v>
      </c>
      <c r="E155" s="1"/>
      <c r="F155" s="1"/>
      <c r="G155" s="4"/>
      <c r="H155" s="5"/>
      <c r="I155" s="4"/>
      <c r="J155" s="5"/>
      <c r="K155" s="4"/>
      <c r="L155" s="5"/>
      <c r="M155" s="4"/>
      <c r="N155" s="5"/>
      <c r="O155" s="18">
        <f t="shared" si="17"/>
        <v>0</v>
      </c>
      <c r="P155" s="5"/>
      <c r="Q155" s="18">
        <f t="shared" si="16"/>
        <v>0</v>
      </c>
      <c r="R155" s="5"/>
      <c r="S155" s="4"/>
      <c r="T155" s="5"/>
      <c r="U155" s="4"/>
      <c r="V155" s="5"/>
      <c r="W155" s="18"/>
    </row>
    <row r="156" spans="1:23" ht="15.75" thickBot="1" x14ac:dyDescent="0.3">
      <c r="A156" s="1"/>
      <c r="B156" s="1"/>
      <c r="C156" s="1"/>
      <c r="D156" s="1"/>
      <c r="E156" s="1" t="s">
        <v>147</v>
      </c>
      <c r="F156" s="1"/>
      <c r="G156" s="6">
        <v>486</v>
      </c>
      <c r="H156" s="5"/>
      <c r="I156" s="6">
        <v>475</v>
      </c>
      <c r="J156" s="5"/>
      <c r="K156" s="6">
        <f t="shared" ref="K156:K162" si="18">ROUND((G156-I156),5)</f>
        <v>11</v>
      </c>
      <c r="L156" s="5"/>
      <c r="M156" s="6">
        <v>485</v>
      </c>
      <c r="N156" s="5"/>
      <c r="O156" s="23">
        <f t="shared" si="17"/>
        <v>242.5</v>
      </c>
      <c r="P156" s="5"/>
      <c r="Q156" s="23">
        <f t="shared" si="16"/>
        <v>727.5</v>
      </c>
      <c r="R156" s="5"/>
      <c r="S156" s="6">
        <v>475</v>
      </c>
      <c r="T156" s="5"/>
      <c r="U156" s="6">
        <f t="shared" si="14"/>
        <v>-252.5</v>
      </c>
      <c r="V156" s="5"/>
      <c r="W156" s="23">
        <v>485</v>
      </c>
    </row>
    <row r="157" spans="1:23" x14ac:dyDescent="0.25">
      <c r="A157" s="1"/>
      <c r="B157" s="1"/>
      <c r="C157" s="1"/>
      <c r="D157" s="1" t="s">
        <v>148</v>
      </c>
      <c r="E157" s="1"/>
      <c r="F157" s="1"/>
      <c r="G157" s="4">
        <f>ROUND(SUM(G155:G156),5)</f>
        <v>486</v>
      </c>
      <c r="H157" s="5"/>
      <c r="I157" s="4">
        <f>ROUND(SUM(I155:I156),5)</f>
        <v>475</v>
      </c>
      <c r="J157" s="5"/>
      <c r="K157" s="4">
        <f t="shared" si="18"/>
        <v>11</v>
      </c>
      <c r="L157" s="5"/>
      <c r="M157" s="4">
        <f>ROUND(SUM(M155:M156),5)</f>
        <v>485</v>
      </c>
      <c r="N157" s="5"/>
      <c r="O157" s="18">
        <f t="shared" si="17"/>
        <v>242.5</v>
      </c>
      <c r="P157" s="5"/>
      <c r="Q157" s="18">
        <f t="shared" si="16"/>
        <v>727.5</v>
      </c>
      <c r="R157" s="5"/>
      <c r="S157" s="4">
        <f>ROUND(SUM(S155:S156),5)</f>
        <v>475</v>
      </c>
      <c r="T157" s="5"/>
      <c r="U157" s="4">
        <f t="shared" si="14"/>
        <v>-252.5</v>
      </c>
      <c r="V157" s="5"/>
      <c r="W157" s="18">
        <f>ROUND(SUM(W155:W156),5)</f>
        <v>485</v>
      </c>
    </row>
    <row r="158" spans="1:23" x14ac:dyDescent="0.25">
      <c r="A158" s="1"/>
      <c r="B158" s="1"/>
      <c r="C158" s="1"/>
      <c r="D158" s="1" t="s">
        <v>165</v>
      </c>
      <c r="E158" s="1"/>
      <c r="F158" s="1"/>
      <c r="G158" s="4"/>
      <c r="H158" s="5"/>
      <c r="I158" s="4"/>
      <c r="J158" s="5"/>
      <c r="K158" s="4"/>
      <c r="L158" s="5"/>
      <c r="M158" s="4">
        <v>317</v>
      </c>
      <c r="N158" s="5"/>
      <c r="O158" s="18"/>
      <c r="P158" s="5"/>
      <c r="Q158" s="18">
        <f t="shared" si="16"/>
        <v>317</v>
      </c>
      <c r="R158" s="5"/>
      <c r="S158" s="4"/>
      <c r="T158" s="5"/>
      <c r="U158" s="4">
        <f t="shared" si="14"/>
        <v>-317</v>
      </c>
      <c r="V158" s="5"/>
      <c r="W158" s="18">
        <v>317</v>
      </c>
    </row>
    <row r="159" spans="1:23" ht="15.75" thickBot="1" x14ac:dyDescent="0.3">
      <c r="A159" s="1"/>
      <c r="B159" s="1"/>
      <c r="C159" s="1"/>
      <c r="D159" s="1" t="s">
        <v>149</v>
      </c>
      <c r="E159" s="1"/>
      <c r="F159" s="1"/>
      <c r="G159" s="7">
        <v>350000</v>
      </c>
      <c r="H159" s="5"/>
      <c r="I159" s="7">
        <v>350000</v>
      </c>
      <c r="J159" s="5"/>
      <c r="K159" s="7">
        <f t="shared" si="18"/>
        <v>0</v>
      </c>
      <c r="L159" s="5"/>
      <c r="M159" s="7">
        <v>243333.35</v>
      </c>
      <c r="N159" s="5"/>
      <c r="O159" s="23">
        <f t="shared" si="17"/>
        <v>121666.675</v>
      </c>
      <c r="P159" s="5"/>
      <c r="Q159" s="23">
        <f t="shared" si="16"/>
        <v>365000.02500000002</v>
      </c>
      <c r="R159" s="5"/>
      <c r="S159" s="7">
        <v>365000</v>
      </c>
      <c r="T159" s="5"/>
      <c r="U159" s="6">
        <f t="shared" si="14"/>
        <v>-2.5000000023283064E-2</v>
      </c>
      <c r="V159" s="5"/>
      <c r="W159" s="34">
        <v>370000</v>
      </c>
    </row>
    <row r="160" spans="1:23" ht="15.75" thickBot="1" x14ac:dyDescent="0.3">
      <c r="A160" s="1"/>
      <c r="B160" s="1"/>
      <c r="C160" s="1" t="s">
        <v>150</v>
      </c>
      <c r="D160" s="1"/>
      <c r="E160" s="1"/>
      <c r="F160" s="1"/>
      <c r="G160" s="9">
        <f>ROUND(SUM(G153:G154)+SUM(G157:G159),5)</f>
        <v>356056.51</v>
      </c>
      <c r="H160" s="5"/>
      <c r="I160" s="9">
        <f>ROUND(SUM(I153:I154)+SUM(I157:I159),5)</f>
        <v>354975</v>
      </c>
      <c r="J160" s="5"/>
      <c r="K160" s="9">
        <f t="shared" si="18"/>
        <v>1081.51</v>
      </c>
      <c r="L160" s="5"/>
      <c r="M160" s="9">
        <f>ROUND(SUM(M153:M154)+SUM(M157:M159),5)</f>
        <v>246244.07</v>
      </c>
      <c r="N160" s="5"/>
      <c r="O160" s="24">
        <f t="shared" si="17"/>
        <v>123122.035</v>
      </c>
      <c r="P160" s="5"/>
      <c r="Q160" s="24">
        <f t="shared" si="16"/>
        <v>369366.10499999998</v>
      </c>
      <c r="R160" s="5"/>
      <c r="S160" s="9">
        <f>ROUND(SUM(S153:S154)+SUM(S157:S159),5)</f>
        <v>367975</v>
      </c>
      <c r="T160" s="5"/>
      <c r="U160" s="8">
        <f t="shared" si="14"/>
        <v>-1391.1049999999814</v>
      </c>
      <c r="V160" s="5"/>
      <c r="W160" s="30">
        <f>ROUND(SUM(W153:W154)+SUM(W157:W159),5)</f>
        <v>372302</v>
      </c>
    </row>
    <row r="161" spans="1:23" ht="15.75" thickBot="1" x14ac:dyDescent="0.3">
      <c r="A161" s="1"/>
      <c r="B161" s="1" t="s">
        <v>151</v>
      </c>
      <c r="C161" s="1"/>
      <c r="D161" s="1"/>
      <c r="E161" s="1"/>
      <c r="F161" s="1"/>
      <c r="G161" s="9">
        <f>ROUND(G149+G152-G160,5)</f>
        <v>-355649.98</v>
      </c>
      <c r="H161" s="5"/>
      <c r="I161" s="9">
        <f>ROUND(I149+I152-I160,5)</f>
        <v>-354675</v>
      </c>
      <c r="J161" s="5"/>
      <c r="K161" s="9">
        <f t="shared" si="18"/>
        <v>-974.98</v>
      </c>
      <c r="L161" s="5"/>
      <c r="M161" s="9">
        <f>ROUND(M149+M152-M160,5)</f>
        <v>-246115.27</v>
      </c>
      <c r="N161" s="5"/>
      <c r="O161" s="24">
        <f t="shared" si="17"/>
        <v>-123057.63499999999</v>
      </c>
      <c r="P161" s="5"/>
      <c r="Q161" s="24">
        <f t="shared" si="16"/>
        <v>-369172.90499999997</v>
      </c>
      <c r="R161" s="5"/>
      <c r="S161" s="8">
        <f>ROUND(S149+S152-S160,5)</f>
        <v>-367855</v>
      </c>
      <c r="T161" s="5"/>
      <c r="U161" s="8">
        <f t="shared" si="14"/>
        <v>1317.9049999999697</v>
      </c>
      <c r="V161" s="5"/>
      <c r="W161" s="30">
        <f>ROUND(W149+W152-W160,5)</f>
        <v>-372152</v>
      </c>
    </row>
    <row r="162" spans="1:23" s="11" customFormat="1" ht="30" customHeight="1" thickBot="1" x14ac:dyDescent="0.25">
      <c r="A162" s="1" t="s">
        <v>152</v>
      </c>
      <c r="B162" s="1"/>
      <c r="C162" s="1"/>
      <c r="D162" s="1"/>
      <c r="E162" s="1"/>
      <c r="F162" s="1"/>
      <c r="G162" s="10">
        <f>ROUND(G148+G161,5)</f>
        <v>116027.69</v>
      </c>
      <c r="H162" s="1"/>
      <c r="I162" s="10">
        <f>ROUND(I148+I161,5)</f>
        <v>54659.56</v>
      </c>
      <c r="J162" s="1"/>
      <c r="K162" s="10">
        <f t="shared" si="18"/>
        <v>61368.13</v>
      </c>
      <c r="L162" s="1"/>
      <c r="M162" s="10">
        <f>ROUND(M148+M161,5)</f>
        <v>33626.69</v>
      </c>
      <c r="N162" s="1"/>
      <c r="O162" s="25">
        <f t="shared" si="17"/>
        <v>16813.345000000001</v>
      </c>
      <c r="P162" s="1"/>
      <c r="Q162" s="25">
        <f t="shared" si="16"/>
        <v>50440.035000000003</v>
      </c>
      <c r="R162" s="1"/>
      <c r="S162" s="20">
        <f>ROUND(S148+S161,5)</f>
        <v>-2423.63</v>
      </c>
      <c r="T162" s="1"/>
      <c r="U162" s="26">
        <f t="shared" si="14"/>
        <v>-52863.665000000001</v>
      </c>
      <c r="V162" s="1"/>
      <c r="W162" s="31">
        <f>ROUND(W148+W161,5)</f>
        <v>25846.001100000001</v>
      </c>
    </row>
    <row r="163" spans="1:23" ht="15.75" thickTop="1" x14ac:dyDescent="0.25"/>
    <row r="164" spans="1:23" x14ac:dyDescent="0.25">
      <c r="Q164" s="18"/>
    </row>
  </sheetData>
  <pageMargins left="0.25" right="0" top="0.75" bottom="0.75" header="0.3" footer="0.3"/>
  <pageSetup scale="75" fitToHeight="0" orientation="landscape" r:id="rId1"/>
  <headerFooter>
    <oddHeader>&amp;L&amp;"Arial,Bold"&amp;8 8:50 AM
 09/13/19
 Accrual Basis&amp;C&amp;"Arial,Bold"&amp;12 The Belmont Condominium Trust
&amp;14 2020 Budget Worksheet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RTB3680-01f</dc:creator>
  <cp:lastModifiedBy>Jay</cp:lastModifiedBy>
  <cp:lastPrinted>2019-10-31T15:43:34Z</cp:lastPrinted>
  <dcterms:created xsi:type="dcterms:W3CDTF">2019-09-13T12:50:04Z</dcterms:created>
  <dcterms:modified xsi:type="dcterms:W3CDTF">2019-10-31T15:44:28Z</dcterms:modified>
</cp:coreProperties>
</file>