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sessor\Desktop\"/>
    </mc:Choice>
  </mc:AlternateContent>
  <xr:revisionPtr revIDLastSave="0" documentId="8_{A984DD0F-6D13-4574-AFA8-C310B5E02B33}" xr6:coauthVersionLast="47" xr6:coauthVersionMax="47" xr10:uidLastSave="{00000000-0000-0000-0000-000000000000}"/>
  <bookViews>
    <workbookView xWindow="-120" yWindow="-120" windowWidth="29040" windowHeight="15720" xr2:uid="{4242215E-EE85-498F-8087-67CEAA4719D7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L6" i="2"/>
  <c r="N6" i="2"/>
  <c r="P6" i="2"/>
  <c r="L18" i="2"/>
  <c r="N18" i="2" s="1"/>
  <c r="R18" i="2" s="1"/>
  <c r="I18" i="2"/>
  <c r="I2" i="2"/>
  <c r="L2" i="2"/>
  <c r="N2" i="2" s="1"/>
  <c r="I3" i="2"/>
  <c r="L3" i="2"/>
  <c r="N3" i="2" s="1"/>
  <c r="I4" i="2"/>
  <c r="L4" i="2"/>
  <c r="N4" i="2" s="1"/>
  <c r="P4" i="2"/>
  <c r="I5" i="2"/>
  <c r="L5" i="2"/>
  <c r="N5" i="2"/>
  <c r="P5" i="2"/>
  <c r="I7" i="2"/>
  <c r="L7" i="2"/>
  <c r="N7" i="2" s="1"/>
  <c r="I8" i="2"/>
  <c r="L8" i="2"/>
  <c r="N8" i="2" s="1"/>
  <c r="I9" i="2"/>
  <c r="L9" i="2"/>
  <c r="N9" i="2" s="1"/>
  <c r="I10" i="2"/>
  <c r="L10" i="2"/>
  <c r="N10" i="2"/>
  <c r="P10" i="2"/>
  <c r="I11" i="2"/>
  <c r="L11" i="2"/>
  <c r="N11" i="2" s="1"/>
  <c r="D12" i="2"/>
  <c r="G12" i="2"/>
  <c r="H12" i="2"/>
  <c r="J12" i="2"/>
  <c r="M12" i="2"/>
  <c r="P3" i="2" l="1"/>
  <c r="P9" i="2"/>
  <c r="I13" i="2"/>
  <c r="P18" i="2"/>
  <c r="P8" i="2"/>
  <c r="P2" i="2"/>
  <c r="P7" i="2"/>
  <c r="I14" i="2"/>
  <c r="L12" i="2"/>
  <c r="N13" i="2" s="1"/>
  <c r="Q13" i="2"/>
  <c r="N14" i="2"/>
  <c r="R6" i="2" s="1"/>
  <c r="P11" i="2"/>
  <c r="P12" i="2" l="1"/>
  <c r="R4" i="2"/>
  <c r="R9" i="2"/>
  <c r="R12" i="2"/>
  <c r="R7" i="2"/>
  <c r="R2" i="2"/>
  <c r="R10" i="2"/>
  <c r="R3" i="2"/>
  <c r="R11" i="2"/>
  <c r="R8" i="2"/>
  <c r="R5" i="2"/>
  <c r="Q14" i="2" l="1"/>
  <c r="S14" i="2" s="1"/>
</calcChain>
</file>

<file path=xl/sharedStrings.xml><?xml version="1.0" encoding="utf-8"?>
<sst xmlns="http://schemas.openxmlformats.org/spreadsheetml/2006/main" count="148" uniqueCount="84">
  <si>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</si>
  <si>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</si>
  <si>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</si>
  <si>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</si>
  <si>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</si>
  <si>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</si>
  <si>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</si>
  <si>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</si>
  <si>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</si>
  <si>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</si>
  <si>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</si>
  <si>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</si>
  <si>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</si>
  <si>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</si>
  <si>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</si>
  <si>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</si>
  <si>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</si>
  <si>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</si>
  <si>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</si>
  <si>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</si>
  <si>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</si>
  <si>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</si>
  <si>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</si>
  <si>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</si>
  <si>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</si>
  <si>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</si>
  <si>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</si>
  <si>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</si>
  <si>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</si>
  <si>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</si>
  <si>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</si>
  <si>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</si>
  <si>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</si>
  <si>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</si>
  <si>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</si>
  <si>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</si>
  <si>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</si>
  <si>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</si>
  <si>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</si>
  <si>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</si>
  <si>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4001</t>
  </si>
  <si>
    <t>RANCH</t>
  </si>
  <si>
    <t>No</t>
  </si>
  <si>
    <t xml:space="preserve">  /  /    </t>
  </si>
  <si>
    <t>52-050-029-06</t>
  </si>
  <si>
    <t>925 S ST JOHNS ST</t>
  </si>
  <si>
    <t>03-ARM'S LENGTH</t>
  </si>
  <si>
    <t>UNPLATTED</t>
  </si>
  <si>
    <t>52-060-018-10</t>
  </si>
  <si>
    <t>213 BARBER ST</t>
  </si>
  <si>
    <t>52-060-028-01</t>
  </si>
  <si>
    <t>266 E ST CHARLES RD</t>
  </si>
  <si>
    <t>2 STORY</t>
  </si>
  <si>
    <t>52-060-031-00</t>
  </si>
  <si>
    <t>807 N UNION ST</t>
  </si>
  <si>
    <t>FARMHOUSE</t>
  </si>
  <si>
    <t>PTA</t>
  </si>
  <si>
    <t>52-060-052-70</t>
  </si>
  <si>
    <t>401 BARBER ST</t>
  </si>
  <si>
    <t>52-060-059-00</t>
  </si>
  <si>
    <t>832 N PINE RIVER ST</t>
  </si>
  <si>
    <t>1 STORY</t>
  </si>
  <si>
    <t>52-060-061-00</t>
  </si>
  <si>
    <t>838 N PINE RIVER ST</t>
  </si>
  <si>
    <t>16-LC PAYOFF</t>
  </si>
  <si>
    <t>52-070-030-02</t>
  </si>
  <si>
    <t>707 S ELM ST</t>
  </si>
  <si>
    <t>52-070-040-00</t>
  </si>
  <si>
    <t>717 S PINE RIVER ST</t>
  </si>
  <si>
    <t>1 1/2 STORY</t>
  </si>
  <si>
    <t>52-080-008-00</t>
  </si>
  <si>
    <t>540 W CENTER ST</t>
  </si>
  <si>
    <t>52-080-010-01</t>
  </si>
  <si>
    <t>52-080-023-00</t>
  </si>
  <si>
    <t>743 N PINE RIVER ST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</si>
  <si>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</si>
  <si>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</si>
  <si>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</si>
  <si>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</si>
  <si>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</si>
  <si>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</si>
  <si>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</si>
  <si>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</si>
  <si>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.834 ECF CALCULATED AND APPLIED FOR UNPLATTED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</si>
</sst>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Border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 applyBorder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 applyBorder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 applyBorder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 applyBorder="1"/>
    <xf numFmtId="166" fontId="3" fillId="3" borderId="2" xfId="0" applyNumberFormat="1" applyFont="1" applyFill="1" applyBorder="1"/>
    <xf numFmtId="38" fontId="2" fillId="2" borderId="0" xfId="0" applyNumberFormat="1" applyFont="1" applyFill="1" applyAlignment="1">
      <alignment horizontal="center"/>
    </xf>
    <xf numFmtId="38" fontId="0" fillId="0" borderId="0" xfId="0" applyNumberFormat="1"/>
    <xf numFmtId="38" fontId="3" fillId="3" borderId="1" xfId="0" applyNumberFormat="1" applyFont="1" applyFill="1" applyBorder="1"/>
    <xf numFmtId="38" fontId="3" fillId="3" borderId="0" xfId="0" applyNumberFormat="1" applyFont="1" applyFill="1" applyBorder="1"/>
    <xf numFmtId="38" fontId="3" fillId="3" borderId="2" xfId="0" applyNumberFormat="1" applyFont="1" applyFill="1" applyBorder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 applyBorder="1"/>
    <xf numFmtId="167" fontId="3" fillId="3" borderId="2" xfId="0" applyNumberFormat="1" applyFont="1" applyFill="1" applyBorder="1"/>
    <xf numFmtId="49" fontId="2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3" fillId="3" borderId="1" xfId="0" applyNumberFormat="1" applyFont="1" applyFill="1" applyBorder="1" applyAlignment="1">
      <alignment horizontal="right"/>
    </xf>
    <xf numFmtId="49" fontId="3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2" fillId="2" borderId="0" xfId="0" applyNumberFormat="1" applyFont="1" applyFill="1" applyAlignment="1">
      <alignment horizontal="center"/>
    </xf>
    <xf numFmtId="168" fontId="0" fillId="0" borderId="0" xfId="0" applyNumberFormat="1"/>
    <xf numFmtId="168" fontId="3" fillId="3" borderId="1" xfId="0" applyNumberFormat="1" applyFont="1" applyFill="1" applyBorder="1"/>
    <xf numFmtId="168" fontId="3" fillId="3" borderId="0" xfId="0" applyNumberFormat="1" applyFont="1" applyFill="1" applyBorder="1"/>
    <xf numFmtId="168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5" fontId="1" fillId="0" borderId="0" xfId="0" applyNumberFormat="1" applyFont="1"/>
    <xf numFmtId="6" fontId="1" fillId="0" borderId="0" xfId="0" applyNumberFormat="1" applyFont="1"/>
    <xf numFmtId="164" fontId="1" fillId="0" borderId="0" xfId="0" applyNumberFormat="1" applyFont="1"/>
    <xf numFmtId="166" fontId="1" fillId="0" borderId="0" xfId="0" applyNumberFormat="1" applyFont="1"/>
    <xf numFmtId="38" fontId="1" fillId="0" borderId="0" xfId="0" applyNumberFormat="1" applyFont="1"/>
    <xf numFmtId="167" fontId="1" fillId="0" borderId="0" xfId="0" applyNumberFormat="1" applyFont="1"/>
    <xf numFmtId="49" fontId="1" fillId="0" borderId="0" xfId="0" applyNumberFormat="1" applyFont="1" applyAlignment="1">
      <alignment horizontal="right"/>
    </xf>
    <xf numFmtId="168" fontId="1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D855-11F3-4DD4-874A-B17F4AB8D41C}">
  <dimension ref="A1:BL18"/>
  <sheetViews>
    <sheetView tabSelected="1" workbookViewId="0">
      <selection activeCell="B16" sqref="A16:XFD16"/>
    </sheetView>
  </sheetViews>
  <sheetFormatPr defaultRowHeight="15" x14ac:dyDescent="0.25"/>
  <cols>
    <col min="1" max="1" width="14.28515625" bestFit="1" customWidth="1"/>
    <col min="2" max="2" width="22.7109375" bestFit="1" customWidth="1"/>
    <col min="3" max="3" width="9.28515625" style="18" bestFit="1" customWidth="1"/>
    <col min="4" max="4" width="10.85546875" style="8" bestFit="1" customWidth="1"/>
    <col min="5" max="5" width="5.5703125" bestFit="1" customWidth="1"/>
    <col min="6" max="6" width="21.85546875" bestFit="1" customWidth="1"/>
    <col min="7" max="7" width="10.85546875" style="8" bestFit="1" customWidth="1"/>
    <col min="8" max="8" width="14.7109375" style="8" bestFit="1" customWidth="1"/>
    <col min="9" max="9" width="12.85546875" style="13" bestFit="1" customWidth="1"/>
    <col min="10" max="10" width="13.42578125" style="8" bestFit="1" customWidth="1"/>
    <col min="11" max="11" width="11" style="8" bestFit="1" customWidth="1"/>
    <col min="12" max="12" width="13.5703125" style="8" bestFit="1" customWidth="1"/>
    <col min="13" max="13" width="12.7109375" style="8" bestFit="1" customWidth="1"/>
    <col min="14" max="14" width="7" style="23" bestFit="1" customWidth="1"/>
    <col min="15" max="15" width="10.140625" style="28" bestFit="1" customWidth="1"/>
    <col min="16" max="16" width="15.5703125" style="33" bestFit="1" customWidth="1"/>
    <col min="17" max="17" width="11.5703125" style="41" bestFit="1" customWidth="1"/>
    <col min="18" max="18" width="18.85546875" style="43" bestFit="1" customWidth="1"/>
    <col min="19" max="19" width="13.28515625" bestFit="1" customWidth="1"/>
    <col min="20" max="20" width="9.42578125" bestFit="1" customWidth="1"/>
    <col min="21" max="21" width="10.7109375" style="8" bestFit="1" customWidth="1"/>
    <col min="22" max="22" width="11.5703125" bestFit="1" customWidth="1"/>
    <col min="23" max="23" width="10.42578125" style="18" bestFit="1" customWidth="1"/>
    <col min="24" max="24" width="19.42578125" bestFit="1" customWidth="1"/>
    <col min="25" max="25" width="25.28515625" bestFit="1" customWidth="1"/>
    <col min="26" max="27" width="13.7109375" bestFit="1" customWidth="1"/>
    <col min="28" max="28" width="18" bestFit="1" customWidth="1"/>
    <col min="29" max="29" width="6.85546875" bestFit="1" customWidth="1"/>
    <col min="30" max="30" width="13.140625" bestFit="1" customWidth="1"/>
    <col min="31" max="31" width="6.5703125" bestFit="1" customWidth="1"/>
    <col min="32" max="32" width="19.85546875" bestFit="1" customWidth="1"/>
    <col min="33" max="33" width="16.42578125" bestFit="1" customWidth="1"/>
    <col min="34" max="34" width="15.42578125" bestFit="1" customWidth="1"/>
    <col min="35" max="35" width="11" bestFit="1" customWidth="1"/>
    <col min="36" max="36" width="16.85546875" bestFit="1" customWidth="1"/>
    <col min="37" max="37" width="21.5703125" bestFit="1" customWidth="1"/>
    <col min="38" max="38" width="21" bestFit="1" customWidth="1"/>
    <col min="39" max="39" width="16.5703125" bestFit="1" customWidth="1"/>
  </cols>
  <sheetData>
    <row r="1" spans="1:64" x14ac:dyDescent="0.25">
      <c r="A1" s="2" t="s">
        <v>0</v>
      </c>
      <c r="B1" s="2" t="s">
        <v>1</v>
      </c>
      <c r="C1" s="17" t="s">
        <v>2</v>
      </c>
      <c r="D1" s="7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12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22" t="s">
        <v>13</v>
      </c>
      <c r="O1" s="27" t="s">
        <v>14</v>
      </c>
      <c r="P1" s="32" t="s">
        <v>15</v>
      </c>
      <c r="Q1" s="37" t="s">
        <v>16</v>
      </c>
      <c r="R1" s="42" t="s">
        <v>17</v>
      </c>
      <c r="S1" s="2" t="s">
        <v>18</v>
      </c>
      <c r="T1" s="2" t="s">
        <v>19</v>
      </c>
      <c r="U1" s="7" t="s">
        <v>20</v>
      </c>
      <c r="V1" s="2" t="s">
        <v>21</v>
      </c>
      <c r="W1" s="17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</row>
    <row r="2" spans="1:64" x14ac:dyDescent="0.25">
      <c r="A2" t="s">
        <v>44</v>
      </c>
      <c r="B2" t="s">
        <v>45</v>
      </c>
      <c r="C2" s="18">
        <v>44363</v>
      </c>
      <c r="D2" s="8">
        <v>325000</v>
      </c>
      <c r="E2" t="s">
        <v>39</v>
      </c>
      <c r="F2" t="s">
        <v>46</v>
      </c>
      <c r="G2" s="8">
        <v>325000</v>
      </c>
      <c r="H2" s="8">
        <v>105100</v>
      </c>
      <c r="I2" s="13">
        <f>H2/G2*100</f>
        <v>32.338461538461537</v>
      </c>
      <c r="J2" s="8">
        <v>300934</v>
      </c>
      <c r="K2" s="8">
        <v>106550</v>
      </c>
      <c r="L2" s="8">
        <f>G2-K2</f>
        <v>218450</v>
      </c>
      <c r="M2" s="8">
        <v>262681.09375</v>
      </c>
      <c r="N2" s="23">
        <f>L2/M2</f>
        <v>0.83161675962832782</v>
      </c>
      <c r="O2" s="28">
        <v>1800</v>
      </c>
      <c r="P2" s="33">
        <f>L2/O2</f>
        <v>121.36111111111111</v>
      </c>
      <c r="Q2" s="38" t="s">
        <v>40</v>
      </c>
      <c r="R2" s="43">
        <f>ABS(N14-N2)*100</f>
        <v>0.91837246887478408</v>
      </c>
      <c r="S2" t="s">
        <v>41</v>
      </c>
      <c r="U2" s="8">
        <v>106550</v>
      </c>
      <c r="V2" t="s">
        <v>42</v>
      </c>
      <c r="W2" s="18" t="s">
        <v>43</v>
      </c>
      <c r="Y2" t="s">
        <v>47</v>
      </c>
      <c r="Z2">
        <v>401</v>
      </c>
      <c r="AA2">
        <v>80</v>
      </c>
    </row>
    <row r="3" spans="1:64" x14ac:dyDescent="0.25">
      <c r="A3" t="s">
        <v>48</v>
      </c>
      <c r="B3" t="s">
        <v>49</v>
      </c>
      <c r="C3" s="18">
        <v>44795</v>
      </c>
      <c r="D3" s="8">
        <v>228000</v>
      </c>
      <c r="E3" t="s">
        <v>39</v>
      </c>
      <c r="F3" t="s">
        <v>46</v>
      </c>
      <c r="G3" s="8">
        <v>228000</v>
      </c>
      <c r="H3" s="8">
        <v>76200</v>
      </c>
      <c r="I3" s="13">
        <f>H3/G3*100</f>
        <v>33.421052631578945</v>
      </c>
      <c r="J3" s="8">
        <v>189205</v>
      </c>
      <c r="K3" s="8">
        <v>40948</v>
      </c>
      <c r="L3" s="8">
        <f>G3-K3</f>
        <v>187052</v>
      </c>
      <c r="M3" s="8">
        <v>200347.296875</v>
      </c>
      <c r="N3" s="23">
        <f>L3/M3</f>
        <v>0.93363875089717252</v>
      </c>
      <c r="O3" s="28">
        <v>1484</v>
      </c>
      <c r="P3" s="33">
        <f>L3/O3</f>
        <v>126.04582210242587</v>
      </c>
      <c r="Q3" s="38" t="s">
        <v>40</v>
      </c>
      <c r="R3" s="43">
        <f>ABS(N14-N3)*100</f>
        <v>9.2838266580096871</v>
      </c>
      <c r="S3" t="s">
        <v>41</v>
      </c>
      <c r="U3" s="8">
        <v>26616</v>
      </c>
      <c r="V3" t="s">
        <v>42</v>
      </c>
      <c r="W3" s="18" t="s">
        <v>43</v>
      </c>
      <c r="Y3" t="s">
        <v>47</v>
      </c>
      <c r="Z3">
        <v>401</v>
      </c>
      <c r="AA3">
        <v>75</v>
      </c>
    </row>
    <row r="4" spans="1:64" x14ac:dyDescent="0.25">
      <c r="A4" t="s">
        <v>50</v>
      </c>
      <c r="B4" t="s">
        <v>51</v>
      </c>
      <c r="C4" s="18">
        <v>44314</v>
      </c>
      <c r="D4" s="8">
        <v>380000</v>
      </c>
      <c r="E4" t="s">
        <v>39</v>
      </c>
      <c r="F4" t="s">
        <v>46</v>
      </c>
      <c r="G4" s="8">
        <v>380000</v>
      </c>
      <c r="H4" s="8">
        <v>128500</v>
      </c>
      <c r="I4" s="13">
        <f>H4/G4*100</f>
        <v>33.815789473684212</v>
      </c>
      <c r="J4" s="8">
        <v>345758</v>
      </c>
      <c r="K4" s="8">
        <v>118836</v>
      </c>
      <c r="L4" s="8">
        <f>G4-K4</f>
        <v>261164</v>
      </c>
      <c r="M4" s="8">
        <v>306651.34375</v>
      </c>
      <c r="N4" s="23">
        <f>L4/M4</f>
        <v>0.85166429341629124</v>
      </c>
      <c r="O4" s="28">
        <v>2900</v>
      </c>
      <c r="P4" s="33">
        <f>L4/O4</f>
        <v>90.056551724137933</v>
      </c>
      <c r="Q4" s="38" t="s">
        <v>40</v>
      </c>
      <c r="R4" s="43">
        <f>ABS(N14-N4)*100</f>
        <v>1.0863809099215582</v>
      </c>
      <c r="S4" t="s">
        <v>52</v>
      </c>
      <c r="U4" s="8">
        <v>46625</v>
      </c>
      <c r="V4" t="s">
        <v>42</v>
      </c>
      <c r="W4" s="18" t="s">
        <v>43</v>
      </c>
      <c r="Y4" t="s">
        <v>47</v>
      </c>
      <c r="Z4">
        <v>401</v>
      </c>
      <c r="AA4">
        <v>78</v>
      </c>
    </row>
    <row r="5" spans="1:64" x14ac:dyDescent="0.25">
      <c r="A5" t="s">
        <v>53</v>
      </c>
      <c r="B5" t="s">
        <v>54</v>
      </c>
      <c r="C5" s="18">
        <v>44419</v>
      </c>
      <c r="D5" s="8">
        <v>170000</v>
      </c>
      <c r="E5" t="s">
        <v>39</v>
      </c>
      <c r="F5" t="s">
        <v>46</v>
      </c>
      <c r="G5" s="8">
        <v>170000</v>
      </c>
      <c r="H5" s="8">
        <v>55700</v>
      </c>
      <c r="I5" s="13">
        <f>H5/G5*100</f>
        <v>32.764705882352942</v>
      </c>
      <c r="J5" s="8">
        <v>129176</v>
      </c>
      <c r="K5" s="8">
        <v>34404</v>
      </c>
      <c r="L5" s="8">
        <f>G5-K5</f>
        <v>135596</v>
      </c>
      <c r="M5" s="8">
        <v>128070.2734375</v>
      </c>
      <c r="N5" s="23">
        <f>L5/M5</f>
        <v>1.0587624775094484</v>
      </c>
      <c r="O5" s="28">
        <v>1890</v>
      </c>
      <c r="P5" s="33">
        <f>L5/O5</f>
        <v>71.743915343915347</v>
      </c>
      <c r="Q5" s="38" t="s">
        <v>40</v>
      </c>
      <c r="R5" s="43">
        <f>ABS(N14-N5)*100</f>
        <v>21.796199319237274</v>
      </c>
      <c r="S5" t="s">
        <v>55</v>
      </c>
      <c r="U5" s="8">
        <v>33674</v>
      </c>
      <c r="V5" t="s">
        <v>42</v>
      </c>
      <c r="W5" s="18" t="s">
        <v>43</v>
      </c>
      <c r="Y5" t="s">
        <v>47</v>
      </c>
      <c r="Z5">
        <v>401</v>
      </c>
      <c r="AA5">
        <v>58</v>
      </c>
    </row>
    <row r="6" spans="1:64" x14ac:dyDescent="0.25">
      <c r="A6" t="s">
        <v>57</v>
      </c>
      <c r="B6" t="s">
        <v>58</v>
      </c>
      <c r="C6" s="18">
        <v>44364</v>
      </c>
      <c r="D6" s="8">
        <v>147000</v>
      </c>
      <c r="E6" t="s">
        <v>39</v>
      </c>
      <c r="F6" t="s">
        <v>46</v>
      </c>
      <c r="G6" s="8">
        <v>147000</v>
      </c>
      <c r="H6" s="8">
        <v>61400</v>
      </c>
      <c r="I6" s="13">
        <f>H6/G6*100</f>
        <v>41.768707482993193</v>
      </c>
      <c r="J6" s="8">
        <v>149245</v>
      </c>
      <c r="K6" s="8">
        <v>31974</v>
      </c>
      <c r="L6" s="8">
        <f>G6-K6</f>
        <v>115026</v>
      </c>
      <c r="M6" s="8">
        <v>158474.328125</v>
      </c>
      <c r="N6" s="23">
        <f>L6/M6</f>
        <v>0.72583364990997656</v>
      </c>
      <c r="O6" s="28">
        <v>1152</v>
      </c>
      <c r="P6" s="33">
        <f>L6/O6</f>
        <v>99.848958333333329</v>
      </c>
      <c r="Q6" s="38" t="s">
        <v>40</v>
      </c>
      <c r="R6" s="43">
        <f>ABS(N14-N6)*100</f>
        <v>11.496683440709909</v>
      </c>
      <c r="S6" t="s">
        <v>41</v>
      </c>
      <c r="U6" s="8">
        <v>28650</v>
      </c>
      <c r="V6" t="s">
        <v>42</v>
      </c>
      <c r="W6" s="18" t="s">
        <v>43</v>
      </c>
      <c r="Y6" t="s">
        <v>47</v>
      </c>
      <c r="Z6">
        <v>401</v>
      </c>
      <c r="AA6">
        <v>96</v>
      </c>
    </row>
    <row r="7" spans="1:64" x14ac:dyDescent="0.25">
      <c r="A7" t="s">
        <v>59</v>
      </c>
      <c r="B7" t="s">
        <v>60</v>
      </c>
      <c r="C7" s="18">
        <v>44302</v>
      </c>
      <c r="D7" s="8">
        <v>160000</v>
      </c>
      <c r="E7" t="s">
        <v>39</v>
      </c>
      <c r="F7" t="s">
        <v>46</v>
      </c>
      <c r="G7" s="8">
        <v>160000</v>
      </c>
      <c r="H7" s="8">
        <v>49100</v>
      </c>
      <c r="I7" s="13">
        <f>H7/G7*100</f>
        <v>30.6875</v>
      </c>
      <c r="J7" s="8">
        <v>161497</v>
      </c>
      <c r="K7" s="8">
        <v>49411</v>
      </c>
      <c r="L7" s="8">
        <f>G7-K7</f>
        <v>110589</v>
      </c>
      <c r="M7" s="8">
        <v>151467.5625</v>
      </c>
      <c r="N7" s="23">
        <f>L7/M7</f>
        <v>0.73011672053546117</v>
      </c>
      <c r="O7" s="28">
        <v>1450</v>
      </c>
      <c r="P7" s="33">
        <f>L7/O7</f>
        <v>76.268275862068961</v>
      </c>
      <c r="Q7" s="38" t="s">
        <v>40</v>
      </c>
      <c r="R7" s="43">
        <f>ABS(N14-N7)*100</f>
        <v>11.068376378161449</v>
      </c>
      <c r="S7" t="s">
        <v>61</v>
      </c>
      <c r="U7" s="8">
        <v>39411</v>
      </c>
      <c r="V7" t="s">
        <v>42</v>
      </c>
      <c r="W7" s="18" t="s">
        <v>43</v>
      </c>
      <c r="Y7" t="s">
        <v>47</v>
      </c>
      <c r="Z7">
        <v>401</v>
      </c>
      <c r="AA7">
        <v>73</v>
      </c>
    </row>
    <row r="8" spans="1:64" x14ac:dyDescent="0.25">
      <c r="A8" t="s">
        <v>62</v>
      </c>
      <c r="B8" t="s">
        <v>63</v>
      </c>
      <c r="C8" s="18">
        <v>44334</v>
      </c>
      <c r="D8" s="8">
        <v>130000</v>
      </c>
      <c r="E8" t="s">
        <v>39</v>
      </c>
      <c r="F8" t="s">
        <v>64</v>
      </c>
      <c r="G8" s="8">
        <v>130000</v>
      </c>
      <c r="H8" s="8">
        <v>54900</v>
      </c>
      <c r="I8" s="13">
        <f>H8/G8*100</f>
        <v>42.230769230769234</v>
      </c>
      <c r="J8" s="8">
        <v>158808</v>
      </c>
      <c r="K8" s="8">
        <v>34270</v>
      </c>
      <c r="L8" s="8">
        <f>G8-K8</f>
        <v>95730</v>
      </c>
      <c r="M8" s="8">
        <v>168294.59375</v>
      </c>
      <c r="N8" s="23">
        <f>L8/M8</f>
        <v>0.56882397626037828</v>
      </c>
      <c r="O8" s="28">
        <v>1184</v>
      </c>
      <c r="P8" s="33">
        <f>L8/O8</f>
        <v>80.853040540540547</v>
      </c>
      <c r="Q8" s="38" t="s">
        <v>40</v>
      </c>
      <c r="R8" s="43">
        <f>ABS(N14-N8)*100</f>
        <v>27.197650805669738</v>
      </c>
      <c r="S8" t="s">
        <v>41</v>
      </c>
      <c r="U8" s="8">
        <v>34270</v>
      </c>
      <c r="V8" t="s">
        <v>42</v>
      </c>
      <c r="W8" s="18" t="s">
        <v>43</v>
      </c>
      <c r="Y8" t="s">
        <v>47</v>
      </c>
      <c r="Z8">
        <v>401</v>
      </c>
      <c r="AA8">
        <v>67</v>
      </c>
    </row>
    <row r="9" spans="1:64" x14ac:dyDescent="0.25">
      <c r="A9" t="s">
        <v>67</v>
      </c>
      <c r="B9" t="s">
        <v>68</v>
      </c>
      <c r="C9" s="18">
        <v>44552</v>
      </c>
      <c r="D9" s="8">
        <v>83000</v>
      </c>
      <c r="E9" t="s">
        <v>39</v>
      </c>
      <c r="F9" t="s">
        <v>46</v>
      </c>
      <c r="G9" s="8">
        <v>83000</v>
      </c>
      <c r="H9" s="8">
        <v>26500</v>
      </c>
      <c r="I9" s="13">
        <f>H9/G9*100</f>
        <v>31.92771084337349</v>
      </c>
      <c r="J9" s="8">
        <v>65096</v>
      </c>
      <c r="K9" s="8">
        <v>15869</v>
      </c>
      <c r="L9" s="8">
        <f>G9-K9</f>
        <v>67131</v>
      </c>
      <c r="M9" s="8">
        <v>66522.9765625</v>
      </c>
      <c r="N9" s="23">
        <f>L9/M9</f>
        <v>1.0091400515869693</v>
      </c>
      <c r="O9" s="28">
        <v>732</v>
      </c>
      <c r="P9" s="33">
        <f>L9/O9</f>
        <v>91.709016393442624</v>
      </c>
      <c r="Q9" s="38" t="s">
        <v>40</v>
      </c>
      <c r="R9" s="43">
        <f>ABS(N14-N9)*100</f>
        <v>16.833956726989364</v>
      </c>
      <c r="S9" t="s">
        <v>69</v>
      </c>
      <c r="U9" s="8">
        <v>15869</v>
      </c>
      <c r="V9" t="s">
        <v>42</v>
      </c>
      <c r="W9" s="18" t="s">
        <v>43</v>
      </c>
      <c r="Y9" t="s">
        <v>47</v>
      </c>
      <c r="Z9">
        <v>401</v>
      </c>
      <c r="AA9">
        <v>59</v>
      </c>
    </row>
    <row r="10" spans="1:64" x14ac:dyDescent="0.25">
      <c r="A10" t="s">
        <v>70</v>
      </c>
      <c r="B10" t="s">
        <v>71</v>
      </c>
      <c r="C10" s="18">
        <v>44790</v>
      </c>
      <c r="D10" s="8">
        <v>270000</v>
      </c>
      <c r="E10" t="s">
        <v>39</v>
      </c>
      <c r="F10" t="s">
        <v>46</v>
      </c>
      <c r="G10" s="8">
        <v>270000</v>
      </c>
      <c r="H10" s="8">
        <v>87500</v>
      </c>
      <c r="I10" s="13">
        <f>H10/G10*100</f>
        <v>32.407407407407405</v>
      </c>
      <c r="J10" s="8">
        <v>215935</v>
      </c>
      <c r="K10" s="8">
        <v>66164</v>
      </c>
      <c r="L10" s="8">
        <f>G10-K10</f>
        <v>203836</v>
      </c>
      <c r="M10" s="8">
        <v>202393.25</v>
      </c>
      <c r="N10" s="23">
        <f>L10/M10</f>
        <v>1.0071284491948225</v>
      </c>
      <c r="O10" s="28">
        <v>1421</v>
      </c>
      <c r="P10" s="33">
        <f>L10/O10</f>
        <v>143.4454609429979</v>
      </c>
      <c r="Q10" s="38" t="s">
        <v>40</v>
      </c>
      <c r="R10" s="43">
        <f>ABS(N14-N10)*100</f>
        <v>16.63279648777468</v>
      </c>
      <c r="S10" t="s">
        <v>41</v>
      </c>
      <c r="U10" s="8">
        <v>63581</v>
      </c>
      <c r="V10" t="s">
        <v>42</v>
      </c>
      <c r="W10" s="18" t="s">
        <v>43</v>
      </c>
      <c r="X10" t="s">
        <v>72</v>
      </c>
      <c r="Y10" t="s">
        <v>47</v>
      </c>
      <c r="Z10">
        <v>401</v>
      </c>
      <c r="AA10">
        <v>60</v>
      </c>
    </row>
    <row r="11" spans="1:64" ht="15.75" thickBot="1" x14ac:dyDescent="0.3">
      <c r="A11" t="s">
        <v>73</v>
      </c>
      <c r="B11" t="s">
        <v>74</v>
      </c>
      <c r="C11" s="18">
        <v>44386</v>
      </c>
      <c r="D11" s="8">
        <v>131000</v>
      </c>
      <c r="E11" t="s">
        <v>56</v>
      </c>
      <c r="F11" t="s">
        <v>46</v>
      </c>
      <c r="G11" s="8">
        <v>131000</v>
      </c>
      <c r="H11" s="8">
        <v>44200</v>
      </c>
      <c r="I11" s="13">
        <f>H11/G11*100</f>
        <v>33.74045801526718</v>
      </c>
      <c r="J11" s="8">
        <v>138555</v>
      </c>
      <c r="K11" s="8">
        <v>23804</v>
      </c>
      <c r="L11" s="8">
        <f>G11-K11</f>
        <v>107196</v>
      </c>
      <c r="M11" s="8">
        <v>155068.921875</v>
      </c>
      <c r="N11" s="23">
        <f>L11/M11</f>
        <v>0.69127971423190759</v>
      </c>
      <c r="O11" s="28">
        <v>1324</v>
      </c>
      <c r="P11" s="33">
        <f>L11/O11</f>
        <v>80.963746223564954</v>
      </c>
      <c r="Q11" s="38" t="s">
        <v>40</v>
      </c>
      <c r="R11" s="43">
        <f>ABS(N14-N11)*100</f>
        <v>14.952077008516806</v>
      </c>
      <c r="S11" t="s">
        <v>41</v>
      </c>
      <c r="U11" s="8">
        <v>23804</v>
      </c>
      <c r="V11" t="s">
        <v>42</v>
      </c>
      <c r="W11" s="18" t="s">
        <v>43</v>
      </c>
      <c r="Y11" t="s">
        <v>47</v>
      </c>
      <c r="Z11">
        <v>401</v>
      </c>
      <c r="AA11">
        <v>76</v>
      </c>
    </row>
    <row r="12" spans="1:64" ht="15.75" thickTop="1" x14ac:dyDescent="0.25">
      <c r="A12" s="4"/>
      <c r="B12" s="4"/>
      <c r="C12" s="19" t="s">
        <v>75</v>
      </c>
      <c r="D12" s="9">
        <f>+SUM(D2:D11)</f>
        <v>2024000</v>
      </c>
      <c r="E12" s="4"/>
      <c r="F12" s="4"/>
      <c r="G12" s="9">
        <f>+SUM(G2:G11)</f>
        <v>2024000</v>
      </c>
      <c r="H12" s="9">
        <f>+SUM(H2:H11)</f>
        <v>689100</v>
      </c>
      <c r="I12" s="14"/>
      <c r="J12" s="9">
        <f>+SUM(J2:J11)</f>
        <v>1854209</v>
      </c>
      <c r="K12" s="9"/>
      <c r="L12" s="9">
        <f>+SUM(L2:L11)</f>
        <v>1501770</v>
      </c>
      <c r="M12" s="9">
        <f>+SUM(M2:M11)</f>
        <v>1799971.640625</v>
      </c>
      <c r="N12" s="24"/>
      <c r="O12" s="29"/>
      <c r="P12" s="34">
        <f>AVERAGE(P2:P11)</f>
        <v>98.229589857753851</v>
      </c>
      <c r="Q12" s="39"/>
      <c r="R12" s="44">
        <f>ABS(N14-N13)*100</f>
        <v>0.64706726104067913</v>
      </c>
      <c r="S12" s="4"/>
      <c r="T12" s="4"/>
      <c r="U12" s="9"/>
      <c r="V12" s="4"/>
      <c r="W12" s="19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64" x14ac:dyDescent="0.25">
      <c r="A13" s="5"/>
      <c r="B13" s="5"/>
      <c r="C13" s="20"/>
      <c r="D13" s="10"/>
      <c r="E13" s="5"/>
      <c r="F13" s="5"/>
      <c r="G13" s="10"/>
      <c r="H13" s="10" t="s">
        <v>76</v>
      </c>
      <c r="I13" s="15">
        <f>H12/G12*100</f>
        <v>34.046442687747039</v>
      </c>
      <c r="J13" s="10"/>
      <c r="K13" s="10"/>
      <c r="L13" s="10"/>
      <c r="M13" s="10" t="s">
        <v>77</v>
      </c>
      <c r="N13" s="25">
        <f>L12/M12</f>
        <v>0.83432981170666887</v>
      </c>
      <c r="O13" s="30"/>
      <c r="P13" s="35" t="s">
        <v>78</v>
      </c>
      <c r="Q13" s="40">
        <f>STDEV(N2:N11)</f>
        <v>0.16128921207098357</v>
      </c>
      <c r="R13" s="45"/>
      <c r="S13" s="5"/>
      <c r="T13" s="5"/>
      <c r="U13" s="10"/>
      <c r="V13" s="5"/>
      <c r="W13" s="20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1:64" x14ac:dyDescent="0.25">
      <c r="A14" s="6"/>
      <c r="B14" s="6"/>
      <c r="C14" s="21"/>
      <c r="D14" s="11"/>
      <c r="E14" s="6"/>
      <c r="F14" s="6"/>
      <c r="G14" s="11"/>
      <c r="H14" s="11" t="s">
        <v>79</v>
      </c>
      <c r="I14" s="16">
        <f>STDEV(I2:I11)</f>
        <v>4.0554666900919605</v>
      </c>
      <c r="J14" s="11"/>
      <c r="K14" s="11"/>
      <c r="L14" s="11"/>
      <c r="M14" s="11" t="s">
        <v>80</v>
      </c>
      <c r="N14" s="26">
        <f>AVERAGE(N2:N11)</f>
        <v>0.84080048431707566</v>
      </c>
      <c r="O14" s="31"/>
      <c r="P14" s="36" t="s">
        <v>81</v>
      </c>
      <c r="Q14" s="47">
        <f>AVERAGE(R2:R11)</f>
        <v>13.126632020386527</v>
      </c>
      <c r="R14" s="46" t="s">
        <v>82</v>
      </c>
      <c r="S14" s="6">
        <f>+(Q14/N14)</f>
        <v>15.612065246428095</v>
      </c>
      <c r="T14" s="6"/>
      <c r="U14" s="11"/>
      <c r="V14" s="6"/>
      <c r="W14" s="21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6" spans="1:64" s="1" customFormat="1" x14ac:dyDescent="0.25">
      <c r="A16" s="1" t="s">
        <v>83</v>
      </c>
      <c r="C16" s="48"/>
      <c r="D16" s="49"/>
      <c r="G16" s="49"/>
      <c r="H16" s="49"/>
      <c r="I16" s="50"/>
      <c r="J16" s="49"/>
      <c r="K16" s="49"/>
      <c r="L16" s="49"/>
      <c r="M16" s="49"/>
      <c r="N16" s="51"/>
      <c r="O16" s="52"/>
      <c r="P16" s="53"/>
      <c r="Q16" s="54"/>
      <c r="R16" s="55"/>
      <c r="U16" s="49"/>
      <c r="W16" s="48"/>
    </row>
    <row r="18" spans="1:27" x14ac:dyDescent="0.25">
      <c r="A18" t="s">
        <v>65</v>
      </c>
      <c r="B18" t="s">
        <v>66</v>
      </c>
      <c r="C18" s="18">
        <v>44971</v>
      </c>
      <c r="D18" s="8">
        <v>275000</v>
      </c>
      <c r="E18" t="s">
        <v>39</v>
      </c>
      <c r="F18" t="s">
        <v>46</v>
      </c>
      <c r="G18" s="8">
        <v>275000</v>
      </c>
      <c r="H18" s="8">
        <v>59200</v>
      </c>
      <c r="I18" s="13">
        <f>H18/G18*100</f>
        <v>21.527272727272727</v>
      </c>
      <c r="J18" s="8">
        <v>158497</v>
      </c>
      <c r="K18" s="8">
        <v>60213</v>
      </c>
      <c r="L18" s="8">
        <f>G18-K18</f>
        <v>214787</v>
      </c>
      <c r="M18" s="8">
        <v>132816.21875</v>
      </c>
      <c r="N18" s="23">
        <f>L18/M18</f>
        <v>1.6171744838203355</v>
      </c>
      <c r="O18" s="28">
        <v>1830</v>
      </c>
      <c r="P18" s="33">
        <f>L18/O18</f>
        <v>117.36994535519126</v>
      </c>
      <c r="Q18" s="38" t="s">
        <v>40</v>
      </c>
      <c r="R18" s="43">
        <f>ABS(N24-N18)*100</f>
        <v>161.71744838203355</v>
      </c>
      <c r="S18" t="s">
        <v>55</v>
      </c>
      <c r="U18" s="8">
        <v>59595</v>
      </c>
      <c r="V18" t="s">
        <v>42</v>
      </c>
      <c r="W18" s="18" t="s">
        <v>43</v>
      </c>
      <c r="Y18" t="s">
        <v>47</v>
      </c>
      <c r="Z18">
        <v>401</v>
      </c>
      <c r="AA18">
        <v>55</v>
      </c>
    </row>
  </sheetData>
  <conditionalFormatting sqref="A2:AM11">
    <cfRule type="expression" dxfId="3" priority="3" stopIfTrue="1">
      <formula>MOD(ROW(),4)&gt;1</formula>
    </cfRule>
    <cfRule type="expression" dxfId="2" priority="4" stopIfTrue="1">
      <formula>MOD(ROW(),4)&lt;2</formula>
    </cfRule>
  </conditionalFormatting>
  <conditionalFormatting sqref="A18:AM1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F08A-2132-48BC-8547-D48EAC7FC4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dcterms:created xsi:type="dcterms:W3CDTF">2024-01-23T04:13:37Z</dcterms:created>
  <dcterms:modified xsi:type="dcterms:W3CDTF">2024-01-23T04:17:40Z</dcterms:modified>
</cp:coreProperties>
</file>