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sessor\Desktop\ITHACA 2024 STUDIES\"/>
    </mc:Choice>
  </mc:AlternateContent>
  <xr:revisionPtr revIDLastSave="0" documentId="13_ncr:1_{85B5E196-AB6C-4628-BCD2-BA6284311C75}" xr6:coauthVersionLast="47" xr6:coauthVersionMax="47" xr10:uidLastSave="{00000000-0000-0000-0000-000000000000}"/>
  <bookViews>
    <workbookView xWindow="-120" yWindow="-120" windowWidth="29040" windowHeight="15720" xr2:uid="{FFE56963-E5CB-4675-8F8F-3134780DFC16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K12" i="2"/>
  <c r="R12" i="2" s="1"/>
  <c r="I14" i="2"/>
  <c r="K14" i="2"/>
  <c r="S14" i="2" s="1"/>
  <c r="I9" i="2"/>
  <c r="K9" i="2"/>
  <c r="Q9" i="2" s="1"/>
  <c r="I5" i="2"/>
  <c r="K5" i="2"/>
  <c r="R5" i="2" s="1"/>
  <c r="Q5" i="2"/>
  <c r="S5" i="2"/>
  <c r="I3" i="2"/>
  <c r="K3" i="2"/>
  <c r="Q3" i="2" s="1"/>
  <c r="I2" i="2"/>
  <c r="K2" i="2"/>
  <c r="Q2" i="2" s="1"/>
  <c r="I11" i="2"/>
  <c r="K11" i="2"/>
  <c r="Q11" i="2" s="1"/>
  <c r="I13" i="2"/>
  <c r="K13" i="2"/>
  <c r="Q13" i="2" s="1"/>
  <c r="I10" i="2"/>
  <c r="K10" i="2"/>
  <c r="R10" i="2" s="1"/>
  <c r="I4" i="2"/>
  <c r="K4" i="2"/>
  <c r="Q4" i="2" s="1"/>
  <c r="I8" i="2"/>
  <c r="K8" i="2"/>
  <c r="S8" i="2" s="1"/>
  <c r="Q8" i="2"/>
  <c r="I7" i="2"/>
  <c r="Q7" i="2"/>
  <c r="I6" i="2"/>
  <c r="K6" i="2"/>
  <c r="R6" i="2" s="1"/>
  <c r="D15" i="2"/>
  <c r="G15" i="2"/>
  <c r="H15" i="2"/>
  <c r="J15" i="2"/>
  <c r="L15" i="2"/>
  <c r="M15" i="2"/>
  <c r="O15" i="2"/>
  <c r="P15" i="2"/>
  <c r="S4" i="2" l="1"/>
  <c r="Q14" i="2"/>
  <c r="R13" i="2"/>
  <c r="R14" i="2"/>
  <c r="I16" i="2"/>
  <c r="Q10" i="2"/>
  <c r="Q6" i="2"/>
  <c r="S11" i="2"/>
  <c r="R7" i="2"/>
  <c r="R2" i="2"/>
  <c r="S6" i="2"/>
  <c r="R3" i="2"/>
  <c r="S3" i="2"/>
  <c r="R8" i="2"/>
  <c r="I17" i="2"/>
  <c r="R4" i="2"/>
  <c r="Q12" i="2"/>
  <c r="R11" i="2"/>
  <c r="S9" i="2"/>
  <c r="R9" i="2"/>
  <c r="K15" i="2"/>
  <c r="M17" i="2" s="1"/>
  <c r="S10" i="2"/>
  <c r="S12" i="2"/>
  <c r="S7" i="2"/>
  <c r="S13" i="2"/>
  <c r="S2" i="2"/>
  <c r="P17" i="2" l="1"/>
  <c r="S17" i="2"/>
</calcChain>
</file>

<file path=xl/sharedStrings.xml><?xml version="1.0" encoding="utf-8"?>
<sst xmlns="http://schemas.openxmlformats.org/spreadsheetml/2006/main" count="174" uniqueCount="119">
  <si>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</si>
  <si>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</si>
  <si>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</si>
  <si>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</si>
  <si>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</si>
  <si>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</si>
  <si>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</si>
  <si>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</si>
  <si>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</si>
  <si>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</si>
  <si>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</si>
  <si>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</si>
  <si>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</si>
  <si>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</si>
  <si>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</si>
  <si>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</si>
  <si>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</si>
  <si>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</si>
  <si>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</si>
  <si>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</si>
  <si>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</si>
  <si>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</si>
  <si>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</si>
  <si>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</si>
  <si>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</si>
  <si>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</si>
  <si>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</si>
  <si>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</si>
  <si>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</si>
  <si>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</si>
  <si>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</si>
  <si>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</si>
  <si>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</si>
  <si>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</si>
  <si>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</si>
  <si>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</si>
  <si>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</si>
  <si>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</si>
  <si>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</si>
  <si>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</si>
  <si>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</si>
  <si>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</si>
  <si>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</si>
  <si>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</si>
  <si>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</si>
  <si>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NOT INSPECTED</t>
  </si>
  <si>
    <t>52-050-006-00</t>
  </si>
  <si>
    <t>160 S CROSWELL RD</t>
  </si>
  <si>
    <t>PTA</t>
  </si>
  <si>
    <t>03-ARM'S LENGTH</t>
  </si>
  <si>
    <t>2002</t>
  </si>
  <si>
    <t>1104/438</t>
  </si>
  <si>
    <t>2020 COMMERCIAL EAST</t>
  </si>
  <si>
    <t>202</t>
  </si>
  <si>
    <t>COMM EAST</t>
  </si>
  <si>
    <t>201</t>
  </si>
  <si>
    <t>52-050-029-06</t>
  </si>
  <si>
    <t>925 S ST JOHNS ST</t>
  </si>
  <si>
    <t>4020</t>
  </si>
  <si>
    <t>2021-01361</t>
  </si>
  <si>
    <t>UNPLATTED</t>
  </si>
  <si>
    <t>401</t>
  </si>
  <si>
    <t>402</t>
  </si>
  <si>
    <t>LARGE FF</t>
  </si>
  <si>
    <t>52-060-018-10</t>
  </si>
  <si>
    <t>213 BARBER ST</t>
  </si>
  <si>
    <t>1101/0214</t>
  </si>
  <si>
    <t>52-060-028-01</t>
  </si>
  <si>
    <t>266 E ST CHARLES RD</t>
  </si>
  <si>
    <t>2021-00067-00068</t>
  </si>
  <si>
    <t>52-060-031-00</t>
  </si>
  <si>
    <t>807 N UNION ST</t>
  </si>
  <si>
    <t>2021-01087-00013</t>
  </si>
  <si>
    <t>52-060-059-00</t>
  </si>
  <si>
    <t>832 N PINE RIVER ST</t>
  </si>
  <si>
    <t>L1454 P1455</t>
  </si>
  <si>
    <t>TYPICAL FF</t>
  </si>
  <si>
    <t>52-060-069-00</t>
  </si>
  <si>
    <t>331 INDUSTRIAL PKWAY</t>
  </si>
  <si>
    <t>3001</t>
  </si>
  <si>
    <t xml:space="preserve">INDUSTRIAL </t>
  </si>
  <si>
    <t>301</t>
  </si>
  <si>
    <t>52-070-030-02</t>
  </si>
  <si>
    <t>707 S ELM ST</t>
  </si>
  <si>
    <t>01115/01198</t>
  </si>
  <si>
    <t>52-070-044-00</t>
  </si>
  <si>
    <t>S PINE RIVER ST</t>
  </si>
  <si>
    <t>L1079 P1055</t>
  </si>
  <si>
    <t>52-080-008-00</t>
  </si>
  <si>
    <t>540 W CENTER ST</t>
  </si>
  <si>
    <t>1108/448</t>
  </si>
  <si>
    <t>52-080-010-01</t>
  </si>
  <si>
    <t>52-080-010-12</t>
  </si>
  <si>
    <t>W ST CHARLES RD</t>
  </si>
  <si>
    <t>LC</t>
  </si>
  <si>
    <t>52-080-010-20, 52-750-004-00</t>
  </si>
  <si>
    <t>C FF</t>
  </si>
  <si>
    <t>52-654-064-00</t>
  </si>
  <si>
    <t>531 N PINE RIVER ST</t>
  </si>
  <si>
    <t>2003</t>
  </si>
  <si>
    <t>2022-1109-908</t>
  </si>
  <si>
    <t>2030 COMMERICAL MISC NEIGH</t>
  </si>
  <si>
    <t>RENTAL</t>
  </si>
  <si>
    <t>COMM OFF MAIN</t>
  </si>
  <si>
    <t>52-658-124-00</t>
  </si>
  <si>
    <t>630 S PINE RIVER ST</t>
  </si>
  <si>
    <t>01110/00237</t>
  </si>
  <si>
    <t>SUPERVISOR'S PLAT</t>
  </si>
  <si>
    <t>SITE FF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</si>
  <si>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</si>
  <si>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</si>
  <si>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</si>
  <si>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</si>
  <si>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</si>
  <si>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</si>
  <si>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</si>
  <si>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CONSIDERED HISTORICAL VALUES IN CONCLUSIONS</t>
  </si>
  <si>
    <t>1ST ACRE AT $18,000, 5 ACREA AT $30,000 50 ACRES AT $250,000</t>
  </si>
  <si>
    <t xml:space="preserve">LAND ANALYSIS FOR COMMERCIAL AND INDUSTRIAL ACREAGE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</si>
</sst>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AABA8-BF53-451C-874F-A199E7F9C5AB}">
  <dimension ref="A1:BL21"/>
  <sheetViews>
    <sheetView tabSelected="1" workbookViewId="0">
      <selection activeCell="B19" sqref="A19:XFD19"/>
    </sheetView>
  </sheetViews>
  <sheetFormatPr defaultRowHeight="15" x14ac:dyDescent="0.25"/>
  <cols>
    <col min="1" max="1" width="14.28515625" bestFit="1" customWidth="1"/>
    <col min="2" max="2" width="22.7109375" bestFit="1" customWidth="1"/>
    <col min="3" max="3" width="9.28515625" style="27" bestFit="1" customWidth="1"/>
    <col min="4" max="4" width="10.85546875" style="17" bestFit="1" customWidth="1"/>
    <col min="5" max="5" width="5.5703125" bestFit="1" customWidth="1"/>
    <col min="6" max="6" width="21.85546875" bestFit="1" customWidth="1"/>
    <col min="7" max="7" width="10.85546875" style="17" bestFit="1" customWidth="1"/>
    <col min="8" max="8" width="14.7109375" style="17" bestFit="1" customWidth="1"/>
    <col min="9" max="9" width="12.85546875" style="22" bestFit="1" customWidth="1"/>
    <col min="10" max="10" width="13.42578125" style="17" bestFit="1" customWidth="1"/>
    <col min="11" max="11" width="13.28515625" style="17" bestFit="1" customWidth="1"/>
    <col min="12" max="12" width="14.42578125" style="17" bestFit="1" customWidth="1"/>
    <col min="13" max="13" width="11.140625" style="32" bestFit="1" customWidth="1"/>
    <col min="14" max="14" width="7.28515625" style="36" bestFit="1" customWidth="1"/>
    <col min="15" max="15" width="14.28515625" style="41" bestFit="1" customWidth="1"/>
    <col min="16" max="16" width="10.7109375" style="41" bestFit="1" customWidth="1"/>
    <col min="17" max="17" width="10" style="17" bestFit="1" customWidth="1"/>
    <col min="18" max="18" width="12" style="17" bestFit="1" customWidth="1"/>
    <col min="19" max="19" width="11.85546875" style="46" bestFit="1" customWidth="1"/>
    <col min="20" max="20" width="11.7109375" style="41" bestFit="1" customWidth="1"/>
    <col min="21" max="21" width="8.7109375" style="5" bestFit="1" customWidth="1"/>
    <col min="22" max="22" width="16.5703125" bestFit="1" customWidth="1"/>
    <col min="23" max="23" width="26.85546875" bestFit="1" customWidth="1"/>
    <col min="24" max="24" width="28.8554687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42578125" bestFit="1" customWidth="1"/>
    <col min="29" max="29" width="5.42578125" bestFit="1" customWidth="1"/>
    <col min="30" max="30" width="16.42578125" bestFit="1" customWidth="1"/>
    <col min="31" max="32" width="12.42578125" bestFit="1" customWidth="1"/>
    <col min="33" max="33" width="18" bestFit="1" customWidth="1"/>
    <col min="34" max="34" width="6.85546875" bestFit="1" customWidth="1"/>
    <col min="35" max="35" width="13.140625" bestFit="1" customWidth="1"/>
    <col min="36" max="36" width="6.5703125" bestFit="1" customWidth="1"/>
    <col min="37" max="37" width="19.85546875" bestFit="1" customWidth="1"/>
    <col min="38" max="38" width="16.42578125" bestFit="1" customWidth="1"/>
    <col min="39" max="39" width="15.42578125" bestFit="1" customWidth="1"/>
    <col min="40" max="40" width="11" bestFit="1" customWidth="1"/>
    <col min="41" max="41" width="16.85546875" bestFit="1" customWidth="1"/>
    <col min="42" max="42" width="21.5703125" bestFit="1" customWidth="1"/>
    <col min="43" max="43" width="21" bestFit="1" customWidth="1"/>
    <col min="44" max="44" width="16.5703125" bestFit="1" customWidth="1"/>
  </cols>
  <sheetData>
    <row r="1" spans="1:64" x14ac:dyDescent="0.25">
      <c r="A1" s="2" t="s">
        <v>0</v>
      </c>
      <c r="B1" s="2" t="s">
        <v>1</v>
      </c>
      <c r="C1" s="26" t="s">
        <v>2</v>
      </c>
      <c r="D1" s="16" t="s">
        <v>3</v>
      </c>
      <c r="E1" s="2" t="s">
        <v>4</v>
      </c>
      <c r="F1" s="2" t="s">
        <v>5</v>
      </c>
      <c r="G1" s="16" t="s">
        <v>6</v>
      </c>
      <c r="H1" s="16" t="s">
        <v>7</v>
      </c>
      <c r="I1" s="21" t="s">
        <v>8</v>
      </c>
      <c r="J1" s="16" t="s">
        <v>9</v>
      </c>
      <c r="K1" s="16" t="s">
        <v>10</v>
      </c>
      <c r="L1" s="16" t="s">
        <v>11</v>
      </c>
      <c r="M1" s="31" t="s">
        <v>12</v>
      </c>
      <c r="N1" s="35" t="s">
        <v>13</v>
      </c>
      <c r="O1" s="40" t="s">
        <v>14</v>
      </c>
      <c r="P1" s="40" t="s">
        <v>15</v>
      </c>
      <c r="Q1" s="16" t="s">
        <v>16</v>
      </c>
      <c r="R1" s="16" t="s">
        <v>17</v>
      </c>
      <c r="S1" s="45" t="s">
        <v>18</v>
      </c>
      <c r="T1" s="40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73</v>
      </c>
      <c r="B2" t="s">
        <v>74</v>
      </c>
      <c r="C2" s="27">
        <v>44302</v>
      </c>
      <c r="D2" s="17">
        <v>160000</v>
      </c>
      <c r="E2" t="s">
        <v>44</v>
      </c>
      <c r="F2" t="s">
        <v>49</v>
      </c>
      <c r="G2" s="17">
        <v>160000</v>
      </c>
      <c r="H2" s="17">
        <v>49100</v>
      </c>
      <c r="I2" s="22">
        <f t="shared" ref="I2:I14" si="0">H2/G2*100</f>
        <v>30.6875</v>
      </c>
      <c r="J2" s="17">
        <v>135968</v>
      </c>
      <c r="K2" s="17">
        <f>G2-100864</f>
        <v>59136</v>
      </c>
      <c r="L2" s="17">
        <v>35104</v>
      </c>
      <c r="M2" s="32">
        <v>165</v>
      </c>
      <c r="N2" s="36">
        <v>264</v>
      </c>
      <c r="O2" s="41">
        <v>1</v>
      </c>
      <c r="P2" s="41">
        <v>1</v>
      </c>
      <c r="Q2" s="17">
        <f t="shared" ref="Q2:Q14" si="1">K2/M2</f>
        <v>358.4</v>
      </c>
      <c r="R2" s="17">
        <f t="shared" ref="R2:R14" si="2">K2/O2</f>
        <v>59136</v>
      </c>
      <c r="S2" s="46">
        <f t="shared" ref="S2:S14" si="3">K2/O2/43560</f>
        <v>1.3575757575757577</v>
      </c>
      <c r="T2" s="41">
        <v>165</v>
      </c>
      <c r="U2" s="6" t="s">
        <v>58</v>
      </c>
      <c r="V2" t="s">
        <v>75</v>
      </c>
      <c r="X2" t="s">
        <v>60</v>
      </c>
      <c r="Y2">
        <v>0</v>
      </c>
      <c r="Z2">
        <v>1</v>
      </c>
      <c r="AA2" s="8">
        <v>44083</v>
      </c>
      <c r="AC2" s="7" t="s">
        <v>61</v>
      </c>
      <c r="AD2" t="s">
        <v>76</v>
      </c>
    </row>
    <row r="3" spans="1:64" x14ac:dyDescent="0.25">
      <c r="A3" t="s">
        <v>70</v>
      </c>
      <c r="B3" t="s">
        <v>71</v>
      </c>
      <c r="C3" s="27">
        <v>44419</v>
      </c>
      <c r="D3" s="17">
        <v>170000</v>
      </c>
      <c r="E3" t="s">
        <v>44</v>
      </c>
      <c r="F3" t="s">
        <v>49</v>
      </c>
      <c r="G3" s="17">
        <v>170000</v>
      </c>
      <c r="H3" s="17">
        <v>55700</v>
      </c>
      <c r="I3" s="22">
        <f t="shared" si="0"/>
        <v>32.764705882352942</v>
      </c>
      <c r="J3" s="17">
        <v>131484</v>
      </c>
      <c r="K3" s="17">
        <f>G3-77444</f>
        <v>92556</v>
      </c>
      <c r="L3" s="17">
        <v>54040</v>
      </c>
      <c r="M3" s="32">
        <v>193</v>
      </c>
      <c r="N3" s="36">
        <v>297</v>
      </c>
      <c r="O3" s="41">
        <v>1.3160000000000001</v>
      </c>
      <c r="P3" s="41">
        <v>0.753</v>
      </c>
      <c r="Q3" s="17">
        <f t="shared" si="1"/>
        <v>479.56476683937825</v>
      </c>
      <c r="R3" s="17">
        <f t="shared" si="2"/>
        <v>70331.30699088145</v>
      </c>
      <c r="S3" s="46">
        <f t="shared" si="3"/>
        <v>1.6145846416639451</v>
      </c>
      <c r="T3" s="41">
        <v>193</v>
      </c>
      <c r="U3" s="6" t="s">
        <v>58</v>
      </c>
      <c r="V3" t="s">
        <v>72</v>
      </c>
      <c r="X3" t="s">
        <v>60</v>
      </c>
      <c r="Y3">
        <v>0</v>
      </c>
      <c r="Z3">
        <v>1</v>
      </c>
      <c r="AA3" s="8">
        <v>44558</v>
      </c>
      <c r="AC3" s="7" t="s">
        <v>61</v>
      </c>
      <c r="AD3" t="s">
        <v>63</v>
      </c>
    </row>
    <row r="4" spans="1:64" x14ac:dyDescent="0.25">
      <c r="A4" t="s">
        <v>88</v>
      </c>
      <c r="B4" t="s">
        <v>89</v>
      </c>
      <c r="C4" s="27">
        <v>44790</v>
      </c>
      <c r="D4" s="17">
        <v>270000</v>
      </c>
      <c r="E4" t="s">
        <v>44</v>
      </c>
      <c r="F4" t="s">
        <v>49</v>
      </c>
      <c r="G4" s="17">
        <v>270000</v>
      </c>
      <c r="H4" s="17">
        <v>87500</v>
      </c>
      <c r="I4" s="22">
        <f t="shared" si="0"/>
        <v>32.407407407407405</v>
      </c>
      <c r="J4" s="17">
        <v>175005</v>
      </c>
      <c r="K4" s="17">
        <f>G4-111424</f>
        <v>158576</v>
      </c>
      <c r="L4" s="17">
        <v>63581</v>
      </c>
      <c r="M4" s="32">
        <v>264.92</v>
      </c>
      <c r="N4" s="36">
        <v>250</v>
      </c>
      <c r="O4" s="41">
        <v>1.52</v>
      </c>
      <c r="P4" s="41">
        <v>1.52</v>
      </c>
      <c r="Q4" s="17">
        <f t="shared" si="1"/>
        <v>598.58070360863655</v>
      </c>
      <c r="R4" s="17">
        <f t="shared" si="2"/>
        <v>104326.31578947368</v>
      </c>
      <c r="S4" s="46">
        <f t="shared" si="3"/>
        <v>2.3950026581605526</v>
      </c>
      <c r="T4" s="41">
        <v>264.92</v>
      </c>
      <c r="U4" s="6" t="s">
        <v>58</v>
      </c>
      <c r="V4" t="s">
        <v>90</v>
      </c>
      <c r="W4" t="s">
        <v>91</v>
      </c>
      <c r="X4" t="s">
        <v>60</v>
      </c>
      <c r="Y4">
        <v>0</v>
      </c>
      <c r="Z4">
        <v>1</v>
      </c>
      <c r="AA4" s="8">
        <v>33430</v>
      </c>
      <c r="AC4" s="7" t="s">
        <v>61</v>
      </c>
      <c r="AD4" t="s">
        <v>63</v>
      </c>
    </row>
    <row r="5" spans="1:64" x14ac:dyDescent="0.25">
      <c r="A5" t="s">
        <v>67</v>
      </c>
      <c r="B5" t="s">
        <v>68</v>
      </c>
      <c r="C5" s="27">
        <v>44314</v>
      </c>
      <c r="D5" s="17">
        <v>380000</v>
      </c>
      <c r="E5" t="s">
        <v>44</v>
      </c>
      <c r="F5" t="s">
        <v>49</v>
      </c>
      <c r="G5" s="17">
        <v>380000</v>
      </c>
      <c r="H5" s="17">
        <v>128500</v>
      </c>
      <c r="I5" s="22">
        <f t="shared" si="0"/>
        <v>33.815789473684212</v>
      </c>
      <c r="J5" s="17">
        <v>318287</v>
      </c>
      <c r="K5" s="17">
        <f>G5-225887</f>
        <v>154113</v>
      </c>
      <c r="L5" s="17">
        <v>92400</v>
      </c>
      <c r="M5" s="32">
        <v>264</v>
      </c>
      <c r="N5" s="36">
        <v>330</v>
      </c>
      <c r="O5" s="41">
        <v>2</v>
      </c>
      <c r="P5" s="41">
        <v>2</v>
      </c>
      <c r="Q5" s="17">
        <f t="shared" si="1"/>
        <v>583.76136363636363</v>
      </c>
      <c r="R5" s="17">
        <f t="shared" si="2"/>
        <v>77056.5</v>
      </c>
      <c r="S5" s="46">
        <f t="shared" si="3"/>
        <v>1.7689738292011019</v>
      </c>
      <c r="T5" s="41">
        <v>264</v>
      </c>
      <c r="U5" s="6" t="s">
        <v>58</v>
      </c>
      <c r="V5" t="s">
        <v>69</v>
      </c>
      <c r="X5" t="s">
        <v>60</v>
      </c>
      <c r="Y5">
        <v>0</v>
      </c>
      <c r="Z5">
        <v>0</v>
      </c>
      <c r="AA5" s="8">
        <v>44419</v>
      </c>
      <c r="AC5" s="7" t="s">
        <v>61</v>
      </c>
      <c r="AD5" t="s">
        <v>63</v>
      </c>
    </row>
    <row r="6" spans="1:64" x14ac:dyDescent="0.25">
      <c r="A6" t="s">
        <v>104</v>
      </c>
      <c r="B6" t="s">
        <v>105</v>
      </c>
      <c r="C6" s="27">
        <v>44833</v>
      </c>
      <c r="D6" s="17">
        <v>240000</v>
      </c>
      <c r="E6" t="s">
        <v>44</v>
      </c>
      <c r="F6" t="s">
        <v>49</v>
      </c>
      <c r="G6" s="17">
        <v>240000</v>
      </c>
      <c r="H6" s="17">
        <v>66500</v>
      </c>
      <c r="I6" s="22">
        <f t="shared" si="0"/>
        <v>27.708333333333336</v>
      </c>
      <c r="J6" s="17">
        <v>144082</v>
      </c>
      <c r="K6" s="17">
        <f>G6-109836</f>
        <v>130164</v>
      </c>
      <c r="L6" s="17">
        <v>34246</v>
      </c>
      <c r="M6" s="32">
        <v>342.46</v>
      </c>
      <c r="N6" s="36">
        <v>287.08898900000003</v>
      </c>
      <c r="O6" s="41">
        <v>2.2570000000000001</v>
      </c>
      <c r="P6" s="41">
        <v>2.2570000000000001</v>
      </c>
      <c r="Q6" s="17">
        <f t="shared" si="1"/>
        <v>380.08526543245927</v>
      </c>
      <c r="R6" s="17">
        <f t="shared" si="2"/>
        <v>57671.245015507309</v>
      </c>
      <c r="S6" s="46">
        <f t="shared" si="3"/>
        <v>1.3239496100896995</v>
      </c>
      <c r="T6" s="41">
        <v>342.46</v>
      </c>
      <c r="U6" s="6" t="s">
        <v>58</v>
      </c>
      <c r="V6" t="s">
        <v>106</v>
      </c>
      <c r="X6" t="s">
        <v>107</v>
      </c>
      <c r="Y6">
        <v>0</v>
      </c>
      <c r="Z6">
        <v>1</v>
      </c>
      <c r="AA6" s="8">
        <v>44538</v>
      </c>
      <c r="AC6" s="7" t="s">
        <v>61</v>
      </c>
      <c r="AD6" t="s">
        <v>108</v>
      </c>
    </row>
    <row r="7" spans="1:64" x14ac:dyDescent="0.25">
      <c r="A7" t="s">
        <v>97</v>
      </c>
      <c r="B7" t="s">
        <v>98</v>
      </c>
      <c r="C7" s="27">
        <v>44823</v>
      </c>
      <c r="D7" s="17">
        <v>1775000</v>
      </c>
      <c r="E7" t="s">
        <v>44</v>
      </c>
      <c r="F7" t="s">
        <v>49</v>
      </c>
      <c r="G7" s="17">
        <v>1775000</v>
      </c>
      <c r="H7" s="17">
        <v>761200</v>
      </c>
      <c r="I7" s="22">
        <f t="shared" si="0"/>
        <v>42.884507042253524</v>
      </c>
      <c r="J7" s="17">
        <v>1522400</v>
      </c>
      <c r="K7" s="17">
        <v>252600</v>
      </c>
      <c r="L7" s="17">
        <v>82500</v>
      </c>
      <c r="M7" s="32">
        <v>165</v>
      </c>
      <c r="N7" s="36">
        <v>627</v>
      </c>
      <c r="O7" s="41">
        <v>2.375</v>
      </c>
      <c r="P7" s="41">
        <v>2.375</v>
      </c>
      <c r="Q7" s="17">
        <f t="shared" si="1"/>
        <v>1530.909090909091</v>
      </c>
      <c r="R7" s="17">
        <f t="shared" si="2"/>
        <v>106357.89473684211</v>
      </c>
      <c r="S7" s="46">
        <f t="shared" si="3"/>
        <v>2.4416412933159344</v>
      </c>
      <c r="T7" s="41">
        <v>165</v>
      </c>
      <c r="U7" s="6" t="s">
        <v>99</v>
      </c>
      <c r="V7" t="s">
        <v>100</v>
      </c>
      <c r="X7" t="s">
        <v>101</v>
      </c>
      <c r="Y7">
        <v>0</v>
      </c>
      <c r="Z7">
        <v>1</v>
      </c>
      <c r="AA7" s="8">
        <v>33626</v>
      </c>
      <c r="AB7" t="s">
        <v>102</v>
      </c>
      <c r="AC7" s="7" t="s">
        <v>55</v>
      </c>
      <c r="AD7" t="s">
        <v>103</v>
      </c>
    </row>
    <row r="8" spans="1:64" x14ac:dyDescent="0.25">
      <c r="A8" t="s">
        <v>92</v>
      </c>
      <c r="B8" t="s">
        <v>93</v>
      </c>
      <c r="C8" s="27">
        <v>44739</v>
      </c>
      <c r="D8" s="17">
        <v>80000</v>
      </c>
      <c r="E8" t="s">
        <v>94</v>
      </c>
      <c r="F8" t="s">
        <v>49</v>
      </c>
      <c r="G8" s="17">
        <v>80000</v>
      </c>
      <c r="H8" s="17">
        <v>18900</v>
      </c>
      <c r="I8" s="22">
        <f t="shared" si="0"/>
        <v>23.625</v>
      </c>
      <c r="J8" s="17">
        <v>37894</v>
      </c>
      <c r="K8" s="17">
        <f>G8-0</f>
        <v>80000</v>
      </c>
      <c r="L8" s="17">
        <v>37894</v>
      </c>
      <c r="M8" s="32">
        <v>472.01</v>
      </c>
      <c r="N8" s="36">
        <v>307.28247099999999</v>
      </c>
      <c r="O8" s="41">
        <v>2.7639999999999998</v>
      </c>
      <c r="P8" s="41">
        <v>3.33</v>
      </c>
      <c r="Q8" s="17">
        <f t="shared" si="1"/>
        <v>169.48793457765726</v>
      </c>
      <c r="R8" s="17">
        <f t="shared" si="2"/>
        <v>28943.560057887124</v>
      </c>
      <c r="S8" s="46">
        <f t="shared" si="3"/>
        <v>0.66445271023615982</v>
      </c>
      <c r="T8" s="41">
        <v>472.01</v>
      </c>
      <c r="U8" s="6" t="s">
        <v>58</v>
      </c>
      <c r="W8" t="s">
        <v>95</v>
      </c>
      <c r="X8" t="s">
        <v>60</v>
      </c>
      <c r="Y8">
        <v>0</v>
      </c>
      <c r="Z8">
        <v>0</v>
      </c>
      <c r="AA8" t="s">
        <v>45</v>
      </c>
      <c r="AC8" s="7" t="s">
        <v>62</v>
      </c>
      <c r="AD8" t="s">
        <v>96</v>
      </c>
      <c r="AE8" t="s">
        <v>96</v>
      </c>
    </row>
    <row r="9" spans="1:64" x14ac:dyDescent="0.25">
      <c r="A9" t="s">
        <v>64</v>
      </c>
      <c r="B9" t="s">
        <v>65</v>
      </c>
      <c r="C9" s="27">
        <v>44795</v>
      </c>
      <c r="D9" s="17">
        <v>228000</v>
      </c>
      <c r="E9" t="s">
        <v>44</v>
      </c>
      <c r="F9" t="s">
        <v>49</v>
      </c>
      <c r="G9" s="17">
        <v>228000</v>
      </c>
      <c r="H9" s="17">
        <v>76200</v>
      </c>
      <c r="I9" s="22">
        <f t="shared" si="0"/>
        <v>33.421052631578945</v>
      </c>
      <c r="J9" s="17">
        <v>163457</v>
      </c>
      <c r="K9" s="17">
        <f>G9-121457</f>
        <v>106543</v>
      </c>
      <c r="L9" s="17">
        <v>42000</v>
      </c>
      <c r="M9" s="32">
        <v>120</v>
      </c>
      <c r="N9" s="36">
        <v>283</v>
      </c>
      <c r="O9" s="41">
        <v>3.5089999999999999</v>
      </c>
      <c r="P9" s="41">
        <v>0.78</v>
      </c>
      <c r="Q9" s="17">
        <f t="shared" si="1"/>
        <v>887.85833333333335</v>
      </c>
      <c r="R9" s="17">
        <f t="shared" si="2"/>
        <v>30362.781419207753</v>
      </c>
      <c r="S9" s="46">
        <f t="shared" si="3"/>
        <v>0.69703354956858943</v>
      </c>
      <c r="T9" s="41">
        <v>120</v>
      </c>
      <c r="U9" s="6" t="s">
        <v>58</v>
      </c>
      <c r="V9" t="s">
        <v>66</v>
      </c>
      <c r="X9" t="s">
        <v>60</v>
      </c>
      <c r="Y9">
        <v>0</v>
      </c>
      <c r="Z9">
        <v>0</v>
      </c>
      <c r="AA9" s="8">
        <v>41899</v>
      </c>
      <c r="AC9" s="7" t="s">
        <v>61</v>
      </c>
      <c r="AD9" t="s">
        <v>63</v>
      </c>
    </row>
    <row r="10" spans="1:64" x14ac:dyDescent="0.25">
      <c r="A10" t="s">
        <v>85</v>
      </c>
      <c r="B10" t="s">
        <v>86</v>
      </c>
      <c r="C10" s="27">
        <v>44308</v>
      </c>
      <c r="D10" s="17">
        <v>30000</v>
      </c>
      <c r="E10" t="s">
        <v>44</v>
      </c>
      <c r="F10" t="s">
        <v>49</v>
      </c>
      <c r="G10" s="17">
        <v>30000</v>
      </c>
      <c r="H10" s="17">
        <v>22300</v>
      </c>
      <c r="I10" s="22">
        <f t="shared" si="0"/>
        <v>74.333333333333329</v>
      </c>
      <c r="J10" s="17">
        <v>51975</v>
      </c>
      <c r="K10" s="17">
        <f>G10-0</f>
        <v>30000</v>
      </c>
      <c r="L10" s="17">
        <v>51975</v>
      </c>
      <c r="M10" s="32">
        <v>297</v>
      </c>
      <c r="N10" s="36">
        <v>660</v>
      </c>
      <c r="O10" s="41">
        <v>4.5</v>
      </c>
      <c r="P10" s="41">
        <v>4.5</v>
      </c>
      <c r="Q10" s="17">
        <f t="shared" si="1"/>
        <v>101.01010101010101</v>
      </c>
      <c r="R10" s="17">
        <f t="shared" si="2"/>
        <v>6666.666666666667</v>
      </c>
      <c r="S10" s="46">
        <f t="shared" si="3"/>
        <v>0.15304560759106214</v>
      </c>
      <c r="T10" s="41">
        <v>297</v>
      </c>
      <c r="U10" s="6" t="s">
        <v>58</v>
      </c>
      <c r="V10" t="s">
        <v>87</v>
      </c>
      <c r="X10" t="s">
        <v>60</v>
      </c>
      <c r="Y10">
        <v>0</v>
      </c>
      <c r="Z10">
        <v>1</v>
      </c>
      <c r="AA10" s="8">
        <v>44538</v>
      </c>
      <c r="AC10" s="7" t="s">
        <v>62</v>
      </c>
      <c r="AD10" t="s">
        <v>63</v>
      </c>
    </row>
    <row r="11" spans="1:64" x14ac:dyDescent="0.25">
      <c r="A11" t="s">
        <v>77</v>
      </c>
      <c r="B11" t="s">
        <v>78</v>
      </c>
      <c r="C11" s="27">
        <v>44694</v>
      </c>
      <c r="D11" s="17">
        <v>500000</v>
      </c>
      <c r="E11" t="s">
        <v>48</v>
      </c>
      <c r="F11" t="s">
        <v>49</v>
      </c>
      <c r="G11" s="17">
        <v>500000</v>
      </c>
      <c r="H11" s="17">
        <v>105500</v>
      </c>
      <c r="I11" s="22">
        <f t="shared" si="0"/>
        <v>21.099999999999998</v>
      </c>
      <c r="J11" s="17">
        <v>215821</v>
      </c>
      <c r="K11" s="17">
        <f>G11-184261</f>
        <v>315739</v>
      </c>
      <c r="L11" s="17">
        <v>31560</v>
      </c>
      <c r="M11" s="32">
        <v>263</v>
      </c>
      <c r="N11" s="36">
        <v>829</v>
      </c>
      <c r="O11" s="41">
        <v>5.0049999999999999</v>
      </c>
      <c r="P11" s="41">
        <v>5.0049999999999999</v>
      </c>
      <c r="Q11" s="17">
        <f t="shared" si="1"/>
        <v>1200.5285171102662</v>
      </c>
      <c r="R11" s="17">
        <f t="shared" si="2"/>
        <v>63084.715284715283</v>
      </c>
      <c r="S11" s="46">
        <f t="shared" si="3"/>
        <v>1.4482257870687623</v>
      </c>
      <c r="T11" s="41">
        <v>263</v>
      </c>
      <c r="U11" s="6" t="s">
        <v>79</v>
      </c>
      <c r="X11" t="s">
        <v>80</v>
      </c>
      <c r="Y11">
        <v>0</v>
      </c>
      <c r="Z11">
        <v>1</v>
      </c>
      <c r="AA11" s="8">
        <v>44558</v>
      </c>
      <c r="AC11" s="7" t="s">
        <v>81</v>
      </c>
    </row>
    <row r="12" spans="1:64" x14ac:dyDescent="0.25">
      <c r="A12" t="s">
        <v>46</v>
      </c>
      <c r="B12" t="s">
        <v>47</v>
      </c>
      <c r="C12" s="27">
        <v>44708</v>
      </c>
      <c r="D12" s="17">
        <v>164000</v>
      </c>
      <c r="E12" t="s">
        <v>48</v>
      </c>
      <c r="F12" t="s">
        <v>49</v>
      </c>
      <c r="G12" s="17">
        <v>164000</v>
      </c>
      <c r="H12" s="17">
        <v>71100</v>
      </c>
      <c r="I12" s="22">
        <f t="shared" si="0"/>
        <v>43.353658536585364</v>
      </c>
      <c r="J12" s="17">
        <v>142200</v>
      </c>
      <c r="K12" s="17">
        <f>G12-0</f>
        <v>164000</v>
      </c>
      <c r="L12" s="17">
        <v>142200</v>
      </c>
      <c r="M12" s="32">
        <v>790</v>
      </c>
      <c r="N12" s="36">
        <v>292</v>
      </c>
      <c r="O12" s="41">
        <v>5.2960000000000003</v>
      </c>
      <c r="P12" s="41">
        <v>5.2960000000000003</v>
      </c>
      <c r="Q12" s="17">
        <f t="shared" si="1"/>
        <v>207.59493670886076</v>
      </c>
      <c r="R12" s="17">
        <f t="shared" si="2"/>
        <v>30966.767371601207</v>
      </c>
      <c r="S12" s="46">
        <f t="shared" si="3"/>
        <v>0.71089915912766777</v>
      </c>
      <c r="T12" s="41">
        <v>790</v>
      </c>
      <c r="U12" s="6" t="s">
        <v>50</v>
      </c>
      <c r="V12" t="s">
        <v>51</v>
      </c>
      <c r="X12" t="s">
        <v>52</v>
      </c>
      <c r="Y12">
        <v>0</v>
      </c>
      <c r="Z12">
        <v>0</v>
      </c>
      <c r="AA12" s="8">
        <v>33626</v>
      </c>
      <c r="AC12" s="7" t="s">
        <v>53</v>
      </c>
      <c r="AD12" t="s">
        <v>54</v>
      </c>
    </row>
    <row r="13" spans="1:64" x14ac:dyDescent="0.25">
      <c r="A13" t="s">
        <v>82</v>
      </c>
      <c r="B13" t="s">
        <v>83</v>
      </c>
      <c r="C13" s="27">
        <v>44971</v>
      </c>
      <c r="D13" s="17">
        <v>275000</v>
      </c>
      <c r="E13" t="s">
        <v>44</v>
      </c>
      <c r="F13" t="s">
        <v>49</v>
      </c>
      <c r="G13" s="17">
        <v>275000</v>
      </c>
      <c r="H13" s="17">
        <v>59200</v>
      </c>
      <c r="I13" s="22">
        <f t="shared" si="0"/>
        <v>21.527272727272727</v>
      </c>
      <c r="J13" s="17">
        <v>136171</v>
      </c>
      <c r="K13" s="17">
        <f>G13-87839</f>
        <v>187161</v>
      </c>
      <c r="L13" s="17">
        <v>48332</v>
      </c>
      <c r="M13" s="32">
        <v>0</v>
      </c>
      <c r="N13" s="36">
        <v>0</v>
      </c>
      <c r="O13" s="41">
        <v>12.39</v>
      </c>
      <c r="P13" s="41">
        <v>12.39</v>
      </c>
      <c r="Q13" s="17" t="e">
        <f t="shared" si="1"/>
        <v>#DIV/0!</v>
      </c>
      <c r="R13" s="17">
        <f t="shared" si="2"/>
        <v>15105.811138014527</v>
      </c>
      <c r="S13" s="46">
        <f t="shared" si="3"/>
        <v>0.34678170656599006</v>
      </c>
      <c r="T13" s="41">
        <v>0</v>
      </c>
      <c r="U13" s="6" t="s">
        <v>58</v>
      </c>
      <c r="V13" t="s">
        <v>84</v>
      </c>
      <c r="X13" t="s">
        <v>60</v>
      </c>
      <c r="Y13">
        <v>0</v>
      </c>
      <c r="Z13">
        <v>1</v>
      </c>
      <c r="AA13" t="s">
        <v>45</v>
      </c>
      <c r="AC13" s="7" t="s">
        <v>61</v>
      </c>
    </row>
    <row r="14" spans="1:64" ht="15.75" thickBot="1" x14ac:dyDescent="0.3">
      <c r="A14" t="s">
        <v>56</v>
      </c>
      <c r="B14" t="s">
        <v>57</v>
      </c>
      <c r="C14" s="27">
        <v>44363</v>
      </c>
      <c r="D14" s="17">
        <v>325000</v>
      </c>
      <c r="E14" t="s">
        <v>44</v>
      </c>
      <c r="F14" t="s">
        <v>49</v>
      </c>
      <c r="G14" s="17">
        <v>325000</v>
      </c>
      <c r="H14" s="17">
        <v>105100</v>
      </c>
      <c r="I14" s="22">
        <f t="shared" si="0"/>
        <v>32.338461538461537</v>
      </c>
      <c r="J14" s="17">
        <v>218933</v>
      </c>
      <c r="K14" s="17">
        <f>G14-132521</f>
        <v>192479</v>
      </c>
      <c r="L14" s="17">
        <v>86412</v>
      </c>
      <c r="M14" s="32">
        <v>0</v>
      </c>
      <c r="N14" s="36">
        <v>0</v>
      </c>
      <c r="O14" s="41">
        <v>21.31</v>
      </c>
      <c r="P14" s="41">
        <v>21.31</v>
      </c>
      <c r="Q14" s="17" t="e">
        <f t="shared" si="1"/>
        <v>#DIV/0!</v>
      </c>
      <c r="R14" s="17">
        <f t="shared" si="2"/>
        <v>9032.3322383857358</v>
      </c>
      <c r="S14" s="46">
        <f t="shared" si="3"/>
        <v>0.20735381630821248</v>
      </c>
      <c r="T14" s="41">
        <v>0</v>
      </c>
      <c r="U14" s="6" t="s">
        <v>58</v>
      </c>
      <c r="V14" t="s">
        <v>59</v>
      </c>
      <c r="X14" t="s">
        <v>60</v>
      </c>
      <c r="Y14">
        <v>0</v>
      </c>
      <c r="Z14">
        <v>0</v>
      </c>
      <c r="AA14" s="8">
        <v>44558</v>
      </c>
      <c r="AC14" s="7" t="s">
        <v>61</v>
      </c>
    </row>
    <row r="15" spans="1:64" ht="15.75" thickTop="1" x14ac:dyDescent="0.25">
      <c r="A15" s="10"/>
      <c r="B15" s="10"/>
      <c r="C15" s="28" t="s">
        <v>109</v>
      </c>
      <c r="D15" s="18">
        <f>+SUM(D2:D14)</f>
        <v>4597000</v>
      </c>
      <c r="E15" s="10"/>
      <c r="F15" s="10"/>
      <c r="G15" s="18">
        <f>+SUM(G2:G14)</f>
        <v>4597000</v>
      </c>
      <c r="H15" s="18">
        <f>+SUM(H2:H14)</f>
        <v>1606800</v>
      </c>
      <c r="I15" s="23"/>
      <c r="J15" s="18">
        <f>+SUM(J2:J14)</f>
        <v>3393677</v>
      </c>
      <c r="K15" s="18">
        <f>+SUM(K2:K14)</f>
        <v>1923067</v>
      </c>
      <c r="L15" s="18">
        <f>+SUM(L2:L14)</f>
        <v>802244</v>
      </c>
      <c r="M15" s="33">
        <f>+SUM(M2:M14)</f>
        <v>3336.3900000000003</v>
      </c>
      <c r="N15" s="37"/>
      <c r="O15" s="42">
        <f>+SUM(O2:O14)</f>
        <v>65.242000000000004</v>
      </c>
      <c r="P15" s="42">
        <f>+SUM(P2:P14)</f>
        <v>62.516000000000005</v>
      </c>
      <c r="Q15" s="18"/>
      <c r="R15" s="18"/>
      <c r="S15" s="47"/>
      <c r="T15" s="42"/>
      <c r="U15" s="11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</row>
    <row r="16" spans="1:64" x14ac:dyDescent="0.25">
      <c r="A16" s="12"/>
      <c r="B16" s="12"/>
      <c r="C16" s="29"/>
      <c r="D16" s="19"/>
      <c r="E16" s="12"/>
      <c r="F16" s="12"/>
      <c r="G16" s="19"/>
      <c r="H16" s="19" t="s">
        <v>110</v>
      </c>
      <c r="I16" s="24">
        <f>H15/G15*100</f>
        <v>34.953230367631065</v>
      </c>
      <c r="J16" s="19"/>
      <c r="K16" s="19"/>
      <c r="L16" s="19" t="s">
        <v>111</v>
      </c>
      <c r="M16" s="34"/>
      <c r="N16" s="38"/>
      <c r="O16" s="43" t="s">
        <v>111</v>
      </c>
      <c r="P16" s="43"/>
      <c r="Q16" s="19"/>
      <c r="R16" s="19" t="s">
        <v>111</v>
      </c>
      <c r="S16" s="48"/>
      <c r="T16" s="43"/>
      <c r="U16" s="13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</row>
    <row r="17" spans="1:44" x14ac:dyDescent="0.25">
      <c r="A17" s="14"/>
      <c r="B17" s="14"/>
      <c r="C17" s="30"/>
      <c r="D17" s="20"/>
      <c r="E17" s="14"/>
      <c r="F17" s="14"/>
      <c r="G17" s="20"/>
      <c r="H17" s="20" t="s">
        <v>112</v>
      </c>
      <c r="I17" s="25">
        <f>STDEV(I2:I14)</f>
        <v>13.771014250024471</v>
      </c>
      <c r="J17" s="20"/>
      <c r="K17" s="20"/>
      <c r="L17" s="20" t="s">
        <v>113</v>
      </c>
      <c r="M17" s="50">
        <f>K15/M15</f>
        <v>576.39154894961314</v>
      </c>
      <c r="N17" s="39"/>
      <c r="O17" s="44" t="s">
        <v>114</v>
      </c>
      <c r="P17" s="44">
        <f>K15/O15</f>
        <v>29475.905091812019</v>
      </c>
      <c r="Q17" s="20"/>
      <c r="R17" s="20" t="s">
        <v>115</v>
      </c>
      <c r="S17" s="49">
        <f>K15/O15/43560</f>
        <v>0.67667367061092787</v>
      </c>
      <c r="T17" s="44"/>
      <c r="U17" s="15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9" spans="1:44" x14ac:dyDescent="0.25">
      <c r="A19" s="1" t="s">
        <v>118</v>
      </c>
    </row>
    <row r="20" spans="1:44" x14ac:dyDescent="0.25">
      <c r="A20" s="1" t="s">
        <v>117</v>
      </c>
    </row>
    <row r="21" spans="1:44" s="1" customFormat="1" x14ac:dyDescent="0.25">
      <c r="A21" s="1" t="s">
        <v>116</v>
      </c>
      <c r="C21" s="51"/>
      <c r="D21" s="52"/>
      <c r="G21" s="52"/>
      <c r="H21" s="52"/>
      <c r="I21" s="53"/>
      <c r="J21" s="52"/>
      <c r="K21" s="52"/>
      <c r="L21" s="52"/>
      <c r="M21" s="54"/>
      <c r="N21" s="55"/>
      <c r="O21" s="56"/>
      <c r="P21" s="56"/>
      <c r="Q21" s="52"/>
      <c r="R21" s="52"/>
      <c r="S21" s="57"/>
      <c r="T21" s="56"/>
      <c r="U21" s="9"/>
    </row>
  </sheetData>
  <sortState xmlns:xlrd2="http://schemas.microsoft.com/office/spreadsheetml/2017/richdata2" ref="A2:AR17">
    <sortCondition ref="O2:O17"/>
  </sortState>
  <conditionalFormatting sqref="A2:AR1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03314-6FCE-48AD-ABAF-99B6A5FA5A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assessor</cp:lastModifiedBy>
  <dcterms:created xsi:type="dcterms:W3CDTF">2024-01-20T17:22:32Z</dcterms:created>
  <dcterms:modified xsi:type="dcterms:W3CDTF">2024-01-21T16:57:13Z</dcterms:modified>
</cp:coreProperties>
</file>