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di\Documents\Tater Knob\Treasurer\Budgets\2019-2020\"/>
    </mc:Choice>
  </mc:AlternateContent>
  <xr:revisionPtr revIDLastSave="0" documentId="8_{2796B7BD-DC25-4293-8231-F5D03356485A}" xr6:coauthVersionLast="43" xr6:coauthVersionMax="43" xr10:uidLastSave="{00000000-0000-0000-0000-000000000000}"/>
  <bookViews>
    <workbookView xWindow="-108" yWindow="-108" windowWidth="23256" windowHeight="12576" tabRatio="343" xr2:uid="{00000000-000D-0000-FFFF-FFFF00000000}"/>
  </bookViews>
  <sheets>
    <sheet name="NewBudg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2" l="1"/>
  <c r="F60" i="2" l="1"/>
  <c r="F58" i="2"/>
  <c r="G61" i="2" l="1"/>
  <c r="G60" i="2"/>
  <c r="G59" i="2"/>
  <c r="G58" i="2"/>
  <c r="G57" i="2"/>
  <c r="G55" i="2"/>
  <c r="G54" i="2"/>
  <c r="G53" i="2"/>
  <c r="G51" i="2"/>
  <c r="G50" i="2"/>
  <c r="G49" i="2"/>
  <c r="G48" i="2"/>
  <c r="G46" i="2"/>
  <c r="G45" i="2"/>
  <c r="G43" i="2"/>
  <c r="G42" i="2"/>
  <c r="G41" i="2"/>
  <c r="G40" i="2"/>
  <c r="G38" i="2"/>
  <c r="G37" i="2"/>
  <c r="G36" i="2"/>
  <c r="G35" i="2"/>
  <c r="G34" i="2"/>
  <c r="G33" i="2"/>
  <c r="G32" i="2"/>
  <c r="G31" i="2"/>
  <c r="G27" i="2"/>
  <c r="G24" i="2"/>
  <c r="G23" i="2"/>
  <c r="G26" i="2"/>
  <c r="C15" i="2"/>
  <c r="D23" i="2" l="1"/>
  <c r="D24" i="2"/>
  <c r="D25" i="2"/>
  <c r="G25" i="2" s="1"/>
  <c r="D26" i="2"/>
  <c r="F23" i="2"/>
  <c r="F24" i="2"/>
  <c r="F25" i="2"/>
  <c r="F26" i="2"/>
  <c r="D28" i="2" l="1"/>
  <c r="G28" i="2" s="1"/>
  <c r="H36" i="2"/>
  <c r="H26" i="2"/>
  <c r="H25" i="2"/>
  <c r="H24" i="2"/>
  <c r="H23" i="2"/>
  <c r="E27" i="2"/>
  <c r="H28" i="2" l="1"/>
  <c r="B16" i="2" s="1"/>
  <c r="E38" i="2"/>
  <c r="F38" i="2" s="1"/>
  <c r="F37" i="2"/>
  <c r="F35" i="2"/>
  <c r="F34" i="2"/>
  <c r="F33" i="2"/>
  <c r="F32" i="2"/>
  <c r="F31" i="2"/>
  <c r="F27" i="2"/>
  <c r="H62" i="2"/>
  <c r="F62" i="2"/>
  <c r="G62" i="2" s="1"/>
  <c r="E62" i="2"/>
  <c r="D62" i="2"/>
  <c r="H55" i="2"/>
  <c r="F55" i="2"/>
  <c r="E55" i="2"/>
  <c r="H50" i="2"/>
  <c r="F50" i="2"/>
  <c r="E50" i="2"/>
  <c r="D50" i="2"/>
  <c r="H44" i="2"/>
  <c r="F44" i="2"/>
  <c r="G44" i="2" s="1"/>
  <c r="E44" i="2"/>
  <c r="D44" i="2"/>
  <c r="E36" i="2"/>
  <c r="D36" i="2"/>
  <c r="C7" i="2"/>
  <c r="E28" i="2"/>
  <c r="D55" i="2"/>
  <c r="E63" i="2" l="1"/>
  <c r="H63" i="2"/>
  <c r="D63" i="2"/>
  <c r="F36" i="2"/>
  <c r="F63" i="2" s="1"/>
  <c r="G63" i="2" s="1"/>
  <c r="F28" i="2"/>
  <c r="C8" i="2" l="1"/>
  <c r="C9" i="2" s="1"/>
  <c r="B17" i="2"/>
  <c r="C19" i="2" s="1"/>
  <c r="C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tc={27A75D74-A351-4568-973F-E7472CF3E044}</author>
    <author>tc={6E27C230-E95F-4D55-8964-A82BEED52450}</author>
    <author>tc={1B716202-80CD-4AA0-8D9B-12DAE74B95A0}</author>
  </authors>
  <commentList>
    <comment ref="B13" authorId="0" shapeId="0" xr:uid="{27A75D74-A351-4568-973F-E7472CF3E044}">
      <text>
        <t>[Threaded comment]
Your version of Excel allows you to read this threaded comment; however, any edits to it will get removed if the file is opened in a newer version of Excel. Learn more: https://go.microsoft.com/fwlink/?linkid=870924
Comment:
    I reduced the cash bal by 1209 to cover unpaid bills and June Electricity.</t>
      </text>
    </comment>
    <comment ref="E27" authorId="1" shapeId="0" xr:uid="{6E27C230-E95F-4D55-8964-A82BEED52450}">
      <text>
        <t>[Threaded comment]
Your version of Excel allows you to read this threaded comment; however, any edits to it will get removed if the file is opened in a newer version of Excel. Learn more: https://go.microsoft.com/fwlink/?linkid=870924
Comment:
    $50 Rogers Canoe Purchase + 14.63 Interest</t>
      </text>
    </comment>
    <comment ref="E37" authorId="2" shapeId="0" xr:uid="{1B716202-80CD-4AA0-8D9B-12DAE74B95A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Beautification This year</t>
      </text>
    </comment>
  </commentList>
</comments>
</file>

<file path=xl/sharedStrings.xml><?xml version="1.0" encoding="utf-8"?>
<sst xmlns="http://schemas.openxmlformats.org/spreadsheetml/2006/main" count="68" uniqueCount="68">
  <si>
    <t>Income</t>
  </si>
  <si>
    <t>Total Income</t>
  </si>
  <si>
    <t>Expenses</t>
  </si>
  <si>
    <t>Snow Removal</t>
  </si>
  <si>
    <t>Houses</t>
  </si>
  <si>
    <t>Docks</t>
  </si>
  <si>
    <t>Canoe Racks</t>
  </si>
  <si>
    <t>Lots</t>
  </si>
  <si>
    <t>Amount</t>
  </si>
  <si>
    <t>No.</t>
  </si>
  <si>
    <t>Cash Flow</t>
  </si>
  <si>
    <t>Totals</t>
  </si>
  <si>
    <t>Amounts</t>
  </si>
  <si>
    <t>Accounts</t>
  </si>
  <si>
    <t>Interest / Misc Income</t>
  </si>
  <si>
    <t>Budget 18-19</t>
  </si>
  <si>
    <t>ADMINISTRATIVE</t>
  </si>
  <si>
    <t>CPA</t>
  </si>
  <si>
    <t>Insurance-Liability and Prop</t>
  </si>
  <si>
    <t>Insurance-Umbrella</t>
  </si>
  <si>
    <t>Office &amp; Misc</t>
  </si>
  <si>
    <t>BEAUTIFICATION</t>
  </si>
  <si>
    <t>DONATIONS</t>
  </si>
  <si>
    <t>MAINTENANCE</t>
  </si>
  <si>
    <t>Beach</t>
  </si>
  <si>
    <t>General</t>
  </si>
  <si>
    <t>Pavillion</t>
  </si>
  <si>
    <t>MARINA LEASE</t>
  </si>
  <si>
    <t>RESERVE DEPOSIT</t>
  </si>
  <si>
    <t>ROAD REPAIRS</t>
  </si>
  <si>
    <t>Resurfacing</t>
  </si>
  <si>
    <t>Other Road Repairs</t>
  </si>
  <si>
    <t>SECURITY</t>
  </si>
  <si>
    <t>TAXES</t>
  </si>
  <si>
    <t>Federal</t>
  </si>
  <si>
    <t>State</t>
  </si>
  <si>
    <t>WATER SYSTEM</t>
  </si>
  <si>
    <t>Electricity</t>
  </si>
  <si>
    <t>Water Quality Testing</t>
  </si>
  <si>
    <t>Well Repairs</t>
  </si>
  <si>
    <t>Total Maintenance</t>
  </si>
  <si>
    <t>TOTAL EXPENSES</t>
  </si>
  <si>
    <t>Total Water System</t>
  </si>
  <si>
    <t>Total Taxes</t>
  </si>
  <si>
    <t>Total Road Repairs</t>
  </si>
  <si>
    <t>Total Administrative</t>
  </si>
  <si>
    <t>Generator Project</t>
  </si>
  <si>
    <t>Dues Per House:</t>
  </si>
  <si>
    <t>Dues Per Lot:</t>
  </si>
  <si>
    <t>Dues Per Rack:</t>
  </si>
  <si>
    <t>Dues Per Dock:</t>
  </si>
  <si>
    <t>Generator-Propane/Svc Agree</t>
  </si>
  <si>
    <t>PROJECTED cash 6/30/20</t>
  </si>
  <si>
    <t>2019-2020 Bgtd Revenue</t>
  </si>
  <si>
    <t>2019-2020 Budgeted Expenses (less reserve)</t>
  </si>
  <si>
    <t>Bank Fees</t>
  </si>
  <si>
    <t>Estimated Extended 12 Months</t>
  </si>
  <si>
    <t>11 Months of 18-19 (Actual)</t>
  </si>
  <si>
    <t>Proposed Income:</t>
  </si>
  <si>
    <t>Proposed Expenses:</t>
  </si>
  <si>
    <t>2019-2020 Budget (Proposed)</t>
  </si>
  <si>
    <t>Excess (Deficit)</t>
  </si>
  <si>
    <t>Current Checking Account</t>
  </si>
  <si>
    <t>Current Money Market</t>
  </si>
  <si>
    <t>Cash Balance 6/5/2019</t>
  </si>
  <si>
    <t xml:space="preserve">Proposed Dues </t>
  </si>
  <si>
    <t xml:space="preserve">Year to Year Cash Flow Increase (Decrease): </t>
  </si>
  <si>
    <t>Over/(Under)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</si>
</sst>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B05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" fontId="4" fillId="0" borderId="1" xfId="0" applyNumberFormat="1" applyFont="1" applyBorder="1" applyAlignment="1">
      <alignment vertical="top" wrapText="1"/>
    </xf>
    <xf numFmtId="1" fontId="2" fillId="0" borderId="1" xfId="0" applyNumberFormat="1" applyFont="1" applyBorder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40" fontId="2" fillId="0" borderId="9" xfId="0" applyNumberFormat="1" applyFont="1" applyBorder="1" applyAlignment="1">
      <alignment vertical="top" wrapText="1"/>
    </xf>
    <xf numFmtId="40" fontId="2" fillId="0" borderId="9" xfId="0" applyNumberFormat="1" applyFont="1" applyBorder="1" applyAlignment="1">
      <alignment horizontal="center" vertical="top" wrapText="1"/>
    </xf>
    <xf numFmtId="40" fontId="0" fillId="0" borderId="0" xfId="0" applyNumberFormat="1"/>
    <xf numFmtId="40" fontId="4" fillId="0" borderId="15" xfId="0" applyNumberFormat="1" applyFont="1" applyBorder="1" applyAlignment="1">
      <alignment horizontal="left" vertical="top" wrapText="1" indent="2"/>
    </xf>
    <xf numFmtId="40" fontId="4" fillId="0" borderId="16" xfId="0" applyNumberFormat="1" applyFont="1" applyBorder="1" applyAlignment="1">
      <alignment horizontal="right" vertical="top" wrapText="1"/>
    </xf>
    <xf numFmtId="40" fontId="4" fillId="0" borderId="16" xfId="0" applyNumberFormat="1" applyFont="1" applyBorder="1" applyAlignment="1">
      <alignment horizontal="right" vertical="top"/>
    </xf>
    <xf numFmtId="40" fontId="4" fillId="0" borderId="1" xfId="0" applyNumberFormat="1" applyFont="1" applyBorder="1" applyAlignment="1">
      <alignment horizontal="right" vertical="top" wrapText="1"/>
    </xf>
    <xf numFmtId="40" fontId="4" fillId="0" borderId="6" xfId="0" applyNumberFormat="1" applyFont="1" applyBorder="1" applyAlignment="1">
      <alignment horizontal="left" vertical="top" wrapText="1" indent="2"/>
    </xf>
    <xf numFmtId="40" fontId="3" fillId="0" borderId="1" xfId="0" applyNumberFormat="1" applyFont="1" applyBorder="1"/>
    <xf numFmtId="40" fontId="4" fillId="0" borderId="1" xfId="0" applyNumberFormat="1" applyFont="1" applyBorder="1" applyAlignment="1">
      <alignment horizontal="right" vertical="top"/>
    </xf>
    <xf numFmtId="40" fontId="2" fillId="0" borderId="8" xfId="0" applyNumberFormat="1" applyFont="1" applyBorder="1" applyAlignment="1">
      <alignment horizontal="left" vertical="top" wrapText="1"/>
    </xf>
    <xf numFmtId="40" fontId="2" fillId="3" borderId="9" xfId="0" applyNumberFormat="1" applyFont="1" applyFill="1" applyBorder="1" applyAlignment="1">
      <alignment horizontal="right" vertical="top" wrapText="1"/>
    </xf>
    <xf numFmtId="40" fontId="2" fillId="0" borderId="10" xfId="0" applyNumberFormat="1" applyFont="1" applyBorder="1" applyAlignment="1">
      <alignment horizontal="left" vertical="top" wrapText="1"/>
    </xf>
    <xf numFmtId="40" fontId="4" fillId="0" borderId="3" xfId="0" applyNumberFormat="1" applyFont="1" applyBorder="1" applyAlignment="1">
      <alignment horizontal="left" vertical="top" wrapText="1" indent="1"/>
    </xf>
    <xf numFmtId="40" fontId="4" fillId="0" borderId="6" xfId="0" applyNumberFormat="1" applyFont="1" applyBorder="1" applyAlignment="1">
      <alignment horizontal="right" vertical="top" wrapText="1" indent="1"/>
    </xf>
    <xf numFmtId="40" fontId="4" fillId="0" borderId="2" xfId="0" applyNumberFormat="1" applyFont="1" applyBorder="1" applyAlignment="1">
      <alignment horizontal="right" vertical="top"/>
    </xf>
    <xf numFmtId="40" fontId="4" fillId="0" borderId="2" xfId="0" applyNumberFormat="1" applyFont="1" applyBorder="1" applyAlignment="1">
      <alignment horizontal="right" vertical="top" wrapText="1"/>
    </xf>
    <xf numFmtId="40" fontId="2" fillId="0" borderId="6" xfId="0" applyNumberFormat="1" applyFont="1" applyBorder="1" applyAlignment="1">
      <alignment horizontal="right" vertical="top" wrapText="1" indent="2"/>
    </xf>
    <xf numFmtId="40" fontId="4" fillId="0" borderId="6" xfId="0" applyNumberFormat="1" applyFont="1" applyBorder="1" applyAlignment="1">
      <alignment horizontal="left" vertical="top" wrapText="1" indent="1"/>
    </xf>
    <xf numFmtId="40" fontId="4" fillId="0" borderId="12" xfId="0" applyNumberFormat="1" applyFont="1" applyBorder="1" applyAlignment="1">
      <alignment horizontal="right" vertical="top" wrapText="1" indent="1"/>
    </xf>
    <xf numFmtId="40" fontId="2" fillId="0" borderId="12" xfId="0" applyNumberFormat="1" applyFont="1" applyBorder="1" applyAlignment="1">
      <alignment horizontal="right" vertical="top" wrapText="1" indent="1"/>
    </xf>
    <xf numFmtId="40" fontId="4" fillId="0" borderId="12" xfId="0" applyNumberFormat="1" applyFont="1" applyBorder="1" applyAlignment="1">
      <alignment horizontal="left" vertical="top" wrapText="1" indent="1"/>
    </xf>
    <xf numFmtId="40" fontId="4" fillId="0" borderId="13" xfId="0" applyNumberFormat="1" applyFont="1" applyBorder="1" applyAlignment="1">
      <alignment horizontal="left" vertical="top" wrapText="1" indent="1"/>
    </xf>
    <xf numFmtId="40" fontId="4" fillId="0" borderId="13" xfId="0" applyNumberFormat="1" applyFont="1" applyBorder="1" applyAlignment="1">
      <alignment horizontal="right" vertical="top" wrapText="1" indent="1"/>
    </xf>
    <xf numFmtId="40" fontId="2" fillId="0" borderId="13" xfId="0" applyNumberFormat="1" applyFont="1" applyBorder="1" applyAlignment="1">
      <alignment horizontal="right" vertical="top" wrapText="1" indent="1"/>
    </xf>
    <xf numFmtId="40" fontId="4" fillId="0" borderId="13" xfId="0" applyNumberFormat="1" applyFont="1" applyBorder="1" applyAlignment="1">
      <alignment horizontal="right" vertical="top" wrapText="1"/>
    </xf>
    <xf numFmtId="40" fontId="2" fillId="0" borderId="1" xfId="0" applyNumberFormat="1" applyFont="1" applyFill="1" applyBorder="1" applyAlignment="1">
      <alignment horizontal="left" vertical="top" wrapText="1" indent="1"/>
    </xf>
    <xf numFmtId="40" fontId="0" fillId="0" borderId="0" xfId="0" quotePrefix="1" applyNumberFormat="1"/>
    <xf numFmtId="40" fontId="7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2" fillId="3" borderId="9" xfId="0" applyNumberFormat="1" applyFont="1" applyFill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 applyProtection="1">
      <alignment horizontal="right" vertical="top" wrapText="1"/>
      <protection locked="0"/>
    </xf>
    <xf numFmtId="3" fontId="3" fillId="0" borderId="1" xfId="0" applyNumberFormat="1" applyFont="1" applyBorder="1" applyProtection="1">
      <protection locked="0"/>
    </xf>
    <xf numFmtId="40" fontId="5" fillId="0" borderId="0" xfId="0" applyNumberFormat="1" applyFont="1"/>
    <xf numFmtId="40" fontId="0" fillId="0" borderId="1" xfId="0" applyNumberFormat="1" applyBorder="1"/>
    <xf numFmtId="1" fontId="3" fillId="2" borderId="1" xfId="0" applyNumberFormat="1" applyFont="1" applyFill="1" applyBorder="1" applyProtection="1">
      <protection locked="0"/>
    </xf>
    <xf numFmtId="40" fontId="8" fillId="0" borderId="3" xfId="0" applyNumberFormat="1" applyFont="1" applyBorder="1"/>
    <xf numFmtId="40" fontId="0" fillId="0" borderId="4" xfId="0" applyNumberFormat="1" applyBorder="1"/>
    <xf numFmtId="40" fontId="0" fillId="0" borderId="5" xfId="0" applyNumberFormat="1" applyBorder="1"/>
    <xf numFmtId="1" fontId="3" fillId="2" borderId="6" xfId="0" applyNumberFormat="1" applyFont="1" applyFill="1" applyBorder="1"/>
    <xf numFmtId="40" fontId="0" fillId="0" borderId="7" xfId="0" applyNumberFormat="1" applyBorder="1"/>
    <xf numFmtId="40" fontId="0" fillId="0" borderId="9" xfId="0" applyNumberFormat="1" applyBorder="1"/>
    <xf numFmtId="40" fontId="0" fillId="0" borderId="14" xfId="0" applyNumberFormat="1" applyBorder="1"/>
    <xf numFmtId="40" fontId="6" fillId="0" borderId="17" xfId="0" applyNumberFormat="1" applyFont="1" applyBorder="1" applyAlignment="1">
      <alignment horizontal="center" vertical="top" wrapText="1"/>
    </xf>
    <xf numFmtId="40" fontId="4" fillId="0" borderId="18" xfId="0" applyNumberFormat="1" applyFont="1" applyBorder="1" applyAlignment="1">
      <alignment horizontal="right" vertical="top" wrapText="1"/>
    </xf>
    <xf numFmtId="40" fontId="4" fillId="0" borderId="18" xfId="0" applyNumberFormat="1" applyFont="1" applyBorder="1" applyAlignment="1" applyProtection="1">
      <alignment horizontal="right" vertical="top" wrapText="1"/>
      <protection locked="0"/>
    </xf>
    <xf numFmtId="40" fontId="2" fillId="3" borderId="17" xfId="0" applyNumberFormat="1" applyFont="1" applyFill="1" applyBorder="1" applyAlignment="1">
      <alignment horizontal="right" vertical="top" wrapText="1"/>
    </xf>
    <xf numFmtId="40" fontId="4" fillId="0" borderId="19" xfId="0" applyNumberFormat="1" applyFont="1" applyBorder="1" applyAlignment="1" applyProtection="1">
      <alignment horizontal="right" vertical="top" wrapText="1"/>
      <protection locked="0"/>
    </xf>
    <xf numFmtId="40" fontId="2" fillId="3" borderId="17" xfId="0" applyNumberFormat="1" applyFont="1" applyFill="1" applyBorder="1" applyAlignment="1" applyProtection="1">
      <alignment horizontal="right" vertical="top" wrapText="1"/>
      <protection locked="0"/>
    </xf>
    <xf numFmtId="40" fontId="0" fillId="0" borderId="0" xfId="0" applyNumberFormat="1" applyBorder="1"/>
    <xf numFmtId="40" fontId="2" fillId="0" borderId="0" xfId="0" applyNumberFormat="1" applyFont="1" applyBorder="1" applyAlignment="1">
      <alignment horizontal="center" vertical="top" wrapText="1"/>
    </xf>
    <xf numFmtId="40" fontId="4" fillId="0" borderId="0" xfId="0" applyNumberFormat="1" applyFont="1" applyBorder="1" applyAlignment="1">
      <alignment horizontal="right" vertical="top" wrapText="1"/>
    </xf>
    <xf numFmtId="40" fontId="9" fillId="0" borderId="6" xfId="0" applyNumberFormat="1" applyFont="1" applyBorder="1"/>
    <xf numFmtId="40" fontId="9" fillId="0" borderId="8" xfId="0" applyNumberFormat="1" applyFont="1" applyBorder="1"/>
    <xf numFmtId="1" fontId="1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indi Price" id="{C17A70E0-8DCE-4639-85F7-7161160CB5C5}" userId="15d4c7707e3285b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" dT="2019-06-08T16:42:04.46" personId="{C17A70E0-8DCE-4639-85F7-7161160CB5C5}" id="{27A75D74-A351-4568-973F-E7472CF3E044}">
    <text>I reduced the cash bal by 1209 to cover unpaid bills and June Electricity.</text>
  </threadedComment>
  <threadedComment ref="E27" dT="2019-06-05T16:59:01.77" personId="{C17A70E0-8DCE-4639-85F7-7161160CB5C5}" id="{6E27C230-E95F-4D55-8964-A82BEED52450}">
    <text>$50 Rogers Canoe Purchase + 14.63 Interest</text>
  </threadedComment>
  <threadedComment ref="E37" dT="2019-06-05T17:33:02.79" personId="{C17A70E0-8DCE-4639-85F7-7161160CB5C5}" id="{1B716202-80CD-4AA0-8D9B-12DAE74B95A0}">
    <text>No Beautification This year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EEA7A-ED49-4D60-9969-9C181FAC92ED}">
  <dimension ref="A1:L69"/>
  <sheetViews>
    <sheetView tabSelected="1" topLeftCell="A12" zoomScaleNormal="100" workbookViewId="0">
      <selection activeCell="I61" sqref="I61"/>
    </sheetView>
  </sheetViews>
  <sheetFormatPr defaultRowHeight="14.4" x14ac:dyDescent="0.3"/>
  <cols>
    <col min="1" max="1" width="36.109375" style="6" customWidth="1"/>
    <col min="2" max="2" width="9.109375" style="6" bestFit="1" customWidth="1"/>
    <col min="3" max="3" width="10.88671875" style="6" bestFit="1" customWidth="1"/>
    <col min="4" max="4" width="10.6640625" style="6" bestFit="1" customWidth="1"/>
    <col min="5" max="5" width="10.44140625" style="6" hidden="1" customWidth="1"/>
    <col min="6" max="6" width="10.44140625" style="6" customWidth="1"/>
    <col min="7" max="7" width="14.109375" style="6" customWidth="1"/>
    <col min="8" max="8" width="13.6640625" style="6" customWidth="1"/>
    <col min="9" max="9" width="10.21875" style="54" customWidth="1"/>
    <col min="10" max="10" width="8.88671875" style="6"/>
    <col min="11" max="11" width="15.5546875" style="6" customWidth="1"/>
    <col min="12" max="12" width="10.88671875" style="6" customWidth="1"/>
    <col min="13" max="13" width="9.5546875" style="6" bestFit="1" customWidth="1"/>
    <col min="14" max="16384" width="8.88671875" style="6"/>
  </cols>
  <sheetData>
    <row r="1" spans="1:3" ht="18" x14ac:dyDescent="0.35">
      <c r="A1" s="41" t="s">
        <v>65</v>
      </c>
      <c r="B1" s="42"/>
      <c r="C1" s="43"/>
    </row>
    <row r="2" spans="1:3" ht="15.6" x14ac:dyDescent="0.3">
      <c r="A2" s="44" t="s">
        <v>47</v>
      </c>
      <c r="B2" s="40">
        <v>1000</v>
      </c>
      <c r="C2" s="45"/>
    </row>
    <row r="3" spans="1:3" ht="15.6" x14ac:dyDescent="0.3">
      <c r="A3" s="44" t="s">
        <v>48</v>
      </c>
      <c r="B3" s="40">
        <v>500</v>
      </c>
      <c r="C3" s="45"/>
    </row>
    <row r="4" spans="1:3" ht="15.6" x14ac:dyDescent="0.3">
      <c r="A4" s="44" t="s">
        <v>50</v>
      </c>
      <c r="B4" s="40">
        <v>160</v>
      </c>
      <c r="C4" s="45"/>
    </row>
    <row r="5" spans="1:3" ht="15.6" x14ac:dyDescent="0.3">
      <c r="A5" s="44" t="s">
        <v>49</v>
      </c>
      <c r="B5" s="40">
        <v>15</v>
      </c>
      <c r="C5" s="45"/>
    </row>
    <row r="6" spans="1:3" ht="15.6" x14ac:dyDescent="0.3">
      <c r="A6" s="57"/>
      <c r="B6" s="39"/>
      <c r="C6" s="45"/>
    </row>
    <row r="7" spans="1:3" ht="15.6" x14ac:dyDescent="0.3">
      <c r="A7" s="57" t="s">
        <v>58</v>
      </c>
      <c r="B7" s="39"/>
      <c r="C7" s="45">
        <f>H28</f>
        <v>36765</v>
      </c>
    </row>
    <row r="8" spans="1:3" ht="15.6" x14ac:dyDescent="0.3">
      <c r="A8" s="57" t="s">
        <v>59</v>
      </c>
      <c r="B8" s="39"/>
      <c r="C8" s="45">
        <f>H63</f>
        <v>36350</v>
      </c>
    </row>
    <row r="9" spans="1:3" ht="16.2" thickBot="1" x14ac:dyDescent="0.35">
      <c r="A9" s="58" t="s">
        <v>61</v>
      </c>
      <c r="B9" s="46"/>
      <c r="C9" s="47">
        <f>C7-C8</f>
        <v>415</v>
      </c>
    </row>
    <row r="11" spans="1:3" ht="21" x14ac:dyDescent="0.4">
      <c r="A11" s="59" t="s">
        <v>10</v>
      </c>
      <c r="B11" s="59"/>
      <c r="C11" s="59"/>
    </row>
    <row r="12" spans="1:3" ht="31.2" x14ac:dyDescent="0.3">
      <c r="A12" s="3" t="s">
        <v>13</v>
      </c>
      <c r="B12" s="3" t="s">
        <v>12</v>
      </c>
      <c r="C12" s="3" t="s">
        <v>11</v>
      </c>
    </row>
    <row r="13" spans="1:3" ht="15.6" x14ac:dyDescent="0.3">
      <c r="A13" s="1" t="s">
        <v>62</v>
      </c>
      <c r="B13" s="36">
        <f>25744.41-1209</f>
        <v>24535.41</v>
      </c>
      <c r="C13" s="36"/>
    </row>
    <row r="14" spans="1:3" ht="15.6" x14ac:dyDescent="0.3">
      <c r="A14" s="1" t="s">
        <v>63</v>
      </c>
      <c r="B14" s="36">
        <v>24455.24</v>
      </c>
      <c r="C14" s="36"/>
    </row>
    <row r="15" spans="1:3" ht="16.2" thickBot="1" x14ac:dyDescent="0.35">
      <c r="A15" s="1" t="s">
        <v>64</v>
      </c>
      <c r="B15" s="37"/>
      <c r="C15" s="34">
        <f>B13+B14</f>
        <v>48990.65</v>
      </c>
    </row>
    <row r="16" spans="1:3" ht="16.2" thickBot="1" x14ac:dyDescent="0.35">
      <c r="A16" s="1" t="s">
        <v>53</v>
      </c>
      <c r="B16" s="34">
        <f>H28</f>
        <v>36765</v>
      </c>
      <c r="C16" s="33"/>
    </row>
    <row r="17" spans="1:12" ht="31.8" thickBot="1" x14ac:dyDescent="0.35">
      <c r="A17" s="1" t="s">
        <v>54</v>
      </c>
      <c r="B17" s="34">
        <f>H63-H46</f>
        <v>30150</v>
      </c>
      <c r="C17" s="33"/>
    </row>
    <row r="18" spans="1:12" ht="15.6" x14ac:dyDescent="0.3">
      <c r="A18" s="1"/>
      <c r="B18" s="33"/>
      <c r="C18" s="35"/>
    </row>
    <row r="19" spans="1:12" ht="16.2" thickBot="1" x14ac:dyDescent="0.35">
      <c r="A19" s="2" t="s">
        <v>52</v>
      </c>
      <c r="B19" s="35"/>
      <c r="C19" s="34">
        <f>C15+B16-B17</f>
        <v>55605.649999999994</v>
      </c>
    </row>
    <row r="20" spans="1:12" ht="31.8" thickBot="1" x14ac:dyDescent="0.35">
      <c r="A20" s="2" t="s">
        <v>66</v>
      </c>
      <c r="C20" s="34">
        <f>C19-C15</f>
        <v>6614.9999999999927</v>
      </c>
    </row>
    <row r="22" spans="1:12" ht="63" thickBot="1" x14ac:dyDescent="0.35">
      <c r="A22" s="4" t="s">
        <v>0</v>
      </c>
      <c r="B22" s="5" t="s">
        <v>9</v>
      </c>
      <c r="C22" s="5" t="s">
        <v>8</v>
      </c>
      <c r="D22" s="5" t="s">
        <v>15</v>
      </c>
      <c r="E22" s="5" t="s">
        <v>57</v>
      </c>
      <c r="F22" s="5" t="s">
        <v>56</v>
      </c>
      <c r="G22" s="5" t="s">
        <v>67</v>
      </c>
      <c r="H22" s="48" t="s">
        <v>60</v>
      </c>
      <c r="I22" s="55"/>
      <c r="L22" s="32"/>
    </row>
    <row r="23" spans="1:12" ht="15.6" x14ac:dyDescent="0.3">
      <c r="A23" s="7" t="s">
        <v>4</v>
      </c>
      <c r="B23" s="8">
        <v>33</v>
      </c>
      <c r="C23" s="8">
        <v>1000</v>
      </c>
      <c r="D23" s="9">
        <f>B23*C23</f>
        <v>33000</v>
      </c>
      <c r="E23" s="10">
        <v>33000</v>
      </c>
      <c r="F23" s="10">
        <f>E23</f>
        <v>33000</v>
      </c>
      <c r="G23" s="10">
        <f t="shared" ref="G23:G25" si="0">F23-D23</f>
        <v>0</v>
      </c>
      <c r="H23" s="49">
        <f>B23*B2</f>
        <v>33000</v>
      </c>
      <c r="I23" s="56"/>
    </row>
    <row r="24" spans="1:12" ht="15.6" x14ac:dyDescent="0.3">
      <c r="A24" s="11" t="s">
        <v>7</v>
      </c>
      <c r="B24" s="10">
        <v>4</v>
      </c>
      <c r="C24" s="10">
        <v>500</v>
      </c>
      <c r="D24" s="9">
        <f t="shared" ref="D24:D26" si="1">B24*C24</f>
        <v>2000</v>
      </c>
      <c r="E24" s="10">
        <v>2000</v>
      </c>
      <c r="F24" s="10">
        <f t="shared" ref="F24:F27" si="2">E24</f>
        <v>2000</v>
      </c>
      <c r="G24" s="10">
        <f t="shared" si="0"/>
        <v>0</v>
      </c>
      <c r="H24" s="49">
        <f>B24*B3</f>
        <v>2000</v>
      </c>
      <c r="I24" s="56"/>
    </row>
    <row r="25" spans="1:12" ht="15.6" x14ac:dyDescent="0.3">
      <c r="A25" s="11" t="s">
        <v>5</v>
      </c>
      <c r="B25" s="10">
        <v>10</v>
      </c>
      <c r="C25" s="10">
        <v>150</v>
      </c>
      <c r="D25" s="9">
        <f t="shared" si="1"/>
        <v>1500</v>
      </c>
      <c r="E25" s="10">
        <v>1500</v>
      </c>
      <c r="F25" s="10">
        <f t="shared" si="2"/>
        <v>1500</v>
      </c>
      <c r="G25" s="10">
        <f t="shared" si="0"/>
        <v>0</v>
      </c>
      <c r="H25" s="49">
        <f>B25*B4</f>
        <v>1600</v>
      </c>
      <c r="I25" s="56"/>
    </row>
    <row r="26" spans="1:12" ht="15.6" x14ac:dyDescent="0.3">
      <c r="A26" s="11" t="s">
        <v>6</v>
      </c>
      <c r="B26" s="10">
        <v>10</v>
      </c>
      <c r="C26" s="10">
        <v>15</v>
      </c>
      <c r="D26" s="9">
        <f t="shared" si="1"/>
        <v>150</v>
      </c>
      <c r="E26" s="10">
        <v>180</v>
      </c>
      <c r="F26" s="10">
        <f t="shared" si="2"/>
        <v>180</v>
      </c>
      <c r="G26" s="10">
        <f>F26-D26</f>
        <v>30</v>
      </c>
      <c r="H26" s="49">
        <f>B26*B5</f>
        <v>150</v>
      </c>
      <c r="I26" s="56"/>
    </row>
    <row r="27" spans="1:12" ht="15.6" x14ac:dyDescent="0.3">
      <c r="A27" s="11" t="s">
        <v>14</v>
      </c>
      <c r="B27" s="12"/>
      <c r="C27" s="12"/>
      <c r="D27" s="13">
        <v>0</v>
      </c>
      <c r="E27" s="10">
        <f>14.73+50</f>
        <v>64.73</v>
      </c>
      <c r="F27" s="10">
        <f t="shared" si="2"/>
        <v>64.73</v>
      </c>
      <c r="G27" s="10">
        <f t="shared" ref="G27:G28" si="3">F27-D27</f>
        <v>64.73</v>
      </c>
      <c r="H27" s="50">
        <v>15</v>
      </c>
      <c r="I27" s="56"/>
    </row>
    <row r="28" spans="1:12" ht="16.2" thickBot="1" x14ac:dyDescent="0.35">
      <c r="A28" s="14" t="s">
        <v>1</v>
      </c>
      <c r="B28" s="10"/>
      <c r="C28" s="10"/>
      <c r="D28" s="15">
        <f>SUM(D23:D27)</f>
        <v>36650</v>
      </c>
      <c r="E28" s="15">
        <f>SUM(E23:E27)</f>
        <v>36744.730000000003</v>
      </c>
      <c r="F28" s="15">
        <f>SUM(F23:F27)</f>
        <v>36744.730000000003</v>
      </c>
      <c r="G28" s="10">
        <f t="shared" si="3"/>
        <v>94.730000000003201</v>
      </c>
      <c r="H28" s="51">
        <f t="shared" ref="H28" si="4">SUM(H23:H27)</f>
        <v>36765</v>
      </c>
      <c r="I28" s="56"/>
    </row>
    <row r="29" spans="1:12" ht="16.2" thickBot="1" x14ac:dyDescent="0.35">
      <c r="A29" s="16" t="s">
        <v>2</v>
      </c>
      <c r="B29" s="10"/>
      <c r="C29" s="10"/>
      <c r="D29" s="10"/>
      <c r="E29" s="10"/>
      <c r="F29" s="10"/>
      <c r="G29" s="10"/>
      <c r="H29" s="49"/>
      <c r="I29" s="56"/>
    </row>
    <row r="30" spans="1:12" ht="15.6" x14ac:dyDescent="0.3">
      <c r="A30" s="17" t="s">
        <v>16</v>
      </c>
      <c r="B30" s="10"/>
      <c r="C30" s="10"/>
      <c r="D30" s="10"/>
      <c r="E30" s="10"/>
      <c r="F30" s="10"/>
      <c r="G30" s="10"/>
      <c r="H30" s="49"/>
      <c r="I30" s="56"/>
    </row>
    <row r="31" spans="1:12" ht="15.6" x14ac:dyDescent="0.3">
      <c r="A31" s="18" t="s">
        <v>17</v>
      </c>
      <c r="B31" s="10"/>
      <c r="C31" s="10"/>
      <c r="D31" s="13">
        <v>250</v>
      </c>
      <c r="E31" s="10">
        <v>275</v>
      </c>
      <c r="F31" s="10">
        <f>E31</f>
        <v>275</v>
      </c>
      <c r="G31" s="10">
        <f>F31-D31</f>
        <v>25</v>
      </c>
      <c r="H31" s="50">
        <v>275</v>
      </c>
      <c r="I31" s="56"/>
    </row>
    <row r="32" spans="1:12" ht="15.6" x14ac:dyDescent="0.3">
      <c r="A32" s="18" t="s">
        <v>18</v>
      </c>
      <c r="B32" s="10"/>
      <c r="C32" s="10"/>
      <c r="D32" s="13">
        <v>1000</v>
      </c>
      <c r="E32" s="10">
        <v>961</v>
      </c>
      <c r="F32" s="10">
        <f t="shared" ref="F32:F35" si="5">E32</f>
        <v>961</v>
      </c>
      <c r="G32" s="10">
        <f t="shared" ref="G32:G38" si="6">F32-D32</f>
        <v>-39</v>
      </c>
      <c r="H32" s="50">
        <v>1000</v>
      </c>
      <c r="I32" s="56"/>
    </row>
    <row r="33" spans="1:9" ht="15.6" x14ac:dyDescent="0.3">
      <c r="A33" s="18" t="s">
        <v>19</v>
      </c>
      <c r="B33" s="10"/>
      <c r="C33" s="10"/>
      <c r="D33" s="13">
        <v>925</v>
      </c>
      <c r="E33" s="10">
        <v>885</v>
      </c>
      <c r="F33" s="10">
        <f t="shared" si="5"/>
        <v>885</v>
      </c>
      <c r="G33" s="10">
        <f t="shared" si="6"/>
        <v>-40</v>
      </c>
      <c r="H33" s="50">
        <v>925</v>
      </c>
      <c r="I33" s="56"/>
    </row>
    <row r="34" spans="1:9" ht="15.6" x14ac:dyDescent="0.3">
      <c r="A34" s="18" t="s">
        <v>20</v>
      </c>
      <c r="B34" s="10"/>
      <c r="C34" s="10"/>
      <c r="D34" s="13">
        <v>50</v>
      </c>
      <c r="E34" s="10">
        <v>133.96</v>
      </c>
      <c r="F34" s="10">
        <f t="shared" si="5"/>
        <v>133.96</v>
      </c>
      <c r="G34" s="10">
        <f t="shared" si="6"/>
        <v>83.960000000000008</v>
      </c>
      <c r="H34" s="50">
        <v>75</v>
      </c>
      <c r="I34" s="56"/>
    </row>
    <row r="35" spans="1:9" ht="15.6" x14ac:dyDescent="0.3">
      <c r="A35" s="18" t="s">
        <v>55</v>
      </c>
      <c r="B35" s="10"/>
      <c r="C35" s="10"/>
      <c r="D35" s="19">
        <v>0</v>
      </c>
      <c r="E35" s="20">
        <v>33</v>
      </c>
      <c r="F35" s="10">
        <f t="shared" si="5"/>
        <v>33</v>
      </c>
      <c r="G35" s="10">
        <f t="shared" si="6"/>
        <v>33</v>
      </c>
      <c r="H35" s="52">
        <v>0</v>
      </c>
      <c r="I35" s="56"/>
    </row>
    <row r="36" spans="1:9" ht="16.2" thickBot="1" x14ac:dyDescent="0.35">
      <c r="A36" s="21" t="s">
        <v>45</v>
      </c>
      <c r="B36" s="10"/>
      <c r="C36" s="10"/>
      <c r="D36" s="15">
        <f>SUM(D31:D35)</f>
        <v>2225</v>
      </c>
      <c r="E36" s="15">
        <f>SUM(E31:E35)</f>
        <v>2287.96</v>
      </c>
      <c r="F36" s="15">
        <f t="shared" ref="F36" si="7">SUM(F31:F34)</f>
        <v>2254.96</v>
      </c>
      <c r="G36" s="10">
        <f t="shared" si="6"/>
        <v>29.960000000000036</v>
      </c>
      <c r="H36" s="51">
        <f>SUM(H31:H35)</f>
        <v>2275</v>
      </c>
      <c r="I36" s="56"/>
    </row>
    <row r="37" spans="1:9" ht="16.2" thickBot="1" x14ac:dyDescent="0.35">
      <c r="A37" s="22" t="s">
        <v>21</v>
      </c>
      <c r="B37" s="10"/>
      <c r="C37" s="10"/>
      <c r="D37" s="15">
        <v>500</v>
      </c>
      <c r="E37" s="15">
        <v>0</v>
      </c>
      <c r="F37" s="15">
        <f>E37</f>
        <v>0</v>
      </c>
      <c r="G37" s="10">
        <f t="shared" si="6"/>
        <v>-500</v>
      </c>
      <c r="H37" s="53">
        <v>500</v>
      </c>
      <c r="I37" s="56"/>
    </row>
    <row r="38" spans="1:9" ht="16.2" thickBot="1" x14ac:dyDescent="0.35">
      <c r="A38" s="22" t="s">
        <v>22</v>
      </c>
      <c r="B38" s="10"/>
      <c r="C38" s="10"/>
      <c r="D38" s="15">
        <v>150</v>
      </c>
      <c r="E38" s="15">
        <f>D38</f>
        <v>150</v>
      </c>
      <c r="F38" s="15">
        <f>E38</f>
        <v>150</v>
      </c>
      <c r="G38" s="10">
        <f t="shared" si="6"/>
        <v>0</v>
      </c>
      <c r="H38" s="53">
        <v>150</v>
      </c>
      <c r="I38" s="56"/>
    </row>
    <row r="39" spans="1:9" ht="15.6" x14ac:dyDescent="0.3">
      <c r="A39" s="22" t="s">
        <v>23</v>
      </c>
      <c r="B39" s="10"/>
      <c r="C39" s="10"/>
      <c r="D39" s="13"/>
      <c r="E39" s="10"/>
      <c r="F39" s="10"/>
      <c r="G39" s="10"/>
      <c r="H39" s="49"/>
      <c r="I39" s="56"/>
    </row>
    <row r="40" spans="1:9" ht="15.6" x14ac:dyDescent="0.3">
      <c r="A40" s="18" t="s">
        <v>24</v>
      </c>
      <c r="B40" s="10"/>
      <c r="C40" s="10"/>
      <c r="D40" s="13">
        <v>250</v>
      </c>
      <c r="E40" s="10">
        <v>325</v>
      </c>
      <c r="F40" s="10">
        <v>425</v>
      </c>
      <c r="G40" s="10">
        <f t="shared" ref="G40:G46" si="8">F40-D40</f>
        <v>175</v>
      </c>
      <c r="H40" s="50">
        <v>4300</v>
      </c>
      <c r="I40" s="56"/>
    </row>
    <row r="41" spans="1:9" ht="15.6" x14ac:dyDescent="0.3">
      <c r="A41" s="23" t="s">
        <v>25</v>
      </c>
      <c r="B41" s="10"/>
      <c r="C41" s="10"/>
      <c r="D41" s="19">
        <v>3000</v>
      </c>
      <c r="E41" s="10">
        <v>2325</v>
      </c>
      <c r="F41" s="10">
        <v>2325</v>
      </c>
      <c r="G41" s="10">
        <f t="shared" si="8"/>
        <v>-675</v>
      </c>
      <c r="H41" s="50">
        <v>2800</v>
      </c>
      <c r="I41" s="56"/>
    </row>
    <row r="42" spans="1:9" ht="15.6" x14ac:dyDescent="0.3">
      <c r="A42" s="23" t="s">
        <v>26</v>
      </c>
      <c r="B42" s="10"/>
      <c r="C42" s="10"/>
      <c r="D42" s="19">
        <v>100</v>
      </c>
      <c r="E42" s="10">
        <v>155</v>
      </c>
      <c r="F42" s="10">
        <v>155</v>
      </c>
      <c r="G42" s="10">
        <f t="shared" si="8"/>
        <v>55</v>
      </c>
      <c r="H42" s="50">
        <v>1100</v>
      </c>
      <c r="I42" s="56"/>
    </row>
    <row r="43" spans="1:9" ht="15.6" x14ac:dyDescent="0.3">
      <c r="A43" s="23" t="s">
        <v>3</v>
      </c>
      <c r="B43" s="10"/>
      <c r="C43" s="10"/>
      <c r="D43" s="19">
        <v>1200</v>
      </c>
      <c r="E43" s="10">
        <v>826.58</v>
      </c>
      <c r="F43" s="10">
        <v>826.58</v>
      </c>
      <c r="G43" s="10">
        <f t="shared" si="8"/>
        <v>-373.41999999999996</v>
      </c>
      <c r="H43" s="50">
        <v>1200</v>
      </c>
      <c r="I43" s="56"/>
    </row>
    <row r="44" spans="1:9" ht="16.2" thickBot="1" x14ac:dyDescent="0.35">
      <c r="A44" s="24" t="s">
        <v>40</v>
      </c>
      <c r="B44" s="10"/>
      <c r="C44" s="10"/>
      <c r="D44" s="15">
        <f>SUM(D40:D43)</f>
        <v>4550</v>
      </c>
      <c r="E44" s="15">
        <f t="shared" ref="E44:H44" si="9">SUM(E40:E43)</f>
        <v>3631.58</v>
      </c>
      <c r="F44" s="15">
        <f t="shared" si="9"/>
        <v>3731.58</v>
      </c>
      <c r="G44" s="10">
        <f t="shared" si="8"/>
        <v>-818.42000000000007</v>
      </c>
      <c r="H44" s="51">
        <f t="shared" si="9"/>
        <v>9400</v>
      </c>
      <c r="I44" s="56"/>
    </row>
    <row r="45" spans="1:9" ht="16.2" thickBot="1" x14ac:dyDescent="0.35">
      <c r="A45" s="25" t="s">
        <v>27</v>
      </c>
      <c r="B45" s="10"/>
      <c r="C45" s="10"/>
      <c r="D45" s="15">
        <v>1750</v>
      </c>
      <c r="E45" s="15">
        <v>1726</v>
      </c>
      <c r="F45" s="15">
        <v>1726</v>
      </c>
      <c r="G45" s="10">
        <f t="shared" si="8"/>
        <v>-24</v>
      </c>
      <c r="H45" s="53">
        <v>1750</v>
      </c>
      <c r="I45" s="56"/>
    </row>
    <row r="46" spans="1:9" ht="16.2" thickBot="1" x14ac:dyDescent="0.35">
      <c r="A46" s="22" t="s">
        <v>28</v>
      </c>
      <c r="B46" s="10"/>
      <c r="C46" s="10"/>
      <c r="D46" s="15">
        <v>0</v>
      </c>
      <c r="E46" s="15">
        <v>6200</v>
      </c>
      <c r="F46" s="15">
        <v>6200</v>
      </c>
      <c r="G46" s="10">
        <f t="shared" si="8"/>
        <v>6200</v>
      </c>
      <c r="H46" s="53">
        <v>6200</v>
      </c>
      <c r="I46" s="56"/>
    </row>
    <row r="47" spans="1:9" ht="15.6" x14ac:dyDescent="0.3">
      <c r="A47" s="26" t="s">
        <v>29</v>
      </c>
      <c r="B47" s="10"/>
      <c r="C47" s="10"/>
      <c r="D47" s="19"/>
      <c r="E47" s="10"/>
      <c r="F47" s="10"/>
      <c r="G47" s="10"/>
      <c r="H47" s="49"/>
      <c r="I47" s="56"/>
    </row>
    <row r="48" spans="1:9" ht="15.6" x14ac:dyDescent="0.3">
      <c r="A48" s="27" t="s">
        <v>30</v>
      </c>
      <c r="B48" s="10"/>
      <c r="C48" s="10"/>
      <c r="D48" s="19">
        <v>0</v>
      </c>
      <c r="E48" s="10">
        <v>0</v>
      </c>
      <c r="F48" s="10">
        <v>0</v>
      </c>
      <c r="G48" s="10">
        <f t="shared" ref="G48:G51" si="10">F48-D48</f>
        <v>0</v>
      </c>
      <c r="H48" s="50">
        <v>0</v>
      </c>
      <c r="I48" s="56"/>
    </row>
    <row r="49" spans="1:9" ht="15.6" x14ac:dyDescent="0.3">
      <c r="A49" s="27" t="s">
        <v>31</v>
      </c>
      <c r="B49" s="10"/>
      <c r="C49" s="10"/>
      <c r="D49" s="19">
        <v>0</v>
      </c>
      <c r="E49" s="10">
        <v>0</v>
      </c>
      <c r="F49" s="10">
        <v>0</v>
      </c>
      <c r="G49" s="10">
        <f t="shared" si="10"/>
        <v>0</v>
      </c>
      <c r="H49" s="50">
        <v>3000</v>
      </c>
      <c r="I49" s="56"/>
    </row>
    <row r="50" spans="1:9" ht="16.2" thickBot="1" x14ac:dyDescent="0.35">
      <c r="A50" s="28" t="s">
        <v>44</v>
      </c>
      <c r="B50" s="10"/>
      <c r="C50" s="10"/>
      <c r="D50" s="15">
        <f>SUM(D48:D49)</f>
        <v>0</v>
      </c>
      <c r="E50" s="15">
        <f t="shared" ref="E50:H50" si="11">SUM(E48:E49)</f>
        <v>0</v>
      </c>
      <c r="F50" s="15">
        <f t="shared" si="11"/>
        <v>0</v>
      </c>
      <c r="G50" s="10">
        <f t="shared" si="10"/>
        <v>0</v>
      </c>
      <c r="H50" s="51">
        <f t="shared" si="11"/>
        <v>3000</v>
      </c>
      <c r="I50" s="56"/>
    </row>
    <row r="51" spans="1:9" ht="16.2" thickBot="1" x14ac:dyDescent="0.35">
      <c r="A51" s="26" t="s">
        <v>32</v>
      </c>
      <c r="B51" s="10"/>
      <c r="C51" s="10"/>
      <c r="D51" s="15">
        <v>4000</v>
      </c>
      <c r="E51" s="15">
        <v>4000</v>
      </c>
      <c r="F51" s="15">
        <v>4000</v>
      </c>
      <c r="G51" s="10">
        <f t="shared" si="10"/>
        <v>0</v>
      </c>
      <c r="H51" s="51">
        <v>4000</v>
      </c>
      <c r="I51" s="56"/>
    </row>
    <row r="52" spans="1:9" ht="15.6" x14ac:dyDescent="0.3">
      <c r="A52" s="26" t="s">
        <v>33</v>
      </c>
      <c r="B52" s="10"/>
      <c r="C52" s="10"/>
      <c r="D52" s="19"/>
      <c r="E52" s="10"/>
      <c r="F52" s="10"/>
      <c r="G52" s="10"/>
      <c r="H52" s="49"/>
      <c r="I52" s="56"/>
    </row>
    <row r="53" spans="1:9" ht="15.6" x14ac:dyDescent="0.3">
      <c r="A53" s="27" t="s">
        <v>34</v>
      </c>
      <c r="B53" s="10"/>
      <c r="C53" s="10"/>
      <c r="D53" s="19">
        <v>0</v>
      </c>
      <c r="E53" s="10">
        <v>0</v>
      </c>
      <c r="F53" s="10">
        <v>0</v>
      </c>
      <c r="G53" s="10">
        <f t="shared" ref="G53:G55" si="12">F53-D53</f>
        <v>0</v>
      </c>
      <c r="H53" s="50">
        <v>0</v>
      </c>
      <c r="I53" s="56"/>
    </row>
    <row r="54" spans="1:9" ht="15.6" x14ac:dyDescent="0.3">
      <c r="A54" s="27" t="s">
        <v>35</v>
      </c>
      <c r="B54" s="10"/>
      <c r="C54" s="10"/>
      <c r="D54" s="19">
        <v>0</v>
      </c>
      <c r="E54" s="10">
        <v>0</v>
      </c>
      <c r="F54" s="10">
        <v>0</v>
      </c>
      <c r="G54" s="10">
        <f t="shared" si="12"/>
        <v>0</v>
      </c>
      <c r="H54" s="50">
        <v>0</v>
      </c>
      <c r="I54" s="56"/>
    </row>
    <row r="55" spans="1:9" ht="16.2" thickBot="1" x14ac:dyDescent="0.35">
      <c r="A55" s="28" t="s">
        <v>43</v>
      </c>
      <c r="B55" s="10"/>
      <c r="C55" s="10"/>
      <c r="D55" s="15">
        <f>SUM(D53:D54)</f>
        <v>0</v>
      </c>
      <c r="E55" s="15">
        <f t="shared" ref="E55:H55" si="13">SUM(E53:E54)</f>
        <v>0</v>
      </c>
      <c r="F55" s="15">
        <f t="shared" si="13"/>
        <v>0</v>
      </c>
      <c r="G55" s="10">
        <f t="shared" si="12"/>
        <v>0</v>
      </c>
      <c r="H55" s="51">
        <f t="shared" si="13"/>
        <v>0</v>
      </c>
      <c r="I55" s="56"/>
    </row>
    <row r="56" spans="1:9" ht="15.6" x14ac:dyDescent="0.3">
      <c r="A56" s="26" t="s">
        <v>36</v>
      </c>
      <c r="B56" s="10"/>
      <c r="C56" s="10"/>
      <c r="D56" s="19"/>
      <c r="E56" s="10"/>
      <c r="F56" s="10"/>
      <c r="G56" s="10"/>
      <c r="H56" s="49"/>
      <c r="I56" s="56"/>
    </row>
    <row r="57" spans="1:9" ht="15.6" x14ac:dyDescent="0.3">
      <c r="A57" s="27" t="s">
        <v>37</v>
      </c>
      <c r="B57" s="10"/>
      <c r="C57" s="10"/>
      <c r="D57" s="19">
        <v>3120</v>
      </c>
      <c r="E57" s="10">
        <v>2643.01</v>
      </c>
      <c r="F57" s="19">
        <v>3120</v>
      </c>
      <c r="G57" s="10">
        <f t="shared" ref="G57:G63" si="14">F57-D57</f>
        <v>0</v>
      </c>
      <c r="H57" s="50">
        <v>3120</v>
      </c>
      <c r="I57" s="56"/>
    </row>
    <row r="58" spans="1:9" ht="15.6" x14ac:dyDescent="0.3">
      <c r="A58" s="27" t="s">
        <v>46</v>
      </c>
      <c r="B58" s="10"/>
      <c r="C58" s="10"/>
      <c r="D58" s="19">
        <v>8550</v>
      </c>
      <c r="E58" s="10">
        <v>9166.02</v>
      </c>
      <c r="F58" s="10">
        <f>10211.02-945-100</f>
        <v>9166.02</v>
      </c>
      <c r="G58" s="10">
        <f t="shared" si="14"/>
        <v>616.02000000000044</v>
      </c>
      <c r="H58" s="50">
        <v>0</v>
      </c>
      <c r="I58" s="56"/>
    </row>
    <row r="59" spans="1:9" ht="15.6" x14ac:dyDescent="0.3">
      <c r="A59" s="27" t="s">
        <v>51</v>
      </c>
      <c r="B59" s="10"/>
      <c r="C59" s="10"/>
      <c r="D59" s="19">
        <v>425</v>
      </c>
      <c r="E59" s="10">
        <v>604.54999999999995</v>
      </c>
      <c r="F59" s="10">
        <v>604.54999999999995</v>
      </c>
      <c r="G59" s="10">
        <f t="shared" si="14"/>
        <v>179.54999999999995</v>
      </c>
      <c r="H59" s="50">
        <v>805</v>
      </c>
      <c r="I59" s="56"/>
    </row>
    <row r="60" spans="1:9" ht="15.6" x14ac:dyDescent="0.3">
      <c r="A60" s="29" t="s">
        <v>39</v>
      </c>
      <c r="B60" s="10"/>
      <c r="C60" s="10"/>
      <c r="D60" s="19">
        <v>5000</v>
      </c>
      <c r="E60" s="10">
        <v>1293.71</v>
      </c>
      <c r="F60" s="10">
        <f>1293.71+945+44.62</f>
        <v>2283.33</v>
      </c>
      <c r="G60" s="10">
        <f t="shared" si="14"/>
        <v>-2716.67</v>
      </c>
      <c r="H60" s="50">
        <v>5000</v>
      </c>
      <c r="I60" s="56"/>
    </row>
    <row r="61" spans="1:9" ht="15.6" x14ac:dyDescent="0.3">
      <c r="A61" s="27" t="s">
        <v>38</v>
      </c>
      <c r="B61" s="10"/>
      <c r="C61" s="10"/>
      <c r="D61" s="19">
        <v>150</v>
      </c>
      <c r="E61" s="10">
        <v>70</v>
      </c>
      <c r="F61" s="10">
        <v>140</v>
      </c>
      <c r="G61" s="10">
        <f t="shared" si="14"/>
        <v>-10</v>
      </c>
      <c r="H61" s="50">
        <v>150</v>
      </c>
      <c r="I61" s="56"/>
    </row>
    <row r="62" spans="1:9" ht="16.2" thickBot="1" x14ac:dyDescent="0.35">
      <c r="A62" s="28" t="s">
        <v>42</v>
      </c>
      <c r="B62" s="10"/>
      <c r="C62" s="10"/>
      <c r="D62" s="15">
        <f>SUM(D57:D61)</f>
        <v>17245</v>
      </c>
      <c r="E62" s="15">
        <f t="shared" ref="E62:H62" si="15">SUM(E57:E61)</f>
        <v>13777.29</v>
      </c>
      <c r="F62" s="15">
        <f t="shared" si="15"/>
        <v>15313.9</v>
      </c>
      <c r="G62" s="10">
        <f t="shared" si="14"/>
        <v>-1931.1000000000004</v>
      </c>
      <c r="H62" s="51">
        <f t="shared" si="15"/>
        <v>9075</v>
      </c>
      <c r="I62" s="56"/>
    </row>
    <row r="63" spans="1:9" ht="16.2" thickBot="1" x14ac:dyDescent="0.35">
      <c r="A63" s="30" t="s">
        <v>41</v>
      </c>
      <c r="B63" s="10"/>
      <c r="C63" s="10"/>
      <c r="D63" s="15">
        <f>D36+D37+D38+D44+D45+D46+D50+D51+D55+D62</f>
        <v>30420</v>
      </c>
      <c r="E63" s="15">
        <f t="shared" ref="E63:F63" si="16">E36+E37+E38+E44+E45+E46+E50+E51+E55+E62</f>
        <v>31772.83</v>
      </c>
      <c r="F63" s="15">
        <f t="shared" si="16"/>
        <v>33376.44</v>
      </c>
      <c r="G63" s="10">
        <f t="shared" si="14"/>
        <v>2956.4400000000023</v>
      </c>
      <c r="H63" s="51">
        <f>H36+H37+H38+H44+H45+H46+H50+H51+H55+H62</f>
        <v>36350</v>
      </c>
      <c r="I63" s="56"/>
    </row>
    <row r="66" spans="4:5" x14ac:dyDescent="0.3">
      <c r="D66" s="38"/>
      <c r="E66" s="38"/>
    </row>
    <row r="68" spans="4:5" x14ac:dyDescent="0.3">
      <c r="D68" s="31"/>
    </row>
    <row r="69" spans="4:5" x14ac:dyDescent="0.3">
      <c r="D69" s="31"/>
    </row>
  </sheetData>
  <mergeCells count="1">
    <mergeCell ref="A11:C11"/>
  </mergeCells>
  <printOptions headings="1"/>
  <pageMargins left="0.25" right="0.25" top="1" bottom="1" header="0.5" footer="0.5"/>
  <pageSetup orientation="landscape" horizontalDpi="0" verticalDpi="0" r:id="rId1"/>
  <headerFooter>
    <oddHeader xml:space="preserve">&amp;C&amp;"-,Bold"&amp;14Tater Knob
Proposed Budget 2019-20&amp;"-,Regular"&amp;11
</oddHeader>
  </headerFooter>
  <rowBreaks count="1" manualBreakCount="1">
    <brk id="20" max="16383" man="1"/>
  </rowBreaks>
  <ignoredErrors>
    <ignoredError sqref="B13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lake</dc:creator>
  <cp:lastModifiedBy>Cindi Price</cp:lastModifiedBy>
  <cp:lastPrinted>2019-06-05T20:58:31Z</cp:lastPrinted>
  <dcterms:created xsi:type="dcterms:W3CDTF">2012-07-15T18:50:36Z</dcterms:created>
  <dcterms:modified xsi:type="dcterms:W3CDTF">2019-06-08T20:17:24Z</dcterms:modified>
</cp:coreProperties>
</file>