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20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<sst xmlns="http://schemas.openxmlformats.org/spreadsheetml/2006/main" count="224" uniqueCount="71">
  <si>
    <t>REVENUE</t>
  </si>
  <si>
    <t>TOTAL INCOME</t>
  </si>
  <si>
    <t>EXPENSES</t>
  </si>
  <si>
    <t>TOTAL EXPENSES</t>
  </si>
  <si>
    <t>NET REVENUE/DEFICIT</t>
  </si>
  <si>
    <t>FRANCISCAN MINISTRIES</t>
  </si>
  <si>
    <t>OLW</t>
  </si>
  <si>
    <t>BARN</t>
  </si>
  <si>
    <t>HAIRCUTS</t>
  </si>
  <si>
    <t>ALL MINISTRIES</t>
  </si>
  <si>
    <t>PAGE 1</t>
  </si>
  <si>
    <t>PAGE 2</t>
  </si>
  <si>
    <t>PAGE 3</t>
  </si>
  <si>
    <t>ADMIN.</t>
  </si>
  <si>
    <t>Depr., Cap Spend., B/S Position Chgs.</t>
  </si>
  <si>
    <t>TAMAR'S CTR</t>
  </si>
  <si>
    <t>SFP FOUNDATION</t>
  </si>
  <si>
    <t>PEDDLER FUNDS</t>
  </si>
  <si>
    <t>ST. ELIZABETH FUND</t>
  </si>
  <si>
    <t>MISCELLANEOUS INCOME</t>
  </si>
  <si>
    <t>RENT</t>
  </si>
  <si>
    <t>SALARIES</t>
  </si>
  <si>
    <t>BENEFITS</t>
  </si>
  <si>
    <t>EMPLOYER TAXES</t>
  </si>
  <si>
    <t>BUREAU OF WORKER'S COMP</t>
  </si>
  <si>
    <t>MARKETING &amp; ADVERTISING</t>
  </si>
  <si>
    <t>UTILITIES</t>
  </si>
  <si>
    <t>TELEPHONE</t>
  </si>
  <si>
    <t>COMPUTER COSTS</t>
  </si>
  <si>
    <t>POSTAGE &amp; FREIGHT</t>
  </si>
  <si>
    <t>INSURANCE</t>
  </si>
  <si>
    <t>PROPERTY TAXES</t>
  </si>
  <si>
    <t>TAMRA'S CTR</t>
  </si>
  <si>
    <t>ACCOUNT</t>
  </si>
  <si>
    <t>NUMBER</t>
  </si>
  <si>
    <t>INDICATOR</t>
  </si>
  <si>
    <t>BEGINNING CASH POSITION 1/1/20</t>
  </si>
  <si>
    <t>CALENDAR YEAR 2020</t>
  </si>
  <si>
    <t>JANUARY THROUGH MARCH ACTUALS</t>
  </si>
  <si>
    <t>TAU HOUSE</t>
  </si>
  <si>
    <t>GARDEN</t>
  </si>
  <si>
    <t>GRANTS</t>
  </si>
  <si>
    <t>INDIVIDUAL CONTRIBUTIONS</t>
  </si>
  <si>
    <t>BUSINESS CONTRIBUTIONS</t>
  </si>
  <si>
    <t>DEVELOPMENT EVENTS</t>
  </si>
  <si>
    <t>PROGRAM REVENUE</t>
  </si>
  <si>
    <t>CONSULTANTS</t>
  </si>
  <si>
    <t>CONTRACTORS &amp; MAINTENANCE</t>
  </si>
  <si>
    <t>VEHICLES</t>
  </si>
  <si>
    <t>FOOD HOSPITALITY</t>
  </si>
  <si>
    <t>LIQUOR BAR SUPPLIES</t>
  </si>
  <si>
    <t>OHIO SALES TAXES</t>
  </si>
  <si>
    <t xml:space="preserve">UBI FEDERAL TAXES   </t>
  </si>
  <si>
    <t>SUPPLIES</t>
  </si>
  <si>
    <t>DUES &amp; SUBSCRIPTION'S</t>
  </si>
  <si>
    <t>PRINTING</t>
  </si>
  <si>
    <t>LEGAL FEES</t>
  </si>
  <si>
    <t>PROFESSIONAL FEES</t>
  </si>
  <si>
    <t>LEASE COSTS</t>
  </si>
  <si>
    <t>TRAVEL</t>
  </si>
  <si>
    <t>TRAINING</t>
  </si>
  <si>
    <t>DEVELOPMENT EVENT COSTS</t>
  </si>
  <si>
    <t>DEPRECIATION</t>
  </si>
  <si>
    <t>ON LINE SERVICES</t>
  </si>
  <si>
    <t>MERCHANT &amp; BANK FEES</t>
  </si>
  <si>
    <t>DUE TO/FROM</t>
  </si>
  <si>
    <t>CASH POSITION MARCH 31, 2020</t>
  </si>
  <si>
    <t>JANUARY THROUGH MARCH BUDGET</t>
  </si>
  <si>
    <t>JANUARY THROUGH MARCH OVER/UNDER BUDGET</t>
  </si>
  <si>
    <t>FAV</t>
  </si>
  <si>
    <t>UNFAV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</si>
</sst>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_);\(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4" applyNumberFormat="1" applyFont="1" applyAlignment="1">
      <alignment/>
    </xf>
    <xf numFmtId="167" fontId="1" fillId="0" borderId="0" xfId="42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44" applyNumberFormat="1" applyFont="1" applyAlignment="1" quotePrefix="1">
      <alignment/>
    </xf>
    <xf numFmtId="167" fontId="1" fillId="0" borderId="0" xfId="42" applyNumberFormat="1" applyFont="1" applyAlignment="1" quotePrefix="1">
      <alignment/>
    </xf>
    <xf numFmtId="165" fontId="3" fillId="0" borderId="0" xfId="44" applyNumberFormat="1" applyFont="1" applyAlignment="1" quotePrefix="1">
      <alignment/>
    </xf>
    <xf numFmtId="167" fontId="1" fillId="0" borderId="0" xfId="42" applyNumberFormat="1" applyFont="1" applyAlignment="1">
      <alignment horizontal="center"/>
    </xf>
    <xf numFmtId="167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44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K61" sqref="K61"/>
    </sheetView>
  </sheetViews>
  <sheetFormatPr defaultColWidth="9.140625" defaultRowHeight="12.75"/>
  <cols>
    <col min="1" max="1" width="10.00390625" style="1" customWidth="1"/>
    <col min="2" max="2" width="33.421875" style="13" customWidth="1"/>
    <col min="3" max="3" width="13.8515625" style="1" customWidth="1"/>
    <col min="4" max="4" width="12.7109375" style="1" customWidth="1"/>
    <col min="5" max="5" width="15.57421875" style="1" customWidth="1"/>
    <col min="6" max="6" width="16.140625" style="1" customWidth="1"/>
    <col min="7" max="9" width="12.7109375" style="1" customWidth="1"/>
    <col min="10" max="10" width="15.28125" style="1" customWidth="1"/>
    <col min="11" max="11" width="15.140625" style="1" customWidth="1"/>
    <col min="12" max="16384" width="9.140625" style="1" customWidth="1"/>
  </cols>
  <sheetData>
    <row r="1" spans="2:10" ht="12.75">
      <c r="B1" s="13" t="s">
        <v>36</v>
      </c>
      <c r="C1" s="3">
        <v>530</v>
      </c>
      <c r="D1" s="3">
        <v>28761</v>
      </c>
      <c r="E1" s="3">
        <v>43293</v>
      </c>
      <c r="F1" s="3"/>
      <c r="G1" s="3">
        <v>39028</v>
      </c>
      <c r="H1" s="3">
        <v>10148</v>
      </c>
      <c r="I1" s="3">
        <v>54862</v>
      </c>
      <c r="J1" s="3">
        <f>SUM(C1:I1)</f>
        <v>176622</v>
      </c>
    </row>
    <row r="2" spans="3:10" ht="12.75">
      <c r="C2" s="18" t="s">
        <v>5</v>
      </c>
      <c r="D2" s="18"/>
      <c r="E2" s="18"/>
      <c r="F2" s="18"/>
      <c r="G2" s="18"/>
      <c r="H2" s="18"/>
      <c r="I2" s="18"/>
      <c r="J2" s="18"/>
    </row>
    <row r="3" spans="3:10" ht="12.75">
      <c r="C3" s="19" t="s">
        <v>37</v>
      </c>
      <c r="D3" s="19"/>
      <c r="E3" s="19"/>
      <c r="F3" s="19"/>
      <c r="G3" s="19"/>
      <c r="H3" s="19"/>
      <c r="I3" s="19"/>
      <c r="J3" s="19"/>
    </row>
    <row r="4" spans="3:10" ht="12.75">
      <c r="C4" s="18" t="s">
        <v>38</v>
      </c>
      <c r="D4" s="18"/>
      <c r="E4" s="18"/>
      <c r="F4" s="18"/>
      <c r="G4" s="18"/>
      <c r="H4" s="18"/>
      <c r="I4" s="18"/>
      <c r="J4" s="18"/>
    </row>
    <row r="5" spans="1:10" ht="12.75">
      <c r="A5" s="2" t="s">
        <v>33</v>
      </c>
      <c r="C5" s="2" t="s">
        <v>6</v>
      </c>
      <c r="D5" s="2" t="s">
        <v>7</v>
      </c>
      <c r="E5" s="2" t="s">
        <v>39</v>
      </c>
      <c r="F5" s="2" t="s">
        <v>40</v>
      </c>
      <c r="G5" s="2" t="s">
        <v>8</v>
      </c>
      <c r="H5" s="2" t="s">
        <v>15</v>
      </c>
      <c r="I5" s="2" t="s">
        <v>13</v>
      </c>
      <c r="J5" s="2" t="s">
        <v>9</v>
      </c>
    </row>
    <row r="6" spans="1:10" ht="12.75">
      <c r="A6" s="2" t="s">
        <v>34</v>
      </c>
      <c r="B6" s="12" t="s">
        <v>0</v>
      </c>
      <c r="C6" s="2"/>
      <c r="D6" s="2"/>
      <c r="E6" s="2"/>
      <c r="F6" s="2"/>
      <c r="G6" s="2"/>
      <c r="H6" s="2"/>
      <c r="I6" s="2"/>
      <c r="J6" s="2"/>
    </row>
    <row r="7" spans="1:10" ht="12.75">
      <c r="A7" s="11">
        <v>4000</v>
      </c>
      <c r="B7" s="11" t="s">
        <v>16</v>
      </c>
      <c r="C7" s="3"/>
      <c r="D7" s="6">
        <v>1374</v>
      </c>
      <c r="E7" s="6">
        <v>3000</v>
      </c>
      <c r="F7" s="6">
        <v>2750</v>
      </c>
      <c r="G7" s="6">
        <v>40000</v>
      </c>
      <c r="H7" s="6">
        <v>50000</v>
      </c>
      <c r="I7" s="6"/>
      <c r="J7" s="3">
        <f aca="true" t="shared" si="0" ref="J7:J16">SUM(C7:I7)</f>
        <v>97124</v>
      </c>
    </row>
    <row r="8" spans="1:10" ht="12.75">
      <c r="A8" s="13">
        <v>4001</v>
      </c>
      <c r="B8" s="13" t="s">
        <v>18</v>
      </c>
      <c r="C8" s="6"/>
      <c r="D8" s="6"/>
      <c r="E8" s="6"/>
      <c r="F8" s="7"/>
      <c r="G8" s="6"/>
      <c r="H8" s="7">
        <v>20911</v>
      </c>
      <c r="I8" s="7">
        <v>43769</v>
      </c>
      <c r="J8" s="4">
        <f>SUM(C8:I8)</f>
        <v>64680</v>
      </c>
    </row>
    <row r="9" spans="1:10" ht="12.75">
      <c r="A9" s="11">
        <v>4002</v>
      </c>
      <c r="B9" s="11" t="s">
        <v>17</v>
      </c>
      <c r="C9" s="4"/>
      <c r="D9" s="4"/>
      <c r="E9" s="4"/>
      <c r="F9" s="7"/>
      <c r="G9" s="3"/>
      <c r="H9" s="7"/>
      <c r="I9" s="4">
        <v>24544</v>
      </c>
      <c r="J9" s="4">
        <f t="shared" si="0"/>
        <v>24544</v>
      </c>
    </row>
    <row r="10" spans="1:10" ht="12.75">
      <c r="A10" s="11">
        <v>4005</v>
      </c>
      <c r="B10" s="11" t="s">
        <v>41</v>
      </c>
      <c r="C10" s="7"/>
      <c r="D10" s="7"/>
      <c r="E10" s="7"/>
      <c r="F10" s="7"/>
      <c r="G10" s="7"/>
      <c r="H10" s="7"/>
      <c r="I10" s="7">
        <v>2000</v>
      </c>
      <c r="J10" s="4">
        <f t="shared" si="0"/>
        <v>2000</v>
      </c>
    </row>
    <row r="11" spans="1:10" ht="12.75">
      <c r="A11" s="11">
        <v>4010</v>
      </c>
      <c r="B11" s="11" t="s">
        <v>42</v>
      </c>
      <c r="C11" s="7"/>
      <c r="D11" s="7"/>
      <c r="E11" s="7"/>
      <c r="F11" s="7"/>
      <c r="G11" s="7">
        <f>1389</f>
        <v>1389</v>
      </c>
      <c r="H11" s="7">
        <f>4225+500</f>
        <v>4725</v>
      </c>
      <c r="I11" s="7">
        <v>10376</v>
      </c>
      <c r="J11" s="4">
        <f t="shared" si="0"/>
        <v>16490</v>
      </c>
    </row>
    <row r="12" spans="1:10" ht="12.75">
      <c r="A12" s="11">
        <v>4015</v>
      </c>
      <c r="B12" s="11" t="s">
        <v>43</v>
      </c>
      <c r="C12" s="7"/>
      <c r="D12" s="7"/>
      <c r="E12" s="7"/>
      <c r="F12" s="7"/>
      <c r="G12" s="7">
        <v>1040</v>
      </c>
      <c r="I12" s="7">
        <v>2712</v>
      </c>
      <c r="J12" s="4">
        <f t="shared" si="0"/>
        <v>3752</v>
      </c>
    </row>
    <row r="13" spans="1:10" ht="12.75">
      <c r="A13" s="11">
        <v>4020</v>
      </c>
      <c r="B13" s="11" t="s">
        <v>19</v>
      </c>
      <c r="C13" s="7"/>
      <c r="D13" s="7"/>
      <c r="E13" s="7"/>
      <c r="F13" s="7"/>
      <c r="G13" s="7"/>
      <c r="H13" s="7"/>
      <c r="I13" s="7">
        <v>422</v>
      </c>
      <c r="J13" s="4">
        <f t="shared" si="0"/>
        <v>422</v>
      </c>
    </row>
    <row r="14" spans="1:10" ht="12.75">
      <c r="A14" s="11">
        <v>4030</v>
      </c>
      <c r="B14" s="11" t="s">
        <v>44</v>
      </c>
      <c r="C14" s="7"/>
      <c r="D14" s="7"/>
      <c r="E14" s="7"/>
      <c r="F14" s="7"/>
      <c r="G14" s="7"/>
      <c r="H14" s="7"/>
      <c r="I14" s="7"/>
      <c r="J14" s="4">
        <f t="shared" si="0"/>
        <v>0</v>
      </c>
    </row>
    <row r="15" spans="1:10" ht="12.75">
      <c r="A15" s="11">
        <v>4040</v>
      </c>
      <c r="B15" s="11" t="s">
        <v>45</v>
      </c>
      <c r="C15" s="7"/>
      <c r="D15" s="7">
        <v>47038</v>
      </c>
      <c r="E15" s="7">
        <v>37415</v>
      </c>
      <c r="F15" s="7"/>
      <c r="G15" s="7">
        <v>186</v>
      </c>
      <c r="H15" s="7"/>
      <c r="I15" s="7"/>
      <c r="J15" s="4">
        <f t="shared" si="0"/>
        <v>84639</v>
      </c>
    </row>
    <row r="16" spans="1:10" ht="12.75">
      <c r="A16" s="11">
        <v>4050</v>
      </c>
      <c r="B16" s="11" t="s">
        <v>20</v>
      </c>
      <c r="C16" s="7"/>
      <c r="D16" s="7"/>
      <c r="E16" s="7"/>
      <c r="F16" s="7">
        <v>4875</v>
      </c>
      <c r="G16" s="7"/>
      <c r="H16" s="7"/>
      <c r="I16" s="7"/>
      <c r="J16" s="4">
        <f t="shared" si="0"/>
        <v>4875</v>
      </c>
    </row>
    <row r="17" spans="1:10" ht="12.75">
      <c r="A17" s="11"/>
      <c r="B17" s="11"/>
      <c r="C17" s="7"/>
      <c r="D17" s="7"/>
      <c r="E17" s="7"/>
      <c r="F17" s="7"/>
      <c r="G17" s="7"/>
      <c r="H17" s="7"/>
      <c r="I17" s="7"/>
      <c r="J17" s="4"/>
    </row>
    <row r="18" spans="1:10" ht="12.75">
      <c r="A18" s="13"/>
      <c r="B18" s="13" t="s">
        <v>1</v>
      </c>
      <c r="C18" s="3">
        <f aca="true" t="shared" si="1" ref="C18:J18">SUM(C7:C17)</f>
        <v>0</v>
      </c>
      <c r="D18" s="3">
        <f t="shared" si="1"/>
        <v>48412</v>
      </c>
      <c r="E18" s="3">
        <f t="shared" si="1"/>
        <v>40415</v>
      </c>
      <c r="F18" s="3">
        <f t="shared" si="1"/>
        <v>7625</v>
      </c>
      <c r="G18" s="3">
        <f t="shared" si="1"/>
        <v>42615</v>
      </c>
      <c r="H18" s="3">
        <f t="shared" si="1"/>
        <v>75636</v>
      </c>
      <c r="I18" s="3">
        <f t="shared" si="1"/>
        <v>83823</v>
      </c>
      <c r="J18" s="3">
        <f t="shared" si="1"/>
        <v>298526</v>
      </c>
    </row>
    <row r="19" spans="1:10" ht="12.75">
      <c r="A19" s="13"/>
      <c r="C19" s="3"/>
      <c r="D19" s="3"/>
      <c r="E19" s="3"/>
      <c r="F19" s="3"/>
      <c r="G19" s="3"/>
      <c r="H19" s="3"/>
      <c r="I19" s="3"/>
      <c r="J19" s="3"/>
    </row>
    <row r="20" spans="1:10" ht="12.75">
      <c r="A20" s="13"/>
      <c r="J20" s="4"/>
    </row>
    <row r="21" spans="1:10" ht="12.75">
      <c r="A21" s="12"/>
      <c r="B21" s="12" t="s">
        <v>2</v>
      </c>
      <c r="C21" s="2"/>
      <c r="D21" s="2"/>
      <c r="E21" s="2"/>
      <c r="F21" s="2"/>
      <c r="G21" s="2"/>
      <c r="H21" s="2"/>
      <c r="I21" s="2"/>
      <c r="J21" s="4"/>
    </row>
    <row r="22" spans="1:10" ht="12.75">
      <c r="A22" s="11">
        <v>6000</v>
      </c>
      <c r="B22" s="11" t="s">
        <v>21</v>
      </c>
      <c r="C22" s="6">
        <v>9218</v>
      </c>
      <c r="D22" s="6">
        <v>31034</v>
      </c>
      <c r="E22" s="6">
        <f>-1831+11157</f>
        <v>9326</v>
      </c>
      <c r="F22" s="6">
        <v>1561</v>
      </c>
      <c r="G22" s="6">
        <v>10502</v>
      </c>
      <c r="H22" s="6">
        <v>28356</v>
      </c>
      <c r="I22" s="6">
        <v>42271</v>
      </c>
      <c r="J22" s="3">
        <f aca="true" t="shared" si="2" ref="J22:J54">SUM(C22:I22)</f>
        <v>132268</v>
      </c>
    </row>
    <row r="23" spans="1:10" ht="12.75">
      <c r="A23" s="11">
        <v>6010</v>
      </c>
      <c r="B23" s="11" t="s">
        <v>22</v>
      </c>
      <c r="C23" s="7"/>
      <c r="D23" s="7">
        <f>2665+169</f>
        <v>2834</v>
      </c>
      <c r="E23" s="7">
        <f>2670+201</f>
        <v>2871</v>
      </c>
      <c r="F23" s="7"/>
      <c r="G23" s="7">
        <f>961+70</f>
        <v>1031</v>
      </c>
      <c r="H23" s="7">
        <f>1625+137</f>
        <v>1762</v>
      </c>
      <c r="I23" s="7">
        <f>1126+59</f>
        <v>1185</v>
      </c>
      <c r="J23" s="4">
        <f t="shared" si="2"/>
        <v>9683</v>
      </c>
    </row>
    <row r="24" spans="1:10" ht="12.75">
      <c r="A24" s="11">
        <v>6020</v>
      </c>
      <c r="B24" s="11" t="s">
        <v>23</v>
      </c>
      <c r="C24" s="7">
        <v>917</v>
      </c>
      <c r="D24" s="7">
        <v>2789</v>
      </c>
      <c r="E24" s="7">
        <f>876-133</f>
        <v>743</v>
      </c>
      <c r="F24" s="4">
        <v>128</v>
      </c>
      <c r="G24" s="7">
        <f>886-7</f>
        <v>879</v>
      </c>
      <c r="H24" s="7">
        <v>2654</v>
      </c>
      <c r="I24" s="4">
        <v>3854</v>
      </c>
      <c r="J24" s="4">
        <f t="shared" si="2"/>
        <v>11964</v>
      </c>
    </row>
    <row r="25" spans="1:10" ht="12.75">
      <c r="A25" s="11">
        <v>6030</v>
      </c>
      <c r="B25" s="11" t="s">
        <v>24</v>
      </c>
      <c r="C25" s="4"/>
      <c r="D25" s="7"/>
      <c r="E25" s="7"/>
      <c r="F25" s="4"/>
      <c r="G25" s="4"/>
      <c r="H25" s="4"/>
      <c r="I25" s="9">
        <v>1019</v>
      </c>
      <c r="J25" s="4">
        <f t="shared" si="2"/>
        <v>1019</v>
      </c>
    </row>
    <row r="26" spans="1:10" ht="12.75">
      <c r="A26" s="11">
        <v>6040</v>
      </c>
      <c r="B26" s="11" t="s">
        <v>25</v>
      </c>
      <c r="C26" s="7"/>
      <c r="D26" s="7">
        <v>307</v>
      </c>
      <c r="E26" s="7"/>
      <c r="F26" s="7"/>
      <c r="G26" s="7"/>
      <c r="H26" s="7">
        <f>181+200</f>
        <v>381</v>
      </c>
      <c r="I26" s="7"/>
      <c r="J26" s="4">
        <f t="shared" si="2"/>
        <v>688</v>
      </c>
    </row>
    <row r="27" spans="1:10" ht="12.75">
      <c r="A27" s="11">
        <v>6050</v>
      </c>
      <c r="B27" s="11" t="s">
        <v>46</v>
      </c>
      <c r="C27" s="4">
        <v>1200</v>
      </c>
      <c r="D27" s="4"/>
      <c r="E27" s="4"/>
      <c r="F27" s="4"/>
      <c r="G27" s="7">
        <v>521</v>
      </c>
      <c r="H27" s="4"/>
      <c r="I27" s="4"/>
      <c r="J27" s="4">
        <f t="shared" si="2"/>
        <v>1721</v>
      </c>
    </row>
    <row r="28" spans="1:10" ht="12.75">
      <c r="A28" s="13">
        <v>6055</v>
      </c>
      <c r="B28" s="13" t="s">
        <v>47</v>
      </c>
      <c r="C28" s="7">
        <f>1485+1428</f>
        <v>2913</v>
      </c>
      <c r="D28" s="7">
        <v>3653</v>
      </c>
      <c r="E28" s="7"/>
      <c r="F28" s="7"/>
      <c r="G28" s="7">
        <v>25</v>
      </c>
      <c r="H28" s="7"/>
      <c r="I28" s="7"/>
      <c r="J28" s="4">
        <f t="shared" si="2"/>
        <v>6591</v>
      </c>
    </row>
    <row r="29" spans="1:10" ht="12.75">
      <c r="A29" s="11">
        <v>6060</v>
      </c>
      <c r="B29" s="11" t="s">
        <v>48</v>
      </c>
      <c r="C29" s="7"/>
      <c r="D29" s="7"/>
      <c r="E29" s="7"/>
      <c r="F29" s="7"/>
      <c r="G29" s="7"/>
      <c r="H29" s="7"/>
      <c r="I29" s="7"/>
      <c r="J29" s="4">
        <f t="shared" si="2"/>
        <v>0</v>
      </c>
    </row>
    <row r="30" spans="1:10" ht="12.75">
      <c r="A30" s="13">
        <v>6070</v>
      </c>
      <c r="B30" s="13" t="s">
        <v>20</v>
      </c>
      <c r="C30" s="4"/>
      <c r="D30" s="4"/>
      <c r="E30" s="4">
        <v>3857</v>
      </c>
      <c r="F30" s="4"/>
      <c r="G30" s="4"/>
      <c r="H30" s="4">
        <v>1500</v>
      </c>
      <c r="I30" s="4"/>
      <c r="J30" s="4">
        <f t="shared" si="2"/>
        <v>5357</v>
      </c>
    </row>
    <row r="31" spans="1:10" ht="12.75">
      <c r="A31" s="11">
        <v>6080</v>
      </c>
      <c r="B31" s="11" t="s">
        <v>26</v>
      </c>
      <c r="C31" s="7">
        <v>9209</v>
      </c>
      <c r="D31" s="7">
        <v>5450</v>
      </c>
      <c r="E31" s="7"/>
      <c r="F31" s="7">
        <v>99</v>
      </c>
      <c r="G31" s="7"/>
      <c r="H31" s="7">
        <v>60</v>
      </c>
      <c r="I31" s="7"/>
      <c r="J31" s="4">
        <f t="shared" si="2"/>
        <v>14818</v>
      </c>
    </row>
    <row r="32" spans="1:10" ht="12.75">
      <c r="A32" s="11">
        <v>6085</v>
      </c>
      <c r="B32" s="11" t="s">
        <v>27</v>
      </c>
      <c r="C32" s="7">
        <v>975</v>
      </c>
      <c r="D32" s="7">
        <v>541</v>
      </c>
      <c r="E32" s="7">
        <v>180</v>
      </c>
      <c r="F32" s="7"/>
      <c r="G32" s="7"/>
      <c r="H32" s="7">
        <v>517</v>
      </c>
      <c r="I32" s="7">
        <f>6+127</f>
        <v>133</v>
      </c>
      <c r="J32" s="4">
        <f t="shared" si="2"/>
        <v>2346</v>
      </c>
    </row>
    <row r="33" spans="1:10" ht="12.75">
      <c r="A33" s="13">
        <v>6090</v>
      </c>
      <c r="B33" s="13" t="s">
        <v>49</v>
      </c>
      <c r="C33" s="4"/>
      <c r="D33" s="4">
        <v>506</v>
      </c>
      <c r="E33" s="4">
        <v>214</v>
      </c>
      <c r="F33" s="4"/>
      <c r="G33" s="4">
        <v>76</v>
      </c>
      <c r="H33" s="4">
        <f>632+408</f>
        <v>1040</v>
      </c>
      <c r="I33" s="4">
        <v>54</v>
      </c>
      <c r="J33" s="4">
        <f t="shared" si="2"/>
        <v>1890</v>
      </c>
    </row>
    <row r="34" spans="1:10" ht="12.75">
      <c r="A34" s="11">
        <v>6095</v>
      </c>
      <c r="B34" s="11" t="s">
        <v>50</v>
      </c>
      <c r="C34" s="4"/>
      <c r="D34" s="4">
        <f>1848+440+14</f>
        <v>2302</v>
      </c>
      <c r="E34" s="4"/>
      <c r="F34" s="4"/>
      <c r="G34" s="4"/>
      <c r="H34" s="4"/>
      <c r="I34" s="4"/>
      <c r="J34" s="4">
        <f t="shared" si="2"/>
        <v>2302</v>
      </c>
    </row>
    <row r="35" spans="1:10" ht="12.75">
      <c r="A35" s="11">
        <v>6096</v>
      </c>
      <c r="B35" s="13" t="s">
        <v>52</v>
      </c>
      <c r="C35" s="7"/>
      <c r="D35" s="7"/>
      <c r="E35" s="7"/>
      <c r="F35" s="7"/>
      <c r="G35" s="7"/>
      <c r="H35" s="7"/>
      <c r="I35" s="7"/>
      <c r="J35" s="4">
        <f t="shared" si="2"/>
        <v>0</v>
      </c>
    </row>
    <row r="36" spans="1:10" ht="12.75">
      <c r="A36" s="13">
        <v>6097</v>
      </c>
      <c r="B36" s="13" t="s">
        <v>51</v>
      </c>
      <c r="C36" s="7"/>
      <c r="D36" s="7">
        <v>1516</v>
      </c>
      <c r="E36" s="7"/>
      <c r="F36" s="7"/>
      <c r="G36" s="7"/>
      <c r="H36" s="7"/>
      <c r="I36" s="7"/>
      <c r="J36" s="4">
        <f t="shared" si="2"/>
        <v>1516</v>
      </c>
    </row>
    <row r="37" spans="1:10" ht="12.75">
      <c r="A37" s="13">
        <v>6100</v>
      </c>
      <c r="B37" s="13" t="s">
        <v>53</v>
      </c>
      <c r="C37" s="7">
        <v>75</v>
      </c>
      <c r="D37" s="7">
        <f>5598+1137</f>
        <v>6735</v>
      </c>
      <c r="E37" s="7">
        <v>170</v>
      </c>
      <c r="F37" s="7">
        <v>618</v>
      </c>
      <c r="G37" s="7">
        <v>210</v>
      </c>
      <c r="H37" s="7">
        <f>1240+69+111+597</f>
        <v>2017</v>
      </c>
      <c r="I37" s="7">
        <f>937+419</f>
        <v>1356</v>
      </c>
      <c r="J37" s="4">
        <f t="shared" si="2"/>
        <v>11181</v>
      </c>
    </row>
    <row r="38" spans="1:10" ht="12.75">
      <c r="A38" s="11">
        <v>6110</v>
      </c>
      <c r="B38" s="11" t="s">
        <v>28</v>
      </c>
      <c r="C38" s="7"/>
      <c r="D38" s="7">
        <f>1263+132</f>
        <v>1395</v>
      </c>
      <c r="E38" s="7"/>
      <c r="F38" s="7"/>
      <c r="G38" s="7"/>
      <c r="H38" s="7">
        <f>900+168</f>
        <v>1068</v>
      </c>
      <c r="I38" s="7">
        <f>6894+811</f>
        <v>7705</v>
      </c>
      <c r="J38" s="4">
        <f t="shared" si="2"/>
        <v>10168</v>
      </c>
    </row>
    <row r="39" spans="1:10" ht="12.75">
      <c r="A39" s="11">
        <v>6120</v>
      </c>
      <c r="B39" s="11" t="s">
        <v>54</v>
      </c>
      <c r="C39" s="7"/>
      <c r="D39" s="7">
        <v>100</v>
      </c>
      <c r="E39" s="7">
        <v>60</v>
      </c>
      <c r="F39" s="7"/>
      <c r="G39" s="7"/>
      <c r="H39" s="7"/>
      <c r="I39" s="7">
        <v>355</v>
      </c>
      <c r="J39" s="4">
        <f t="shared" si="2"/>
        <v>515</v>
      </c>
    </row>
    <row r="40" spans="1:10" ht="12.75">
      <c r="A40" s="11">
        <v>6130</v>
      </c>
      <c r="B40" s="11" t="s">
        <v>29</v>
      </c>
      <c r="C40" s="7"/>
      <c r="D40" s="7"/>
      <c r="E40" s="7"/>
      <c r="F40" s="7"/>
      <c r="G40" s="7"/>
      <c r="H40" s="7"/>
      <c r="I40" s="7">
        <v>425</v>
      </c>
      <c r="J40" s="4">
        <f t="shared" si="2"/>
        <v>425</v>
      </c>
    </row>
    <row r="41" spans="1:10" ht="12.75">
      <c r="A41" s="11">
        <v>6140</v>
      </c>
      <c r="B41" s="11" t="s">
        <v>55</v>
      </c>
      <c r="C41" s="7"/>
      <c r="D41" s="7">
        <v>240</v>
      </c>
      <c r="E41" s="7"/>
      <c r="F41" s="7"/>
      <c r="G41" s="7"/>
      <c r="H41" s="7"/>
      <c r="I41" s="7">
        <v>1666</v>
      </c>
      <c r="J41" s="4">
        <f t="shared" si="2"/>
        <v>1906</v>
      </c>
    </row>
    <row r="42" spans="1:10" ht="12.75">
      <c r="A42" s="11">
        <v>6150</v>
      </c>
      <c r="B42" s="11" t="s">
        <v>56</v>
      </c>
      <c r="C42" s="7"/>
      <c r="D42" s="7"/>
      <c r="E42" s="7"/>
      <c r="F42" s="7"/>
      <c r="G42" s="7"/>
      <c r="H42" s="7"/>
      <c r="I42" s="7"/>
      <c r="J42" s="4">
        <f t="shared" si="2"/>
        <v>0</v>
      </c>
    </row>
    <row r="43" spans="1:10" ht="12.75">
      <c r="A43" s="11">
        <v>6160</v>
      </c>
      <c r="B43" s="11" t="s">
        <v>57</v>
      </c>
      <c r="C43" s="7"/>
      <c r="D43" s="7">
        <v>227</v>
      </c>
      <c r="E43" s="7">
        <v>160</v>
      </c>
      <c r="F43" s="7"/>
      <c r="G43" s="7"/>
      <c r="H43" s="7">
        <v>4118</v>
      </c>
      <c r="I43" s="7">
        <v>4053</v>
      </c>
      <c r="J43" s="4">
        <f t="shared" si="2"/>
        <v>8558</v>
      </c>
    </row>
    <row r="44" spans="1:10" ht="12.75">
      <c r="A44" s="11">
        <v>6170</v>
      </c>
      <c r="B44" s="11" t="s">
        <v>58</v>
      </c>
      <c r="C44" s="7"/>
      <c r="D44" s="7"/>
      <c r="E44" s="7"/>
      <c r="F44" s="7"/>
      <c r="G44" s="7"/>
      <c r="H44" s="7"/>
      <c r="I44" s="7"/>
      <c r="J44" s="4">
        <f t="shared" si="2"/>
        <v>0</v>
      </c>
    </row>
    <row r="45" spans="1:10" ht="12.75">
      <c r="A45" s="11">
        <v>6180</v>
      </c>
      <c r="B45" s="11" t="s">
        <v>30</v>
      </c>
      <c r="C45" s="7">
        <v>1595</v>
      </c>
      <c r="D45" s="7">
        <f>651-169</f>
        <v>482</v>
      </c>
      <c r="E45" s="7">
        <v>261</v>
      </c>
      <c r="F45" s="7"/>
      <c r="G45" s="7">
        <v>561</v>
      </c>
      <c r="H45" s="7">
        <v>559</v>
      </c>
      <c r="I45" s="7">
        <v>1225</v>
      </c>
      <c r="J45" s="4">
        <f t="shared" si="2"/>
        <v>4683</v>
      </c>
    </row>
    <row r="46" spans="1:10" ht="12.75">
      <c r="A46" s="13">
        <v>6190</v>
      </c>
      <c r="B46" s="13" t="s">
        <v>59</v>
      </c>
      <c r="C46" s="7">
        <v>24</v>
      </c>
      <c r="D46" s="7">
        <v>160</v>
      </c>
      <c r="E46" s="7">
        <v>969</v>
      </c>
      <c r="F46" s="7"/>
      <c r="G46" s="7">
        <v>126</v>
      </c>
      <c r="H46" s="7">
        <f>105+18</f>
        <v>123</v>
      </c>
      <c r="I46" s="7">
        <v>109</v>
      </c>
      <c r="J46" s="4">
        <f t="shared" si="2"/>
        <v>1511</v>
      </c>
    </row>
    <row r="47" spans="1:10" ht="12.75">
      <c r="A47" s="1">
        <v>6200</v>
      </c>
      <c r="B47" s="13" t="s">
        <v>60</v>
      </c>
      <c r="C47" s="7"/>
      <c r="D47" s="7"/>
      <c r="E47" s="7"/>
      <c r="F47" s="7"/>
      <c r="G47" s="7">
        <v>110</v>
      </c>
      <c r="H47" s="7"/>
      <c r="I47" s="7"/>
      <c r="J47" s="4">
        <f t="shared" si="2"/>
        <v>110</v>
      </c>
    </row>
    <row r="48" spans="1:10" ht="12.75">
      <c r="A48" s="11">
        <v>6210</v>
      </c>
      <c r="B48" s="11" t="s">
        <v>31</v>
      </c>
      <c r="C48" s="4">
        <v>9442</v>
      </c>
      <c r="D48" s="4"/>
      <c r="E48" s="4"/>
      <c r="F48" s="4"/>
      <c r="G48" s="4"/>
      <c r="H48" s="4"/>
      <c r="I48" s="4"/>
      <c r="J48" s="4">
        <f t="shared" si="2"/>
        <v>9442</v>
      </c>
    </row>
    <row r="49" spans="1:10" ht="12.75">
      <c r="A49" s="11">
        <v>6220</v>
      </c>
      <c r="B49" s="11" t="s">
        <v>61</v>
      </c>
      <c r="C49" s="4"/>
      <c r="D49" s="4"/>
      <c r="E49" s="4"/>
      <c r="F49" s="4"/>
      <c r="G49" s="4"/>
      <c r="H49" s="4"/>
      <c r="I49" s="4"/>
      <c r="J49" s="4">
        <f t="shared" si="2"/>
        <v>0</v>
      </c>
    </row>
    <row r="50" spans="1:10" ht="12.75">
      <c r="A50" s="11">
        <v>6230</v>
      </c>
      <c r="B50" s="11" t="s">
        <v>62</v>
      </c>
      <c r="C50" s="7">
        <v>314</v>
      </c>
      <c r="D50" s="7">
        <v>1077</v>
      </c>
      <c r="E50" s="7">
        <v>24</v>
      </c>
      <c r="F50" s="7">
        <v>583</v>
      </c>
      <c r="G50" s="7">
        <v>1368</v>
      </c>
      <c r="H50" s="7"/>
      <c r="I50" s="7">
        <v>71</v>
      </c>
      <c r="J50" s="4">
        <f t="shared" si="2"/>
        <v>3437</v>
      </c>
    </row>
    <row r="51" spans="1:10" ht="12.75">
      <c r="A51" s="13">
        <v>6235</v>
      </c>
      <c r="B51" s="13" t="s">
        <v>63</v>
      </c>
      <c r="C51" s="7"/>
      <c r="D51" s="7"/>
      <c r="E51" s="7"/>
      <c r="F51" s="7"/>
      <c r="G51" s="7"/>
      <c r="H51" s="7"/>
      <c r="I51" s="7"/>
      <c r="J51" s="4">
        <f t="shared" si="2"/>
        <v>0</v>
      </c>
    </row>
    <row r="52" spans="1:10" ht="12.75">
      <c r="A52" s="13">
        <v>6240</v>
      </c>
      <c r="B52" s="13" t="s">
        <v>64</v>
      </c>
      <c r="C52" s="7">
        <v>20</v>
      </c>
      <c r="D52" s="7">
        <f>497+618</f>
        <v>1115</v>
      </c>
      <c r="E52" s="7"/>
      <c r="F52" s="7"/>
      <c r="G52" s="7"/>
      <c r="H52" s="7">
        <v>23</v>
      </c>
      <c r="I52" s="7">
        <v>184</v>
      </c>
      <c r="J52" s="4">
        <f t="shared" si="2"/>
        <v>1342</v>
      </c>
    </row>
    <row r="53" spans="1:10" ht="12.75">
      <c r="A53" s="13">
        <v>6300</v>
      </c>
      <c r="B53" s="13" t="s">
        <v>65</v>
      </c>
      <c r="C53" s="7">
        <v>-35568</v>
      </c>
      <c r="D53" s="7">
        <f>-3290-440-169-1283</f>
        <v>-5182</v>
      </c>
      <c r="E53" s="7">
        <f>1387+1964-201-104+1</f>
        <v>3047</v>
      </c>
      <c r="F53" s="7">
        <v>5219</v>
      </c>
      <c r="G53" s="7">
        <f>6349+7</f>
        <v>6356</v>
      </c>
      <c r="H53" s="7">
        <f>10436-269-111-1191-137</f>
        <v>8728</v>
      </c>
      <c r="I53" s="7">
        <v>36561</v>
      </c>
      <c r="J53" s="4">
        <f t="shared" si="2"/>
        <v>19161</v>
      </c>
    </row>
    <row r="54" spans="1:10" ht="12.75">
      <c r="A54" s="13"/>
      <c r="C54" s="7"/>
      <c r="D54" s="7"/>
      <c r="E54" s="7"/>
      <c r="F54" s="7"/>
      <c r="G54" s="7"/>
      <c r="H54" s="7"/>
      <c r="I54" s="7"/>
      <c r="J54" s="4">
        <f t="shared" si="2"/>
        <v>0</v>
      </c>
    </row>
    <row r="55" spans="2:10" ht="12.75">
      <c r="B55" s="13" t="s">
        <v>3</v>
      </c>
      <c r="C55" s="5">
        <f>SUM(C22:C54)</f>
        <v>334</v>
      </c>
      <c r="D55" s="5">
        <f aca="true" t="shared" si="3" ref="D55:J55">SUM(D22:D54)</f>
        <v>57281</v>
      </c>
      <c r="E55" s="5">
        <f t="shared" si="3"/>
        <v>21882</v>
      </c>
      <c r="F55" s="5">
        <f t="shared" si="3"/>
        <v>8208</v>
      </c>
      <c r="G55" s="5">
        <f t="shared" si="3"/>
        <v>21765</v>
      </c>
      <c r="H55" s="5">
        <f t="shared" si="3"/>
        <v>52906</v>
      </c>
      <c r="I55" s="5">
        <f t="shared" si="3"/>
        <v>102226</v>
      </c>
      <c r="J55" s="5">
        <f t="shared" si="3"/>
        <v>264602</v>
      </c>
    </row>
    <row r="57" spans="2:10" ht="12.75">
      <c r="B57" s="13" t="s">
        <v>4</v>
      </c>
      <c r="C57" s="5">
        <f aca="true" t="shared" si="4" ref="C57:J57">+C18-C55</f>
        <v>-334</v>
      </c>
      <c r="D57" s="5">
        <f t="shared" si="4"/>
        <v>-8869</v>
      </c>
      <c r="E57" s="5">
        <f t="shared" si="4"/>
        <v>18533</v>
      </c>
      <c r="F57" s="5">
        <f t="shared" si="4"/>
        <v>-583</v>
      </c>
      <c r="G57" s="5">
        <f t="shared" si="4"/>
        <v>20850</v>
      </c>
      <c r="H57" s="5">
        <f t="shared" si="4"/>
        <v>22730</v>
      </c>
      <c r="I57" s="5">
        <f t="shared" si="4"/>
        <v>-18403</v>
      </c>
      <c r="J57" s="5">
        <f t="shared" si="4"/>
        <v>33924</v>
      </c>
    </row>
    <row r="58" spans="3:10" ht="12.75">
      <c r="C58" s="4"/>
      <c r="D58" s="4"/>
      <c r="E58" s="4"/>
      <c r="F58" s="4"/>
      <c r="G58" s="4"/>
      <c r="H58" s="4"/>
      <c r="I58" s="4"/>
      <c r="J58" s="4"/>
    </row>
    <row r="59" spans="3:10" ht="12.75">
      <c r="C59" s="4"/>
      <c r="D59" s="4"/>
      <c r="E59" s="4"/>
      <c r="F59" s="4"/>
      <c r="G59" s="4"/>
      <c r="H59" s="4"/>
      <c r="I59" s="4"/>
      <c r="J59" s="4">
        <f>SUM(C59:I59)</f>
        <v>0</v>
      </c>
    </row>
    <row r="60" spans="2:10" ht="12.75">
      <c r="B60" s="13" t="s">
        <v>14</v>
      </c>
      <c r="C60" s="4">
        <f aca="true" t="shared" si="5" ref="C60:H60">+C50</f>
        <v>314</v>
      </c>
      <c r="D60" s="4">
        <f t="shared" si="5"/>
        <v>1077</v>
      </c>
      <c r="E60" s="4">
        <f t="shared" si="5"/>
        <v>24</v>
      </c>
      <c r="F60" s="4">
        <f t="shared" si="5"/>
        <v>583</v>
      </c>
      <c r="G60" s="4">
        <f t="shared" si="5"/>
        <v>1368</v>
      </c>
      <c r="H60" s="4">
        <f t="shared" si="5"/>
        <v>0</v>
      </c>
      <c r="I60" s="4">
        <f>+I50+1071</f>
        <v>1142</v>
      </c>
      <c r="J60" s="4">
        <f>SUM(C60:I60)</f>
        <v>4508</v>
      </c>
    </row>
    <row r="61" spans="2:10" ht="12.75">
      <c r="B61" s="13" t="s">
        <v>66</v>
      </c>
      <c r="C61" s="3">
        <f aca="true" t="shared" si="6" ref="C61:I61">+C1+C18-C55+C58+C59+C60</f>
        <v>510</v>
      </c>
      <c r="D61" s="3">
        <f t="shared" si="6"/>
        <v>20969</v>
      </c>
      <c r="E61" s="3">
        <f t="shared" si="6"/>
        <v>61850</v>
      </c>
      <c r="F61" s="3">
        <f t="shared" si="6"/>
        <v>0</v>
      </c>
      <c r="G61" s="3">
        <f t="shared" si="6"/>
        <v>61246</v>
      </c>
      <c r="H61" s="3">
        <f t="shared" si="6"/>
        <v>32878</v>
      </c>
      <c r="I61" s="3">
        <f t="shared" si="6"/>
        <v>37601</v>
      </c>
      <c r="J61" s="3">
        <f>SUM(C61:I61)</f>
        <v>215054</v>
      </c>
    </row>
    <row r="62" ht="12.75">
      <c r="J62" s="2" t="s">
        <v>10</v>
      </c>
    </row>
    <row r="63" ht="12.75">
      <c r="F63" s="10"/>
    </row>
    <row r="64" spans="3:10" ht="12.75">
      <c r="C64" s="18" t="s">
        <v>5</v>
      </c>
      <c r="D64" s="18"/>
      <c r="E64" s="18"/>
      <c r="F64" s="18"/>
      <c r="G64" s="18"/>
      <c r="H64" s="18"/>
      <c r="I64" s="18"/>
      <c r="J64" s="18"/>
    </row>
    <row r="65" spans="3:10" ht="12.75">
      <c r="C65" s="19" t="s">
        <v>37</v>
      </c>
      <c r="D65" s="19"/>
      <c r="E65" s="19"/>
      <c r="F65" s="19"/>
      <c r="G65" s="19"/>
      <c r="H65" s="19"/>
      <c r="I65" s="19"/>
      <c r="J65" s="19"/>
    </row>
    <row r="66" spans="3:10" ht="12.75">
      <c r="C66" s="18" t="s">
        <v>67</v>
      </c>
      <c r="D66" s="18"/>
      <c r="E66" s="18"/>
      <c r="F66" s="18"/>
      <c r="G66" s="18"/>
      <c r="H66" s="18"/>
      <c r="I66" s="18"/>
      <c r="J66" s="18"/>
    </row>
    <row r="67" spans="3:10" ht="12.75">
      <c r="C67" s="2" t="s">
        <v>6</v>
      </c>
      <c r="D67" s="2" t="s">
        <v>7</v>
      </c>
      <c r="E67" s="2" t="s">
        <v>39</v>
      </c>
      <c r="F67" s="2" t="s">
        <v>40</v>
      </c>
      <c r="G67" s="2" t="s">
        <v>8</v>
      </c>
      <c r="H67" s="2" t="s">
        <v>15</v>
      </c>
      <c r="I67" s="2" t="s">
        <v>13</v>
      </c>
      <c r="J67" s="2" t="s">
        <v>9</v>
      </c>
    </row>
    <row r="68" spans="1:10" ht="12.75">
      <c r="A68" s="2" t="s">
        <v>33</v>
      </c>
      <c r="B68" s="12"/>
      <c r="C68" s="2"/>
      <c r="D68" s="2"/>
      <c r="E68" s="2"/>
      <c r="F68" s="2"/>
      <c r="G68" s="2"/>
      <c r="H68" s="2"/>
      <c r="I68" s="2"/>
      <c r="J68" s="2"/>
    </row>
    <row r="69" spans="1:10" ht="12.75">
      <c r="A69" s="2" t="s">
        <v>34</v>
      </c>
      <c r="B69" s="12" t="s">
        <v>0</v>
      </c>
      <c r="C69" s="6"/>
      <c r="D69" s="6"/>
      <c r="E69" s="6"/>
      <c r="F69" s="6"/>
      <c r="G69" s="6"/>
      <c r="H69" s="3"/>
      <c r="I69" s="6"/>
      <c r="J69" s="3"/>
    </row>
    <row r="70" spans="1:10" ht="12.75">
      <c r="A70" s="11">
        <v>4000</v>
      </c>
      <c r="B70" s="11" t="s">
        <v>16</v>
      </c>
      <c r="C70" s="6"/>
      <c r="D70" s="6"/>
      <c r="E70" s="6">
        <v>3000</v>
      </c>
      <c r="F70" s="6">
        <v>2750</v>
      </c>
      <c r="G70" s="6">
        <v>40000</v>
      </c>
      <c r="H70" s="6">
        <v>50000</v>
      </c>
      <c r="I70" s="6"/>
      <c r="J70" s="3">
        <f aca="true" t="shared" si="7" ref="J70:J79">SUM(C70:I70)</f>
        <v>95750</v>
      </c>
    </row>
    <row r="71" spans="1:10" ht="12.75">
      <c r="A71" s="13">
        <v>4001</v>
      </c>
      <c r="B71" s="13" t="s">
        <v>18</v>
      </c>
      <c r="C71" s="4"/>
      <c r="D71" s="8"/>
      <c r="E71" s="4"/>
      <c r="F71" s="7"/>
      <c r="G71" s="3"/>
      <c r="H71" s="4">
        <v>20911</v>
      </c>
      <c r="I71" s="4">
        <v>43769</v>
      </c>
      <c r="J71" s="4">
        <f t="shared" si="7"/>
        <v>64680</v>
      </c>
    </row>
    <row r="72" spans="1:10" ht="12.75">
      <c r="A72" s="11">
        <v>4002</v>
      </c>
      <c r="B72" s="11" t="s">
        <v>17</v>
      </c>
      <c r="C72" s="7"/>
      <c r="D72" s="4"/>
      <c r="E72" s="7"/>
      <c r="F72" s="7"/>
      <c r="G72" s="7"/>
      <c r="H72" s="4"/>
      <c r="I72" s="4">
        <v>17750</v>
      </c>
      <c r="J72" s="4">
        <f t="shared" si="7"/>
        <v>17750</v>
      </c>
    </row>
    <row r="73" spans="1:10" ht="12.75">
      <c r="A73" s="11">
        <v>4005</v>
      </c>
      <c r="B73" s="11" t="s">
        <v>41</v>
      </c>
      <c r="C73" s="7"/>
      <c r="D73" s="7"/>
      <c r="E73" s="7"/>
      <c r="F73" s="7"/>
      <c r="G73" s="7"/>
      <c r="H73" s="7"/>
      <c r="I73" s="7">
        <v>1000</v>
      </c>
      <c r="J73" s="4">
        <f t="shared" si="7"/>
        <v>1000</v>
      </c>
    </row>
    <row r="74" spans="1:10" ht="12.75">
      <c r="A74" s="11">
        <v>4010</v>
      </c>
      <c r="B74" s="11" t="s">
        <v>42</v>
      </c>
      <c r="C74" s="7"/>
      <c r="D74" s="7"/>
      <c r="E74" s="7"/>
      <c r="F74" s="7"/>
      <c r="G74" s="7">
        <v>625</v>
      </c>
      <c r="H74" s="7">
        <v>3750</v>
      </c>
      <c r="I74" s="7">
        <v>10000</v>
      </c>
      <c r="J74" s="4">
        <f t="shared" si="7"/>
        <v>14375</v>
      </c>
    </row>
    <row r="75" spans="1:10" ht="12.75">
      <c r="A75" s="11">
        <v>4015</v>
      </c>
      <c r="B75" s="11" t="s">
        <v>43</v>
      </c>
      <c r="C75" s="7"/>
      <c r="D75" s="7"/>
      <c r="E75" s="7"/>
      <c r="F75" s="7"/>
      <c r="G75" s="7">
        <v>625</v>
      </c>
      <c r="H75" s="7"/>
      <c r="I75" s="7">
        <v>5000</v>
      </c>
      <c r="J75" s="4">
        <f t="shared" si="7"/>
        <v>5625</v>
      </c>
    </row>
    <row r="76" spans="1:10" ht="12.75">
      <c r="A76" s="11">
        <v>4020</v>
      </c>
      <c r="B76" s="11" t="s">
        <v>19</v>
      </c>
      <c r="C76" s="7"/>
      <c r="D76" s="7">
        <v>25</v>
      </c>
      <c r="E76" s="7"/>
      <c r="F76" s="7"/>
      <c r="G76" s="7"/>
      <c r="H76" s="7"/>
      <c r="I76" s="7">
        <v>400</v>
      </c>
      <c r="J76" s="4">
        <f t="shared" si="7"/>
        <v>425</v>
      </c>
    </row>
    <row r="77" spans="1:10" ht="12.75">
      <c r="A77" s="11">
        <v>4030</v>
      </c>
      <c r="B77" s="11" t="s">
        <v>44</v>
      </c>
      <c r="C77" s="7"/>
      <c r="D77" s="7"/>
      <c r="E77" s="7"/>
      <c r="F77" s="7"/>
      <c r="G77" s="7"/>
      <c r="H77" s="7"/>
      <c r="I77" s="7"/>
      <c r="J77" s="4">
        <f t="shared" si="7"/>
        <v>0</v>
      </c>
    </row>
    <row r="78" spans="1:10" ht="12.75">
      <c r="A78" s="11">
        <v>4040</v>
      </c>
      <c r="B78" s="11" t="s">
        <v>45</v>
      </c>
      <c r="C78" s="7"/>
      <c r="D78" s="7">
        <v>45000</v>
      </c>
      <c r="E78" s="4">
        <v>32925</v>
      </c>
      <c r="F78" s="4"/>
      <c r="G78" s="7">
        <v>375</v>
      </c>
      <c r="H78" s="7"/>
      <c r="I78" s="7"/>
      <c r="J78" s="4">
        <f t="shared" si="7"/>
        <v>78300</v>
      </c>
    </row>
    <row r="79" spans="1:10" ht="12.75">
      <c r="A79" s="11">
        <v>4050</v>
      </c>
      <c r="B79" s="11" t="s">
        <v>20</v>
      </c>
      <c r="C79" s="4"/>
      <c r="D79" s="4"/>
      <c r="E79" s="3"/>
      <c r="F79" s="4">
        <v>4500</v>
      </c>
      <c r="G79" s="4"/>
      <c r="H79" s="4"/>
      <c r="I79" s="4"/>
      <c r="J79" s="4">
        <f t="shared" si="7"/>
        <v>4500</v>
      </c>
    </row>
    <row r="80" spans="1:10" ht="12.75">
      <c r="A80" s="11"/>
      <c r="B80" s="11"/>
      <c r="C80" s="4"/>
      <c r="D80" s="4"/>
      <c r="E80" s="3"/>
      <c r="F80" s="3"/>
      <c r="G80" s="4"/>
      <c r="H80" s="4"/>
      <c r="I80" s="4"/>
      <c r="J80" s="4"/>
    </row>
    <row r="81" spans="1:10" ht="12.75">
      <c r="A81" s="13"/>
      <c r="B81" s="13" t="s">
        <v>1</v>
      </c>
      <c r="C81" s="3">
        <f>SUM(C70:C80)</f>
        <v>0</v>
      </c>
      <c r="D81" s="3">
        <f aca="true" t="shared" si="8" ref="D81:J81">SUM(D70:D80)</f>
        <v>45025</v>
      </c>
      <c r="E81" s="3">
        <f t="shared" si="8"/>
        <v>35925</v>
      </c>
      <c r="F81" s="3">
        <f t="shared" si="8"/>
        <v>7250</v>
      </c>
      <c r="G81" s="3">
        <f t="shared" si="8"/>
        <v>41625</v>
      </c>
      <c r="H81" s="3">
        <f t="shared" si="8"/>
        <v>74661</v>
      </c>
      <c r="I81" s="3">
        <f t="shared" si="8"/>
        <v>77919</v>
      </c>
      <c r="J81" s="3">
        <f t="shared" si="8"/>
        <v>282405</v>
      </c>
    </row>
    <row r="82" spans="1:10" ht="12.75">
      <c r="A82" s="13"/>
      <c r="E82" s="2"/>
      <c r="F82" s="2"/>
      <c r="J82" s="4"/>
    </row>
    <row r="83" spans="1:10" ht="12.75">
      <c r="A83" s="12"/>
      <c r="C83" s="2"/>
      <c r="D83" s="2"/>
      <c r="E83" s="6"/>
      <c r="F83" s="6"/>
      <c r="G83" s="2"/>
      <c r="H83" s="2"/>
      <c r="I83" s="2"/>
      <c r="J83" s="4"/>
    </row>
    <row r="84" spans="2:10" ht="12.75">
      <c r="B84" s="12" t="s">
        <v>2</v>
      </c>
      <c r="C84" s="6"/>
      <c r="D84" s="6"/>
      <c r="E84" s="7"/>
      <c r="F84" s="7"/>
      <c r="G84" s="6"/>
      <c r="H84" s="6"/>
      <c r="I84" s="6"/>
      <c r="J84" s="3"/>
    </row>
    <row r="85" spans="1:10" ht="12.75">
      <c r="A85" s="11">
        <v>6000</v>
      </c>
      <c r="B85" s="11" t="s">
        <v>21</v>
      </c>
      <c r="C85" s="6">
        <v>22211</v>
      </c>
      <c r="D85" s="6">
        <v>31385</v>
      </c>
      <c r="E85" s="7">
        <v>10315</v>
      </c>
      <c r="F85" s="4">
        <v>1750</v>
      </c>
      <c r="G85" s="6">
        <v>11540</v>
      </c>
      <c r="H85" s="6">
        <v>31155</v>
      </c>
      <c r="I85" s="6">
        <v>42250</v>
      </c>
      <c r="J85" s="3">
        <f aca="true" t="shared" si="9" ref="J85:J116">SUM(C85:I85)</f>
        <v>150606</v>
      </c>
    </row>
    <row r="86" spans="1:10" ht="12.75">
      <c r="A86" s="11">
        <v>6010</v>
      </c>
      <c r="B86" s="11" t="s">
        <v>22</v>
      </c>
      <c r="C86" s="7"/>
      <c r="D86" s="7">
        <v>2730</v>
      </c>
      <c r="E86" s="7">
        <v>910</v>
      </c>
      <c r="F86" s="4"/>
      <c r="G86" s="7">
        <v>910</v>
      </c>
      <c r="H86" s="7">
        <v>2730</v>
      </c>
      <c r="I86" s="7">
        <v>2720</v>
      </c>
      <c r="J86" s="4">
        <f t="shared" si="9"/>
        <v>10000</v>
      </c>
    </row>
    <row r="87" spans="1:10" ht="12.75">
      <c r="A87" s="11">
        <v>6020</v>
      </c>
      <c r="B87" s="11" t="s">
        <v>23</v>
      </c>
      <c r="C87" s="4">
        <v>1977</v>
      </c>
      <c r="D87" s="7">
        <v>2970</v>
      </c>
      <c r="E87" s="7">
        <v>1100</v>
      </c>
      <c r="F87" s="7">
        <v>185</v>
      </c>
      <c r="G87" s="4">
        <v>1030</v>
      </c>
      <c r="H87" s="4">
        <v>2885</v>
      </c>
      <c r="I87" s="4">
        <v>3740</v>
      </c>
      <c r="J87" s="4">
        <f t="shared" si="9"/>
        <v>13887</v>
      </c>
    </row>
    <row r="88" spans="1:10" ht="12.75">
      <c r="A88" s="11">
        <v>6030</v>
      </c>
      <c r="B88" s="11" t="s">
        <v>24</v>
      </c>
      <c r="C88" s="7"/>
      <c r="D88" s="7"/>
      <c r="E88" s="4"/>
      <c r="F88" s="4"/>
      <c r="G88" s="7"/>
      <c r="H88" s="7"/>
      <c r="I88" s="7">
        <v>1500</v>
      </c>
      <c r="J88" s="4">
        <f t="shared" si="9"/>
        <v>1500</v>
      </c>
    </row>
    <row r="89" spans="1:10" ht="12.75">
      <c r="A89" s="11">
        <v>6040</v>
      </c>
      <c r="B89" s="11" t="s">
        <v>25</v>
      </c>
      <c r="C89" s="4"/>
      <c r="D89" s="7"/>
      <c r="E89" s="7"/>
      <c r="F89" s="7"/>
      <c r="G89" s="4"/>
      <c r="H89" s="4"/>
      <c r="I89" s="4"/>
      <c r="J89" s="4">
        <f t="shared" si="9"/>
        <v>0</v>
      </c>
    </row>
    <row r="90" spans="1:10" ht="12.75">
      <c r="A90" s="11">
        <v>6050</v>
      </c>
      <c r="B90" s="11" t="s">
        <v>46</v>
      </c>
      <c r="C90" s="7"/>
      <c r="D90" s="4"/>
      <c r="E90" s="7"/>
      <c r="F90" s="7"/>
      <c r="G90" s="7"/>
      <c r="H90" s="7"/>
      <c r="I90" s="7"/>
      <c r="J90" s="4">
        <f t="shared" si="9"/>
        <v>0</v>
      </c>
    </row>
    <row r="91" spans="1:10" ht="12.75">
      <c r="A91" s="13">
        <v>6055</v>
      </c>
      <c r="B91" s="13" t="s">
        <v>47</v>
      </c>
      <c r="C91" s="7">
        <f>7500+750</f>
        <v>8250</v>
      </c>
      <c r="D91" s="7">
        <v>2625</v>
      </c>
      <c r="E91" s="4"/>
      <c r="F91" s="4"/>
      <c r="G91" s="7">
        <v>1250</v>
      </c>
      <c r="H91" s="7">
        <v>2125</v>
      </c>
      <c r="I91" s="7"/>
      <c r="J91" s="4">
        <f t="shared" si="9"/>
        <v>14250</v>
      </c>
    </row>
    <row r="92" spans="1:10" ht="12.75">
      <c r="A92" s="11">
        <v>6060</v>
      </c>
      <c r="B92" s="11" t="s">
        <v>48</v>
      </c>
      <c r="C92" s="4"/>
      <c r="E92" s="7"/>
      <c r="F92" s="7"/>
      <c r="G92" s="4">
        <v>300</v>
      </c>
      <c r="H92" s="4"/>
      <c r="I92" s="4"/>
      <c r="J92" s="4">
        <f t="shared" si="9"/>
        <v>300</v>
      </c>
    </row>
    <row r="93" spans="1:10" ht="12.75">
      <c r="A93" s="13">
        <v>6070</v>
      </c>
      <c r="B93" s="13" t="s">
        <v>20</v>
      </c>
      <c r="C93" s="7"/>
      <c r="D93" s="4"/>
      <c r="E93" s="7">
        <v>5980</v>
      </c>
      <c r="F93" s="7"/>
      <c r="G93" s="7"/>
      <c r="H93" s="7">
        <v>1500</v>
      </c>
      <c r="I93" s="7"/>
      <c r="J93" s="4">
        <f t="shared" si="9"/>
        <v>7480</v>
      </c>
    </row>
    <row r="94" spans="1:10" ht="12.75">
      <c r="A94" s="11">
        <v>6080</v>
      </c>
      <c r="B94" s="11" t="s">
        <v>26</v>
      </c>
      <c r="C94" s="7">
        <v>8500</v>
      </c>
      <c r="D94" s="7">
        <v>5000</v>
      </c>
      <c r="E94" s="4"/>
      <c r="F94" s="4">
        <v>100</v>
      </c>
      <c r="G94" s="7">
        <v>5</v>
      </c>
      <c r="H94" s="7"/>
      <c r="I94" s="7"/>
      <c r="J94" s="4">
        <f t="shared" si="9"/>
        <v>13605</v>
      </c>
    </row>
    <row r="95" spans="1:10" ht="12.75">
      <c r="A95" s="11">
        <v>6085</v>
      </c>
      <c r="B95" s="11" t="s">
        <v>27</v>
      </c>
      <c r="C95" s="4">
        <v>1125</v>
      </c>
      <c r="D95" s="7">
        <v>575</v>
      </c>
      <c r="E95" s="4">
        <v>180</v>
      </c>
      <c r="F95" s="4"/>
      <c r="G95" s="4"/>
      <c r="H95" s="4">
        <v>725</v>
      </c>
      <c r="I95" s="4">
        <v>250</v>
      </c>
      <c r="J95" s="4">
        <f t="shared" si="9"/>
        <v>2855</v>
      </c>
    </row>
    <row r="96" spans="1:10" ht="12.75">
      <c r="A96" s="13">
        <v>6090</v>
      </c>
      <c r="B96" s="13" t="s">
        <v>49</v>
      </c>
      <c r="C96" s="4"/>
      <c r="D96" s="4">
        <v>500</v>
      </c>
      <c r="E96" s="7">
        <v>150</v>
      </c>
      <c r="F96" s="7"/>
      <c r="G96" s="4">
        <v>5</v>
      </c>
      <c r="H96" s="4">
        <v>1150</v>
      </c>
      <c r="I96" s="4">
        <v>250</v>
      </c>
      <c r="J96" s="4">
        <f t="shared" si="9"/>
        <v>2055</v>
      </c>
    </row>
    <row r="97" spans="1:10" ht="12.75">
      <c r="A97" s="11">
        <v>6095</v>
      </c>
      <c r="B97" s="11" t="s">
        <v>50</v>
      </c>
      <c r="C97" s="7"/>
      <c r="D97" s="4">
        <v>2500</v>
      </c>
      <c r="E97" s="7"/>
      <c r="F97" s="7"/>
      <c r="G97" s="7"/>
      <c r="H97" s="7"/>
      <c r="I97" s="7"/>
      <c r="J97" s="4">
        <f t="shared" si="9"/>
        <v>2500</v>
      </c>
    </row>
    <row r="98" spans="1:10" ht="12.75">
      <c r="A98" s="11">
        <v>6096</v>
      </c>
      <c r="B98" s="13" t="s">
        <v>52</v>
      </c>
      <c r="C98" s="7"/>
      <c r="D98" s="7"/>
      <c r="E98" s="7"/>
      <c r="F98" s="7"/>
      <c r="G98" s="7"/>
      <c r="H98" s="7"/>
      <c r="I98" s="7"/>
      <c r="J98" s="4">
        <f t="shared" si="9"/>
        <v>0</v>
      </c>
    </row>
    <row r="99" spans="1:10" ht="12.75">
      <c r="A99" s="13">
        <v>6097</v>
      </c>
      <c r="B99" s="13" t="s">
        <v>51</v>
      </c>
      <c r="C99" s="7"/>
      <c r="D99" s="7">
        <v>1000</v>
      </c>
      <c r="E99" s="7"/>
      <c r="F99" s="7"/>
      <c r="G99" s="7"/>
      <c r="H99" s="7"/>
      <c r="I99" s="7"/>
      <c r="J99" s="4">
        <f t="shared" si="9"/>
        <v>1000</v>
      </c>
    </row>
    <row r="100" spans="1:10" ht="12.75">
      <c r="A100" s="13">
        <v>6100</v>
      </c>
      <c r="B100" s="13" t="s">
        <v>53</v>
      </c>
      <c r="C100" s="7"/>
      <c r="D100" s="7">
        <v>3250</v>
      </c>
      <c r="E100" s="7">
        <v>150</v>
      </c>
      <c r="F100" s="7">
        <v>175</v>
      </c>
      <c r="G100" s="7">
        <v>250</v>
      </c>
      <c r="H100" s="7">
        <v>740</v>
      </c>
      <c r="I100" s="7">
        <v>1375</v>
      </c>
      <c r="J100" s="4">
        <f t="shared" si="9"/>
        <v>5940</v>
      </c>
    </row>
    <row r="101" spans="1:10" ht="12.75">
      <c r="A101" s="11">
        <v>6110</v>
      </c>
      <c r="B101" s="11" t="s">
        <v>28</v>
      </c>
      <c r="C101" s="7"/>
      <c r="D101" s="7">
        <v>250</v>
      </c>
      <c r="E101" s="7"/>
      <c r="F101" s="7"/>
      <c r="G101" s="7"/>
      <c r="H101" s="7">
        <v>550</v>
      </c>
      <c r="I101" s="7">
        <v>6000</v>
      </c>
      <c r="J101" s="4">
        <f t="shared" si="9"/>
        <v>6800</v>
      </c>
    </row>
    <row r="102" spans="1:10" ht="12.75">
      <c r="A102" s="11">
        <v>6120</v>
      </c>
      <c r="B102" s="11" t="s">
        <v>54</v>
      </c>
      <c r="C102" s="7"/>
      <c r="D102" s="7">
        <v>1225</v>
      </c>
      <c r="E102" s="7">
        <v>145</v>
      </c>
      <c r="F102" s="7"/>
      <c r="G102" s="7"/>
      <c r="H102" s="7"/>
      <c r="I102" s="7">
        <v>250</v>
      </c>
      <c r="J102" s="4">
        <f t="shared" si="9"/>
        <v>1620</v>
      </c>
    </row>
    <row r="103" spans="1:10" ht="12.75">
      <c r="A103" s="11">
        <v>6130</v>
      </c>
      <c r="B103" s="11" t="s">
        <v>29</v>
      </c>
      <c r="C103" s="7"/>
      <c r="D103" s="7">
        <v>150</v>
      </c>
      <c r="E103" s="7"/>
      <c r="F103" s="7"/>
      <c r="G103" s="7"/>
      <c r="H103" s="7">
        <v>15</v>
      </c>
      <c r="I103" s="7">
        <v>625</v>
      </c>
      <c r="J103" s="4">
        <f t="shared" si="9"/>
        <v>790</v>
      </c>
    </row>
    <row r="104" spans="1:10" ht="12.75">
      <c r="A104" s="11">
        <v>6140</v>
      </c>
      <c r="B104" s="11" t="s">
        <v>55</v>
      </c>
      <c r="C104" s="7"/>
      <c r="D104" s="7"/>
      <c r="E104" s="4"/>
      <c r="F104" s="4"/>
      <c r="G104" s="7">
        <v>50</v>
      </c>
      <c r="H104" s="7">
        <v>60</v>
      </c>
      <c r="I104" s="7">
        <v>1000</v>
      </c>
      <c r="J104" s="4">
        <f t="shared" si="9"/>
        <v>1110</v>
      </c>
    </row>
    <row r="105" spans="1:10" ht="12.75">
      <c r="A105" s="11">
        <v>6150</v>
      </c>
      <c r="B105" s="11" t="s">
        <v>56</v>
      </c>
      <c r="C105" s="7"/>
      <c r="D105" s="7"/>
      <c r="E105" s="4"/>
      <c r="F105" s="4"/>
      <c r="G105" s="7"/>
      <c r="H105" s="7"/>
      <c r="I105" s="7"/>
      <c r="J105" s="4">
        <f t="shared" si="9"/>
        <v>0</v>
      </c>
    </row>
    <row r="106" spans="1:10" ht="12.75">
      <c r="A106" s="11">
        <v>6160</v>
      </c>
      <c r="B106" s="11" t="s">
        <v>57</v>
      </c>
      <c r="C106" s="7"/>
      <c r="D106" s="7">
        <v>250</v>
      </c>
      <c r="E106" s="4">
        <v>20</v>
      </c>
      <c r="F106" s="4"/>
      <c r="G106" s="7">
        <v>38</v>
      </c>
      <c r="H106" s="7">
        <v>850</v>
      </c>
      <c r="I106" s="7">
        <v>2250</v>
      </c>
      <c r="J106" s="4">
        <f t="shared" si="9"/>
        <v>3408</v>
      </c>
    </row>
    <row r="107" spans="1:10" ht="12.75">
      <c r="A107" s="11">
        <v>6170</v>
      </c>
      <c r="B107" s="11" t="s">
        <v>58</v>
      </c>
      <c r="C107" s="7"/>
      <c r="D107" s="7"/>
      <c r="E107" s="4"/>
      <c r="F107" s="4"/>
      <c r="G107" s="7"/>
      <c r="H107" s="7"/>
      <c r="I107" s="7"/>
      <c r="J107" s="4">
        <f t="shared" si="9"/>
        <v>0</v>
      </c>
    </row>
    <row r="108" spans="1:10" ht="12.75">
      <c r="A108" s="11">
        <v>6180</v>
      </c>
      <c r="B108" s="11" t="s">
        <v>30</v>
      </c>
      <c r="C108" s="7"/>
      <c r="D108" s="7">
        <v>595</v>
      </c>
      <c r="E108" s="4">
        <v>190</v>
      </c>
      <c r="F108" s="4"/>
      <c r="G108" s="7">
        <v>300</v>
      </c>
      <c r="H108" s="7">
        <v>650</v>
      </c>
      <c r="I108" s="7">
        <v>2790</v>
      </c>
      <c r="J108" s="4">
        <f t="shared" si="9"/>
        <v>4525</v>
      </c>
    </row>
    <row r="109" spans="1:10" ht="12.75">
      <c r="A109" s="13">
        <v>6190</v>
      </c>
      <c r="B109" s="13" t="s">
        <v>59</v>
      </c>
      <c r="C109" s="7"/>
      <c r="D109" s="7">
        <v>375</v>
      </c>
      <c r="E109" s="4">
        <v>940</v>
      </c>
      <c r="F109" s="4"/>
      <c r="G109" s="7">
        <v>25</v>
      </c>
      <c r="H109" s="7">
        <v>625</v>
      </c>
      <c r="I109" s="7">
        <v>250</v>
      </c>
      <c r="J109" s="4">
        <f t="shared" si="9"/>
        <v>2215</v>
      </c>
    </row>
    <row r="110" spans="1:10" ht="12.75">
      <c r="A110" s="1">
        <v>6200</v>
      </c>
      <c r="B110" s="13" t="s">
        <v>60</v>
      </c>
      <c r="C110" s="7"/>
      <c r="D110" s="7"/>
      <c r="E110" s="4"/>
      <c r="F110" s="4"/>
      <c r="G110" s="7">
        <v>40</v>
      </c>
      <c r="H110" s="7">
        <v>625</v>
      </c>
      <c r="I110" s="7">
        <v>50</v>
      </c>
      <c r="J110" s="4">
        <f t="shared" si="9"/>
        <v>715</v>
      </c>
    </row>
    <row r="111" spans="1:10" ht="12.75">
      <c r="A111" s="11">
        <v>6210</v>
      </c>
      <c r="B111" s="11" t="s">
        <v>31</v>
      </c>
      <c r="C111" s="4">
        <v>8750</v>
      </c>
      <c r="D111" s="7"/>
      <c r="E111" s="4"/>
      <c r="F111" s="4"/>
      <c r="G111" s="4"/>
      <c r="H111" s="4"/>
      <c r="I111" s="4"/>
      <c r="J111" s="4">
        <f t="shared" si="9"/>
        <v>8750</v>
      </c>
    </row>
    <row r="112" spans="1:10" ht="12.75">
      <c r="A112" s="11">
        <v>6220</v>
      </c>
      <c r="B112" s="11" t="s">
        <v>61</v>
      </c>
      <c r="C112" s="4"/>
      <c r="D112" s="4"/>
      <c r="E112" s="7"/>
      <c r="F112" s="7"/>
      <c r="G112" s="4"/>
      <c r="H112" s="4"/>
      <c r="I112" s="4"/>
      <c r="J112" s="4">
        <f t="shared" si="9"/>
        <v>0</v>
      </c>
    </row>
    <row r="113" spans="1:10" ht="12.75">
      <c r="A113" s="11">
        <v>6230</v>
      </c>
      <c r="B113" s="11" t="s">
        <v>62</v>
      </c>
      <c r="C113" s="7">
        <v>2318</v>
      </c>
      <c r="D113" s="7">
        <v>950</v>
      </c>
      <c r="E113" s="7">
        <v>24</v>
      </c>
      <c r="F113" s="7">
        <v>583</v>
      </c>
      <c r="G113" s="7">
        <v>1235</v>
      </c>
      <c r="H113" s="7"/>
      <c r="I113" s="7">
        <v>71</v>
      </c>
      <c r="J113" s="4">
        <f t="shared" si="9"/>
        <v>5181</v>
      </c>
    </row>
    <row r="114" spans="1:10" ht="12.75">
      <c r="A114" s="13">
        <v>6235</v>
      </c>
      <c r="B114" s="13" t="s">
        <v>63</v>
      </c>
      <c r="C114" s="7"/>
      <c r="D114" s="7"/>
      <c r="E114" s="4"/>
      <c r="F114" s="4"/>
      <c r="G114" s="7"/>
      <c r="H114" s="7"/>
      <c r="I114" s="7"/>
      <c r="J114" s="4">
        <f t="shared" si="9"/>
        <v>0</v>
      </c>
    </row>
    <row r="115" spans="1:10" ht="12.75">
      <c r="A115" s="13">
        <v>6240</v>
      </c>
      <c r="B115" s="13" t="s">
        <v>64</v>
      </c>
      <c r="C115" s="4"/>
      <c r="D115" s="4">
        <v>1500</v>
      </c>
      <c r="E115" s="4">
        <v>5</v>
      </c>
      <c r="F115" s="5"/>
      <c r="G115" s="4">
        <v>8</v>
      </c>
      <c r="H115" s="4"/>
      <c r="I115" s="4">
        <v>275</v>
      </c>
      <c r="J115" s="4">
        <f t="shared" si="9"/>
        <v>1788</v>
      </c>
    </row>
    <row r="116" spans="1:10" ht="12.75">
      <c r="A116" s="13">
        <v>6300</v>
      </c>
      <c r="B116" s="13" t="s">
        <v>65</v>
      </c>
      <c r="C116" s="4"/>
      <c r="D116" s="4"/>
      <c r="G116" s="4"/>
      <c r="H116" s="4"/>
      <c r="I116" s="4"/>
      <c r="J116" s="4">
        <f t="shared" si="9"/>
        <v>0</v>
      </c>
    </row>
    <row r="117" spans="1:10" ht="12.75">
      <c r="A117" s="13"/>
      <c r="C117" s="4"/>
      <c r="D117" s="4"/>
      <c r="G117" s="4"/>
      <c r="H117" s="4"/>
      <c r="I117" s="4"/>
      <c r="J117" s="4"/>
    </row>
    <row r="118" spans="2:10" ht="12.75">
      <c r="B118" s="13" t="s">
        <v>3</v>
      </c>
      <c r="C118" s="5">
        <f>SUM(C85:C117)</f>
        <v>53131</v>
      </c>
      <c r="D118" s="5">
        <f>SUM(D85:D117)</f>
        <v>57830</v>
      </c>
      <c r="E118" s="5">
        <f aca="true" t="shared" si="10" ref="E118:J118">SUM(E85:E117)</f>
        <v>20109</v>
      </c>
      <c r="F118" s="5">
        <f t="shared" si="10"/>
        <v>2793</v>
      </c>
      <c r="G118" s="5">
        <f t="shared" si="10"/>
        <v>16986</v>
      </c>
      <c r="H118" s="5">
        <f t="shared" si="10"/>
        <v>46385</v>
      </c>
      <c r="I118" s="5">
        <f t="shared" si="10"/>
        <v>65646</v>
      </c>
      <c r="J118" s="5">
        <f t="shared" si="10"/>
        <v>262880</v>
      </c>
    </row>
    <row r="120" spans="2:10" ht="12.75">
      <c r="B120" s="13" t="s">
        <v>4</v>
      </c>
      <c r="C120" s="5">
        <f aca="true" t="shared" si="11" ref="C120:J120">+C81-C118</f>
        <v>-53131</v>
      </c>
      <c r="D120" s="5">
        <f t="shared" si="11"/>
        <v>-12805</v>
      </c>
      <c r="E120" s="5">
        <f t="shared" si="11"/>
        <v>15816</v>
      </c>
      <c r="F120" s="5">
        <f t="shared" si="11"/>
        <v>4457</v>
      </c>
      <c r="G120" s="5">
        <f t="shared" si="11"/>
        <v>24639</v>
      </c>
      <c r="H120" s="5">
        <f t="shared" si="11"/>
        <v>28276</v>
      </c>
      <c r="I120" s="5">
        <f t="shared" si="11"/>
        <v>12273</v>
      </c>
      <c r="J120" s="5">
        <f t="shared" si="11"/>
        <v>19525</v>
      </c>
    </row>
    <row r="122" spans="3:10" ht="12.75">
      <c r="C122" s="3"/>
      <c r="D122" s="3"/>
      <c r="E122" s="3"/>
      <c r="F122" s="5"/>
      <c r="G122" s="5"/>
      <c r="H122" s="3"/>
      <c r="I122" s="3"/>
      <c r="J122" s="5"/>
    </row>
    <row r="123" ht="12.75">
      <c r="J123" s="2" t="s">
        <v>11</v>
      </c>
    </row>
    <row r="126" spans="3:10" ht="12.75">
      <c r="C126" s="18" t="s">
        <v>5</v>
      </c>
      <c r="D126" s="18"/>
      <c r="E126" s="18"/>
      <c r="F126" s="18"/>
      <c r="G126" s="18"/>
      <c r="H126" s="18"/>
      <c r="I126" s="18"/>
      <c r="J126" s="18"/>
    </row>
    <row r="127" spans="3:10" ht="12.75">
      <c r="C127" s="19" t="s">
        <v>37</v>
      </c>
      <c r="D127" s="19"/>
      <c r="E127" s="19"/>
      <c r="F127" s="19"/>
      <c r="G127" s="19"/>
      <c r="H127" s="19"/>
      <c r="I127" s="19"/>
      <c r="J127" s="19"/>
    </row>
    <row r="128" spans="3:10" ht="12.75">
      <c r="C128" s="18" t="s">
        <v>68</v>
      </c>
      <c r="D128" s="18"/>
      <c r="E128" s="18"/>
      <c r="F128" s="18"/>
      <c r="G128" s="18"/>
      <c r="H128" s="18"/>
      <c r="I128" s="18"/>
      <c r="J128" s="18"/>
    </row>
    <row r="129" spans="3:11" ht="12.75">
      <c r="C129" s="2" t="s">
        <v>6</v>
      </c>
      <c r="D129" s="2" t="s">
        <v>7</v>
      </c>
      <c r="E129" s="2" t="s">
        <v>39</v>
      </c>
      <c r="F129" s="2" t="s">
        <v>40</v>
      </c>
      <c r="G129" s="2" t="s">
        <v>8</v>
      </c>
      <c r="H129" s="2" t="s">
        <v>32</v>
      </c>
      <c r="I129" s="2" t="s">
        <v>13</v>
      </c>
      <c r="J129" s="2" t="s">
        <v>9</v>
      </c>
      <c r="K129" s="2" t="s">
        <v>35</v>
      </c>
    </row>
    <row r="130" spans="1:10" ht="12.75">
      <c r="A130" s="2" t="s">
        <v>33</v>
      </c>
      <c r="B130" s="1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 t="s">
        <v>34</v>
      </c>
      <c r="B131" s="12" t="s">
        <v>0</v>
      </c>
      <c r="C131" s="6"/>
      <c r="D131" s="6"/>
      <c r="E131" s="6"/>
      <c r="F131" s="6"/>
      <c r="G131" s="6"/>
      <c r="H131" s="6"/>
      <c r="I131" s="6"/>
      <c r="J131" s="3"/>
    </row>
    <row r="132" spans="1:11" ht="12.75">
      <c r="A132" s="11">
        <v>4000</v>
      </c>
      <c r="B132" s="11" t="s">
        <v>16</v>
      </c>
      <c r="C132" s="6">
        <f aca="true" t="shared" si="12" ref="C132:I132">+C7-C70</f>
        <v>0</v>
      </c>
      <c r="D132" s="6">
        <f t="shared" si="12"/>
        <v>1374</v>
      </c>
      <c r="E132" s="6">
        <f t="shared" si="12"/>
        <v>0</v>
      </c>
      <c r="F132" s="6">
        <f t="shared" si="12"/>
        <v>0</v>
      </c>
      <c r="G132" s="6">
        <f t="shared" si="12"/>
        <v>0</v>
      </c>
      <c r="H132" s="6">
        <f t="shared" si="12"/>
        <v>0</v>
      </c>
      <c r="I132" s="6">
        <f t="shared" si="12"/>
        <v>0</v>
      </c>
      <c r="J132" s="3">
        <f>SUM(C132:I132)</f>
        <v>1374</v>
      </c>
      <c r="K132" s="1" t="s">
        <v>69</v>
      </c>
    </row>
    <row r="133" spans="1:11" ht="12.75">
      <c r="A133" s="13">
        <v>4001</v>
      </c>
      <c r="B133" s="13" t="s">
        <v>18</v>
      </c>
      <c r="C133" s="7">
        <f aca="true" t="shared" si="13" ref="C133:I133">+C8-C71</f>
        <v>0</v>
      </c>
      <c r="D133" s="7">
        <f t="shared" si="13"/>
        <v>0</v>
      </c>
      <c r="E133" s="7">
        <f t="shared" si="13"/>
        <v>0</v>
      </c>
      <c r="F133" s="7">
        <f t="shared" si="13"/>
        <v>0</v>
      </c>
      <c r="G133" s="7">
        <f t="shared" si="13"/>
        <v>0</v>
      </c>
      <c r="H133" s="7">
        <f t="shared" si="13"/>
        <v>0</v>
      </c>
      <c r="I133" s="7">
        <f t="shared" si="13"/>
        <v>0</v>
      </c>
      <c r="J133" s="4">
        <f aca="true" t="shared" si="14" ref="J133:J141">SUM(C133:I133)</f>
        <v>0</v>
      </c>
      <c r="K133" s="15"/>
    </row>
    <row r="134" spans="1:11" ht="12.75">
      <c r="A134" s="11">
        <v>4002</v>
      </c>
      <c r="B134" s="11" t="s">
        <v>17</v>
      </c>
      <c r="C134" s="7">
        <f aca="true" t="shared" si="15" ref="C134:I134">+C9-C72</f>
        <v>0</v>
      </c>
      <c r="D134" s="7">
        <f t="shared" si="15"/>
        <v>0</v>
      </c>
      <c r="E134" s="7">
        <f t="shared" si="15"/>
        <v>0</v>
      </c>
      <c r="F134" s="7">
        <f t="shared" si="15"/>
        <v>0</v>
      </c>
      <c r="G134" s="7">
        <f t="shared" si="15"/>
        <v>0</v>
      </c>
      <c r="H134" s="7">
        <f t="shared" si="15"/>
        <v>0</v>
      </c>
      <c r="I134" s="7">
        <f t="shared" si="15"/>
        <v>6794</v>
      </c>
      <c r="J134" s="4">
        <f t="shared" si="14"/>
        <v>6794</v>
      </c>
      <c r="K134" s="16" t="s">
        <v>69</v>
      </c>
    </row>
    <row r="135" spans="1:11" ht="12.75">
      <c r="A135" s="11">
        <v>4005</v>
      </c>
      <c r="B135" s="11" t="s">
        <v>41</v>
      </c>
      <c r="C135" s="7">
        <f aca="true" t="shared" si="16" ref="C135:I135">+C10-C73</f>
        <v>0</v>
      </c>
      <c r="D135" s="7">
        <f t="shared" si="16"/>
        <v>0</v>
      </c>
      <c r="E135" s="7">
        <f t="shared" si="16"/>
        <v>0</v>
      </c>
      <c r="F135" s="7">
        <f t="shared" si="16"/>
        <v>0</v>
      </c>
      <c r="G135" s="7">
        <f t="shared" si="16"/>
        <v>0</v>
      </c>
      <c r="H135" s="7">
        <f t="shared" si="16"/>
        <v>0</v>
      </c>
      <c r="I135" s="7">
        <f t="shared" si="16"/>
        <v>1000</v>
      </c>
      <c r="J135" s="4">
        <f t="shared" si="14"/>
        <v>1000</v>
      </c>
      <c r="K135" s="16" t="s">
        <v>69</v>
      </c>
    </row>
    <row r="136" spans="1:11" ht="12.75">
      <c r="A136" s="11">
        <v>4010</v>
      </c>
      <c r="B136" s="11" t="s">
        <v>42</v>
      </c>
      <c r="C136" s="7">
        <f aca="true" t="shared" si="17" ref="C136:I136">+C11-C74</f>
        <v>0</v>
      </c>
      <c r="D136" s="7">
        <f t="shared" si="17"/>
        <v>0</v>
      </c>
      <c r="E136" s="7">
        <f t="shared" si="17"/>
        <v>0</v>
      </c>
      <c r="F136" s="7">
        <f t="shared" si="17"/>
        <v>0</v>
      </c>
      <c r="G136" s="7">
        <f t="shared" si="17"/>
        <v>764</v>
      </c>
      <c r="H136" s="7">
        <f t="shared" si="17"/>
        <v>975</v>
      </c>
      <c r="I136" s="7">
        <f t="shared" si="17"/>
        <v>376</v>
      </c>
      <c r="J136" s="4">
        <f t="shared" si="14"/>
        <v>2115</v>
      </c>
      <c r="K136" s="16" t="s">
        <v>69</v>
      </c>
    </row>
    <row r="137" spans="1:11" ht="12.75">
      <c r="A137" s="11">
        <v>4015</v>
      </c>
      <c r="B137" s="11" t="s">
        <v>43</v>
      </c>
      <c r="C137" s="7">
        <f aca="true" t="shared" si="18" ref="C137:I137">+C12-C75</f>
        <v>0</v>
      </c>
      <c r="D137" s="7">
        <f t="shared" si="18"/>
        <v>0</v>
      </c>
      <c r="E137" s="7">
        <f t="shared" si="18"/>
        <v>0</v>
      </c>
      <c r="F137" s="7">
        <f t="shared" si="18"/>
        <v>0</v>
      </c>
      <c r="G137" s="7">
        <f t="shared" si="18"/>
        <v>415</v>
      </c>
      <c r="H137" s="7">
        <f t="shared" si="18"/>
        <v>0</v>
      </c>
      <c r="I137" s="7">
        <f t="shared" si="18"/>
        <v>-2288</v>
      </c>
      <c r="J137" s="4">
        <f t="shared" si="14"/>
        <v>-1873</v>
      </c>
      <c r="K137" s="15" t="s">
        <v>70</v>
      </c>
    </row>
    <row r="138" spans="1:11" ht="12.75">
      <c r="A138" s="11">
        <v>4020</v>
      </c>
      <c r="B138" s="11" t="s">
        <v>19</v>
      </c>
      <c r="C138" s="7">
        <f aca="true" t="shared" si="19" ref="C138:I138">+C13-C76</f>
        <v>0</v>
      </c>
      <c r="D138" s="7">
        <f t="shared" si="19"/>
        <v>-25</v>
      </c>
      <c r="E138" s="7">
        <f t="shared" si="19"/>
        <v>0</v>
      </c>
      <c r="F138" s="7">
        <f t="shared" si="19"/>
        <v>0</v>
      </c>
      <c r="G138" s="7">
        <f t="shared" si="19"/>
        <v>0</v>
      </c>
      <c r="H138" s="7">
        <f t="shared" si="19"/>
        <v>0</v>
      </c>
      <c r="I138" s="7">
        <f t="shared" si="19"/>
        <v>22</v>
      </c>
      <c r="J138" s="4">
        <f t="shared" si="14"/>
        <v>-3</v>
      </c>
      <c r="K138" s="15" t="s">
        <v>70</v>
      </c>
    </row>
    <row r="139" spans="1:11" ht="12.75">
      <c r="A139" s="11">
        <v>4030</v>
      </c>
      <c r="B139" s="11" t="s">
        <v>44</v>
      </c>
      <c r="C139" s="7">
        <f aca="true" t="shared" si="20" ref="C139:I139">+C14-C77</f>
        <v>0</v>
      </c>
      <c r="D139" s="7">
        <f t="shared" si="20"/>
        <v>0</v>
      </c>
      <c r="E139" s="7">
        <f t="shared" si="20"/>
        <v>0</v>
      </c>
      <c r="F139" s="7">
        <f t="shared" si="20"/>
        <v>0</v>
      </c>
      <c r="G139" s="7">
        <f t="shared" si="20"/>
        <v>0</v>
      </c>
      <c r="H139" s="7">
        <f t="shared" si="20"/>
        <v>0</v>
      </c>
      <c r="I139" s="7">
        <f t="shared" si="20"/>
        <v>0</v>
      </c>
      <c r="J139" s="4">
        <f t="shared" si="14"/>
        <v>0</v>
      </c>
      <c r="K139" s="16"/>
    </row>
    <row r="140" spans="1:11" ht="12.75">
      <c r="A140" s="11">
        <v>4040</v>
      </c>
      <c r="B140" s="11" t="s">
        <v>45</v>
      </c>
      <c r="C140" s="7">
        <f aca="true" t="shared" si="21" ref="C140:I140">+C15-C78</f>
        <v>0</v>
      </c>
      <c r="D140" s="7">
        <f t="shared" si="21"/>
        <v>2038</v>
      </c>
      <c r="E140" s="7">
        <f t="shared" si="21"/>
        <v>4490</v>
      </c>
      <c r="F140" s="7">
        <f t="shared" si="21"/>
        <v>0</v>
      </c>
      <c r="G140" s="7">
        <f t="shared" si="21"/>
        <v>-189</v>
      </c>
      <c r="H140" s="7">
        <f t="shared" si="21"/>
        <v>0</v>
      </c>
      <c r="I140" s="7">
        <f t="shared" si="21"/>
        <v>0</v>
      </c>
      <c r="J140" s="4">
        <f t="shared" si="14"/>
        <v>6339</v>
      </c>
      <c r="K140" s="16" t="s">
        <v>69</v>
      </c>
    </row>
    <row r="141" spans="1:11" ht="12.75">
      <c r="A141" s="11">
        <v>4050</v>
      </c>
      <c r="B141" s="11" t="s">
        <v>20</v>
      </c>
      <c r="C141" s="7">
        <f aca="true" t="shared" si="22" ref="C141:I141">+C16-C79</f>
        <v>0</v>
      </c>
      <c r="D141" s="7">
        <f t="shared" si="22"/>
        <v>0</v>
      </c>
      <c r="E141" s="7">
        <f t="shared" si="22"/>
        <v>0</v>
      </c>
      <c r="F141" s="7">
        <f t="shared" si="22"/>
        <v>375</v>
      </c>
      <c r="G141" s="7">
        <f t="shared" si="22"/>
        <v>0</v>
      </c>
      <c r="H141" s="7">
        <f t="shared" si="22"/>
        <v>0</v>
      </c>
      <c r="I141" s="7">
        <f t="shared" si="22"/>
        <v>0</v>
      </c>
      <c r="J141" s="4">
        <f t="shared" si="14"/>
        <v>375</v>
      </c>
      <c r="K141" s="16" t="s">
        <v>69</v>
      </c>
    </row>
    <row r="142" spans="1:11" ht="12.75">
      <c r="A142" s="13"/>
      <c r="B142" s="11"/>
      <c r="C142" s="7"/>
      <c r="D142" s="7"/>
      <c r="E142" s="7"/>
      <c r="F142" s="7"/>
      <c r="G142" s="7"/>
      <c r="H142" s="7"/>
      <c r="I142" s="7"/>
      <c r="J142" s="4"/>
      <c r="K142" s="16"/>
    </row>
    <row r="143" spans="1:11" ht="12.75">
      <c r="A143" s="13"/>
      <c r="B143" s="13" t="s">
        <v>1</v>
      </c>
      <c r="C143" s="3">
        <f>SUM(C132:C142)</f>
        <v>0</v>
      </c>
      <c r="D143" s="3">
        <f aca="true" t="shared" si="23" ref="D143:J143">SUM(D132:D142)</f>
        <v>3387</v>
      </c>
      <c r="E143" s="3">
        <f t="shared" si="23"/>
        <v>4490</v>
      </c>
      <c r="F143" s="3">
        <f t="shared" si="23"/>
        <v>375</v>
      </c>
      <c r="G143" s="3">
        <f t="shared" si="23"/>
        <v>990</v>
      </c>
      <c r="H143" s="3">
        <f t="shared" si="23"/>
        <v>975</v>
      </c>
      <c r="I143" s="3">
        <f t="shared" si="23"/>
        <v>5904</v>
      </c>
      <c r="J143" s="3">
        <f t="shared" si="23"/>
        <v>16121</v>
      </c>
      <c r="K143" s="16" t="s">
        <v>69</v>
      </c>
    </row>
    <row r="144" spans="1:10" ht="12.75">
      <c r="A144" s="13"/>
      <c r="J144" s="4"/>
    </row>
    <row r="145" spans="1:10" ht="12.75">
      <c r="A145" s="12"/>
      <c r="C145" s="2"/>
      <c r="D145" s="2"/>
      <c r="E145" s="2"/>
      <c r="F145" s="2"/>
      <c r="G145" s="2"/>
      <c r="H145" s="2"/>
      <c r="I145" s="2"/>
      <c r="J145" s="4"/>
    </row>
    <row r="146" spans="2:10" ht="12.75">
      <c r="B146" s="12" t="s">
        <v>2</v>
      </c>
      <c r="C146" s="6"/>
      <c r="D146" s="6"/>
      <c r="E146" s="6"/>
      <c r="F146" s="6"/>
      <c r="G146" s="6"/>
      <c r="H146" s="6"/>
      <c r="I146" s="6"/>
      <c r="J146" s="3"/>
    </row>
    <row r="147" spans="1:11" ht="12.75">
      <c r="A147" s="11">
        <v>6000</v>
      </c>
      <c r="B147" s="11" t="s">
        <v>21</v>
      </c>
      <c r="C147" s="6">
        <f aca="true" t="shared" si="24" ref="C147:I147">+C22-C85</f>
        <v>-12993</v>
      </c>
      <c r="D147" s="6">
        <f t="shared" si="24"/>
        <v>-351</v>
      </c>
      <c r="E147" s="6">
        <f t="shared" si="24"/>
        <v>-989</v>
      </c>
      <c r="F147" s="6">
        <f t="shared" si="24"/>
        <v>-189</v>
      </c>
      <c r="G147" s="6">
        <f t="shared" si="24"/>
        <v>-1038</v>
      </c>
      <c r="H147" s="6">
        <f t="shared" si="24"/>
        <v>-2799</v>
      </c>
      <c r="I147" s="6">
        <f t="shared" si="24"/>
        <v>21</v>
      </c>
      <c r="J147" s="3">
        <f>SUM(C147:I147)</f>
        <v>-18338</v>
      </c>
      <c r="K147" s="16" t="s">
        <v>69</v>
      </c>
    </row>
    <row r="148" spans="1:11" ht="12.75">
      <c r="A148" s="11">
        <v>6010</v>
      </c>
      <c r="B148" s="11" t="s">
        <v>22</v>
      </c>
      <c r="C148" s="7">
        <f aca="true" t="shared" si="25" ref="C148:I148">+C23-C86</f>
        <v>0</v>
      </c>
      <c r="D148" s="7">
        <f t="shared" si="25"/>
        <v>104</v>
      </c>
      <c r="E148" s="7">
        <f t="shared" si="25"/>
        <v>1961</v>
      </c>
      <c r="F148" s="7">
        <f t="shared" si="25"/>
        <v>0</v>
      </c>
      <c r="G148" s="7">
        <f t="shared" si="25"/>
        <v>121</v>
      </c>
      <c r="H148" s="7">
        <f t="shared" si="25"/>
        <v>-968</v>
      </c>
      <c r="I148" s="7">
        <f t="shared" si="25"/>
        <v>-1535</v>
      </c>
      <c r="J148" s="4">
        <f aca="true" t="shared" si="26" ref="J148:J178">SUM(C148:I148)</f>
        <v>-317</v>
      </c>
      <c r="K148" s="16" t="s">
        <v>69</v>
      </c>
    </row>
    <row r="149" spans="1:11" ht="12.75">
      <c r="A149" s="11">
        <v>6020</v>
      </c>
      <c r="B149" s="11" t="s">
        <v>23</v>
      </c>
      <c r="C149" s="7">
        <f aca="true" t="shared" si="27" ref="C149:I149">+C24-C87</f>
        <v>-1060</v>
      </c>
      <c r="D149" s="7">
        <f t="shared" si="27"/>
        <v>-181</v>
      </c>
      <c r="E149" s="7">
        <f t="shared" si="27"/>
        <v>-357</v>
      </c>
      <c r="F149" s="7">
        <f t="shared" si="27"/>
        <v>-57</v>
      </c>
      <c r="G149" s="7">
        <f t="shared" si="27"/>
        <v>-151</v>
      </c>
      <c r="H149" s="7">
        <f t="shared" si="27"/>
        <v>-231</v>
      </c>
      <c r="I149" s="7">
        <f t="shared" si="27"/>
        <v>114</v>
      </c>
      <c r="J149" s="4">
        <f t="shared" si="26"/>
        <v>-1923</v>
      </c>
      <c r="K149" s="16" t="s">
        <v>69</v>
      </c>
    </row>
    <row r="150" spans="1:11" ht="12.75">
      <c r="A150" s="11">
        <v>6030</v>
      </c>
      <c r="B150" s="11" t="s">
        <v>24</v>
      </c>
      <c r="C150" s="7">
        <f aca="true" t="shared" si="28" ref="C150:I150">+C25-C88</f>
        <v>0</v>
      </c>
      <c r="D150" s="7">
        <f t="shared" si="28"/>
        <v>0</v>
      </c>
      <c r="E150" s="7">
        <f t="shared" si="28"/>
        <v>0</v>
      </c>
      <c r="F150" s="7">
        <f t="shared" si="28"/>
        <v>0</v>
      </c>
      <c r="G150" s="7">
        <f t="shared" si="28"/>
        <v>0</v>
      </c>
      <c r="H150" s="7">
        <f t="shared" si="28"/>
        <v>0</v>
      </c>
      <c r="I150" s="7">
        <f t="shared" si="28"/>
        <v>-481</v>
      </c>
      <c r="J150" s="4">
        <f t="shared" si="26"/>
        <v>-481</v>
      </c>
      <c r="K150" s="16" t="s">
        <v>69</v>
      </c>
    </row>
    <row r="151" spans="1:11" ht="12.75">
      <c r="A151" s="11">
        <v>6040</v>
      </c>
      <c r="B151" s="11" t="s">
        <v>25</v>
      </c>
      <c r="C151" s="7">
        <f aca="true" t="shared" si="29" ref="C151:I151">+C26-C89</f>
        <v>0</v>
      </c>
      <c r="D151" s="7">
        <f t="shared" si="29"/>
        <v>307</v>
      </c>
      <c r="E151" s="7">
        <f t="shared" si="29"/>
        <v>0</v>
      </c>
      <c r="F151" s="7">
        <f t="shared" si="29"/>
        <v>0</v>
      </c>
      <c r="G151" s="7">
        <f t="shared" si="29"/>
        <v>0</v>
      </c>
      <c r="H151" s="7">
        <f t="shared" si="29"/>
        <v>381</v>
      </c>
      <c r="I151" s="7">
        <f t="shared" si="29"/>
        <v>0</v>
      </c>
      <c r="J151" s="4">
        <f t="shared" si="26"/>
        <v>688</v>
      </c>
      <c r="K151" s="15" t="s">
        <v>70</v>
      </c>
    </row>
    <row r="152" spans="1:11" ht="12.75">
      <c r="A152" s="11">
        <v>6050</v>
      </c>
      <c r="B152" s="11" t="s">
        <v>46</v>
      </c>
      <c r="C152" s="7">
        <f aca="true" t="shared" si="30" ref="C152:I152">+C27-C90</f>
        <v>1200</v>
      </c>
      <c r="D152" s="7">
        <f t="shared" si="30"/>
        <v>0</v>
      </c>
      <c r="E152" s="7">
        <f t="shared" si="30"/>
        <v>0</v>
      </c>
      <c r="F152" s="7">
        <f t="shared" si="30"/>
        <v>0</v>
      </c>
      <c r="G152" s="7">
        <f t="shared" si="30"/>
        <v>521</v>
      </c>
      <c r="H152" s="7">
        <f t="shared" si="30"/>
        <v>0</v>
      </c>
      <c r="I152" s="7">
        <f t="shared" si="30"/>
        <v>0</v>
      </c>
      <c r="J152" s="4">
        <f t="shared" si="26"/>
        <v>1721</v>
      </c>
      <c r="K152" s="16"/>
    </row>
    <row r="153" spans="1:11" ht="12.75">
      <c r="A153" s="13">
        <v>6055</v>
      </c>
      <c r="B153" s="13" t="s">
        <v>47</v>
      </c>
      <c r="C153" s="7">
        <f aca="true" t="shared" si="31" ref="C153:I153">+C28-C91</f>
        <v>-5337</v>
      </c>
      <c r="D153" s="7">
        <f t="shared" si="31"/>
        <v>1028</v>
      </c>
      <c r="E153" s="7">
        <f t="shared" si="31"/>
        <v>0</v>
      </c>
      <c r="F153" s="7">
        <f t="shared" si="31"/>
        <v>0</v>
      </c>
      <c r="G153" s="7">
        <f t="shared" si="31"/>
        <v>-1225</v>
      </c>
      <c r="H153" s="7">
        <f t="shared" si="31"/>
        <v>-2125</v>
      </c>
      <c r="I153" s="7">
        <f t="shared" si="31"/>
        <v>0</v>
      </c>
      <c r="J153" s="4">
        <f t="shared" si="26"/>
        <v>-7659</v>
      </c>
      <c r="K153" s="16" t="s">
        <v>69</v>
      </c>
    </row>
    <row r="154" spans="1:11" ht="12.75">
      <c r="A154" s="11">
        <v>6060</v>
      </c>
      <c r="B154" s="11" t="s">
        <v>48</v>
      </c>
      <c r="C154" s="7">
        <f aca="true" t="shared" si="32" ref="C154:I154">+C29-C92</f>
        <v>0</v>
      </c>
      <c r="D154" s="7">
        <f t="shared" si="32"/>
        <v>0</v>
      </c>
      <c r="E154" s="7">
        <f t="shared" si="32"/>
        <v>0</v>
      </c>
      <c r="F154" s="7">
        <f t="shared" si="32"/>
        <v>0</v>
      </c>
      <c r="G154" s="7">
        <f t="shared" si="32"/>
        <v>-300</v>
      </c>
      <c r="H154" s="7">
        <f t="shared" si="32"/>
        <v>0</v>
      </c>
      <c r="I154" s="7">
        <f t="shared" si="32"/>
        <v>0</v>
      </c>
      <c r="J154" s="4">
        <f t="shared" si="26"/>
        <v>-300</v>
      </c>
      <c r="K154" s="16" t="s">
        <v>69</v>
      </c>
    </row>
    <row r="155" spans="1:11" ht="12.75">
      <c r="A155" s="13">
        <v>6070</v>
      </c>
      <c r="B155" s="13" t="s">
        <v>20</v>
      </c>
      <c r="C155" s="7">
        <f aca="true" t="shared" si="33" ref="C155:I155">+C30-C93</f>
        <v>0</v>
      </c>
      <c r="D155" s="7">
        <f t="shared" si="33"/>
        <v>0</v>
      </c>
      <c r="E155" s="7">
        <f t="shared" si="33"/>
        <v>-2123</v>
      </c>
      <c r="F155" s="7">
        <f t="shared" si="33"/>
        <v>0</v>
      </c>
      <c r="G155" s="7">
        <f t="shared" si="33"/>
        <v>0</v>
      </c>
      <c r="H155" s="7">
        <f t="shared" si="33"/>
        <v>0</v>
      </c>
      <c r="I155" s="7">
        <f t="shared" si="33"/>
        <v>0</v>
      </c>
      <c r="J155" s="4">
        <f t="shared" si="26"/>
        <v>-2123</v>
      </c>
      <c r="K155" s="16" t="s">
        <v>69</v>
      </c>
    </row>
    <row r="156" spans="1:11" ht="12.75">
      <c r="A156" s="11">
        <v>6080</v>
      </c>
      <c r="B156" s="11" t="s">
        <v>26</v>
      </c>
      <c r="C156" s="7">
        <f aca="true" t="shared" si="34" ref="C156:I156">+C31-C94</f>
        <v>709</v>
      </c>
      <c r="D156" s="7">
        <f t="shared" si="34"/>
        <v>450</v>
      </c>
      <c r="E156" s="7">
        <f t="shared" si="34"/>
        <v>0</v>
      </c>
      <c r="F156" s="7">
        <f t="shared" si="34"/>
        <v>-1</v>
      </c>
      <c r="G156" s="7">
        <f t="shared" si="34"/>
        <v>-5</v>
      </c>
      <c r="H156" s="7">
        <f t="shared" si="34"/>
        <v>60</v>
      </c>
      <c r="I156" s="7">
        <f t="shared" si="34"/>
        <v>0</v>
      </c>
      <c r="J156" s="4">
        <f t="shared" si="26"/>
        <v>1213</v>
      </c>
      <c r="K156" s="15" t="s">
        <v>70</v>
      </c>
    </row>
    <row r="157" spans="1:11" ht="12.75">
      <c r="A157" s="11">
        <v>6085</v>
      </c>
      <c r="B157" s="11" t="s">
        <v>27</v>
      </c>
      <c r="C157" s="7">
        <f aca="true" t="shared" si="35" ref="C157:I157">+C32-C95</f>
        <v>-150</v>
      </c>
      <c r="D157" s="7">
        <f t="shared" si="35"/>
        <v>-34</v>
      </c>
      <c r="E157" s="7">
        <f t="shared" si="35"/>
        <v>0</v>
      </c>
      <c r="F157" s="7">
        <f t="shared" si="35"/>
        <v>0</v>
      </c>
      <c r="G157" s="7">
        <f t="shared" si="35"/>
        <v>0</v>
      </c>
      <c r="H157" s="7">
        <f t="shared" si="35"/>
        <v>-208</v>
      </c>
      <c r="I157" s="7">
        <f t="shared" si="35"/>
        <v>-117</v>
      </c>
      <c r="J157" s="4">
        <f t="shared" si="26"/>
        <v>-509</v>
      </c>
      <c r="K157" s="16" t="s">
        <v>69</v>
      </c>
    </row>
    <row r="158" spans="1:11" ht="12.75">
      <c r="A158" s="13">
        <v>6090</v>
      </c>
      <c r="B158" s="13" t="s">
        <v>49</v>
      </c>
      <c r="C158" s="7">
        <f aca="true" t="shared" si="36" ref="C158:I158">+C33-C96</f>
        <v>0</v>
      </c>
      <c r="D158" s="7">
        <f t="shared" si="36"/>
        <v>6</v>
      </c>
      <c r="E158" s="7">
        <f t="shared" si="36"/>
        <v>64</v>
      </c>
      <c r="F158" s="7">
        <f t="shared" si="36"/>
        <v>0</v>
      </c>
      <c r="G158" s="7">
        <f t="shared" si="36"/>
        <v>71</v>
      </c>
      <c r="H158" s="7">
        <f t="shared" si="36"/>
        <v>-110</v>
      </c>
      <c r="I158" s="7">
        <f t="shared" si="36"/>
        <v>-196</v>
      </c>
      <c r="J158" s="4">
        <f t="shared" si="26"/>
        <v>-165</v>
      </c>
      <c r="K158" s="16" t="s">
        <v>69</v>
      </c>
    </row>
    <row r="159" spans="1:11" ht="12.75">
      <c r="A159" s="11">
        <v>6095</v>
      </c>
      <c r="B159" s="11" t="s">
        <v>50</v>
      </c>
      <c r="C159" s="7">
        <f aca="true" t="shared" si="37" ref="C159:I159">+C34-C97</f>
        <v>0</v>
      </c>
      <c r="D159" s="7">
        <f t="shared" si="37"/>
        <v>-198</v>
      </c>
      <c r="E159" s="7">
        <f t="shared" si="37"/>
        <v>0</v>
      </c>
      <c r="F159" s="7">
        <f t="shared" si="37"/>
        <v>0</v>
      </c>
      <c r="G159" s="7">
        <f t="shared" si="37"/>
        <v>0</v>
      </c>
      <c r="H159" s="7">
        <f t="shared" si="37"/>
        <v>0</v>
      </c>
      <c r="I159" s="7">
        <f t="shared" si="37"/>
        <v>0</v>
      </c>
      <c r="J159" s="4">
        <f t="shared" si="26"/>
        <v>-198</v>
      </c>
      <c r="K159" s="16" t="s">
        <v>69</v>
      </c>
    </row>
    <row r="160" spans="1:11" ht="12.75">
      <c r="A160" s="11">
        <v>6096</v>
      </c>
      <c r="B160" s="13" t="s">
        <v>52</v>
      </c>
      <c r="C160" s="7">
        <f aca="true" t="shared" si="38" ref="C160:I160">+C35-C98</f>
        <v>0</v>
      </c>
      <c r="D160" s="7">
        <f t="shared" si="38"/>
        <v>0</v>
      </c>
      <c r="E160" s="7">
        <f t="shared" si="38"/>
        <v>0</v>
      </c>
      <c r="F160" s="7">
        <f t="shared" si="38"/>
        <v>0</v>
      </c>
      <c r="G160" s="7">
        <f t="shared" si="38"/>
        <v>0</v>
      </c>
      <c r="H160" s="7">
        <f t="shared" si="38"/>
        <v>0</v>
      </c>
      <c r="I160" s="7">
        <f t="shared" si="38"/>
        <v>0</v>
      </c>
      <c r="J160" s="4">
        <f t="shared" si="26"/>
        <v>0</v>
      </c>
      <c r="K160" s="15"/>
    </row>
    <row r="161" spans="1:11" ht="12.75">
      <c r="A161" s="13">
        <v>6097</v>
      </c>
      <c r="B161" s="13" t="s">
        <v>51</v>
      </c>
      <c r="C161" s="7">
        <f aca="true" t="shared" si="39" ref="C161:I161">+C36-C99</f>
        <v>0</v>
      </c>
      <c r="D161" s="7">
        <f t="shared" si="39"/>
        <v>516</v>
      </c>
      <c r="E161" s="7">
        <f t="shared" si="39"/>
        <v>0</v>
      </c>
      <c r="F161" s="7">
        <f t="shared" si="39"/>
        <v>0</v>
      </c>
      <c r="G161" s="7">
        <f t="shared" si="39"/>
        <v>0</v>
      </c>
      <c r="H161" s="7">
        <f t="shared" si="39"/>
        <v>0</v>
      </c>
      <c r="I161" s="7">
        <f t="shared" si="39"/>
        <v>0</v>
      </c>
      <c r="J161" s="4">
        <f t="shared" si="26"/>
        <v>516</v>
      </c>
      <c r="K161" s="15" t="s">
        <v>70</v>
      </c>
    </row>
    <row r="162" spans="1:11" ht="12.75">
      <c r="A162" s="13">
        <v>6100</v>
      </c>
      <c r="B162" s="13" t="s">
        <v>53</v>
      </c>
      <c r="C162" s="7">
        <f aca="true" t="shared" si="40" ref="C162:I162">+C37-C100</f>
        <v>75</v>
      </c>
      <c r="D162" s="7">
        <f t="shared" si="40"/>
        <v>3485</v>
      </c>
      <c r="E162" s="7">
        <f t="shared" si="40"/>
        <v>20</v>
      </c>
      <c r="F162" s="7">
        <f t="shared" si="40"/>
        <v>443</v>
      </c>
      <c r="G162" s="7">
        <f t="shared" si="40"/>
        <v>-40</v>
      </c>
      <c r="H162" s="7">
        <f t="shared" si="40"/>
        <v>1277</v>
      </c>
      <c r="I162" s="7">
        <f t="shared" si="40"/>
        <v>-19</v>
      </c>
      <c r="J162" s="4">
        <f t="shared" si="26"/>
        <v>5241</v>
      </c>
      <c r="K162" s="15" t="s">
        <v>70</v>
      </c>
    </row>
    <row r="163" spans="1:11" ht="12.75">
      <c r="A163" s="11">
        <v>6110</v>
      </c>
      <c r="B163" s="11" t="s">
        <v>28</v>
      </c>
      <c r="C163" s="7">
        <f aca="true" t="shared" si="41" ref="C163:I163">+C38-C101</f>
        <v>0</v>
      </c>
      <c r="D163" s="7">
        <f t="shared" si="41"/>
        <v>1145</v>
      </c>
      <c r="E163" s="7">
        <f t="shared" si="41"/>
        <v>0</v>
      </c>
      <c r="F163" s="7">
        <f t="shared" si="41"/>
        <v>0</v>
      </c>
      <c r="G163" s="7">
        <f t="shared" si="41"/>
        <v>0</v>
      </c>
      <c r="H163" s="7">
        <f t="shared" si="41"/>
        <v>518</v>
      </c>
      <c r="I163" s="7">
        <f t="shared" si="41"/>
        <v>1705</v>
      </c>
      <c r="J163" s="4">
        <f t="shared" si="26"/>
        <v>3368</v>
      </c>
      <c r="K163" s="15" t="s">
        <v>70</v>
      </c>
    </row>
    <row r="164" spans="1:11" ht="12.75">
      <c r="A164" s="11">
        <v>6120</v>
      </c>
      <c r="B164" s="11" t="s">
        <v>54</v>
      </c>
      <c r="C164" s="7">
        <f aca="true" t="shared" si="42" ref="C164:I164">+C39-C102</f>
        <v>0</v>
      </c>
      <c r="D164" s="7">
        <f t="shared" si="42"/>
        <v>-1125</v>
      </c>
      <c r="E164" s="7">
        <f t="shared" si="42"/>
        <v>-85</v>
      </c>
      <c r="F164" s="7">
        <f t="shared" si="42"/>
        <v>0</v>
      </c>
      <c r="G164" s="7">
        <f t="shared" si="42"/>
        <v>0</v>
      </c>
      <c r="H164" s="7">
        <f t="shared" si="42"/>
        <v>0</v>
      </c>
      <c r="I164" s="7">
        <f t="shared" si="42"/>
        <v>105</v>
      </c>
      <c r="J164" s="4">
        <f t="shared" si="26"/>
        <v>-1105</v>
      </c>
      <c r="K164" s="16" t="s">
        <v>69</v>
      </c>
    </row>
    <row r="165" spans="1:11" ht="12.75">
      <c r="A165" s="11">
        <v>6130</v>
      </c>
      <c r="B165" s="11" t="s">
        <v>29</v>
      </c>
      <c r="C165" s="7">
        <f aca="true" t="shared" si="43" ref="C165:I165">+C40-C103</f>
        <v>0</v>
      </c>
      <c r="D165" s="7">
        <f t="shared" si="43"/>
        <v>-150</v>
      </c>
      <c r="E165" s="7">
        <f t="shared" si="43"/>
        <v>0</v>
      </c>
      <c r="F165" s="7">
        <f t="shared" si="43"/>
        <v>0</v>
      </c>
      <c r="G165" s="7">
        <f t="shared" si="43"/>
        <v>0</v>
      </c>
      <c r="H165" s="7">
        <f t="shared" si="43"/>
        <v>-15</v>
      </c>
      <c r="I165" s="7">
        <f t="shared" si="43"/>
        <v>-200</v>
      </c>
      <c r="J165" s="4">
        <f t="shared" si="26"/>
        <v>-365</v>
      </c>
      <c r="K165" s="16" t="s">
        <v>69</v>
      </c>
    </row>
    <row r="166" spans="1:11" ht="12.75">
      <c r="A166" s="11">
        <v>6140</v>
      </c>
      <c r="B166" s="11" t="s">
        <v>55</v>
      </c>
      <c r="C166" s="7">
        <f aca="true" t="shared" si="44" ref="C166:I166">+C41-C104</f>
        <v>0</v>
      </c>
      <c r="D166" s="7">
        <f t="shared" si="44"/>
        <v>240</v>
      </c>
      <c r="E166" s="7">
        <f t="shared" si="44"/>
        <v>0</v>
      </c>
      <c r="F166" s="7">
        <f t="shared" si="44"/>
        <v>0</v>
      </c>
      <c r="G166" s="7">
        <f t="shared" si="44"/>
        <v>-50</v>
      </c>
      <c r="H166" s="7">
        <f t="shared" si="44"/>
        <v>-60</v>
      </c>
      <c r="I166" s="7">
        <f t="shared" si="44"/>
        <v>666</v>
      </c>
      <c r="J166" s="4">
        <f t="shared" si="26"/>
        <v>796</v>
      </c>
      <c r="K166" s="15" t="s">
        <v>70</v>
      </c>
    </row>
    <row r="167" spans="1:11" ht="12.75">
      <c r="A167" s="11">
        <v>6150</v>
      </c>
      <c r="B167" s="11" t="s">
        <v>56</v>
      </c>
      <c r="C167" s="7">
        <f aca="true" t="shared" si="45" ref="C167:I167">+C42-C105</f>
        <v>0</v>
      </c>
      <c r="D167" s="7">
        <f t="shared" si="45"/>
        <v>0</v>
      </c>
      <c r="E167" s="7">
        <f t="shared" si="45"/>
        <v>0</v>
      </c>
      <c r="F167" s="7">
        <f t="shared" si="45"/>
        <v>0</v>
      </c>
      <c r="G167" s="7">
        <f t="shared" si="45"/>
        <v>0</v>
      </c>
      <c r="H167" s="7">
        <f t="shared" si="45"/>
        <v>0</v>
      </c>
      <c r="I167" s="7">
        <f t="shared" si="45"/>
        <v>0</v>
      </c>
      <c r="J167" s="4">
        <f t="shared" si="26"/>
        <v>0</v>
      </c>
      <c r="K167" s="16"/>
    </row>
    <row r="168" spans="1:11" ht="12.75">
      <c r="A168" s="11">
        <v>6160</v>
      </c>
      <c r="B168" s="11" t="s">
        <v>57</v>
      </c>
      <c r="C168" s="7">
        <f aca="true" t="shared" si="46" ref="C168:I168">+C43-C106</f>
        <v>0</v>
      </c>
      <c r="D168" s="7">
        <f t="shared" si="46"/>
        <v>-23</v>
      </c>
      <c r="E168" s="7">
        <f t="shared" si="46"/>
        <v>140</v>
      </c>
      <c r="F168" s="7">
        <f t="shared" si="46"/>
        <v>0</v>
      </c>
      <c r="G168" s="7">
        <f t="shared" si="46"/>
        <v>-38</v>
      </c>
      <c r="H168" s="7">
        <f t="shared" si="46"/>
        <v>3268</v>
      </c>
      <c r="I168" s="7">
        <f t="shared" si="46"/>
        <v>1803</v>
      </c>
      <c r="J168" s="4">
        <f t="shared" si="26"/>
        <v>5150</v>
      </c>
      <c r="K168" s="15" t="s">
        <v>70</v>
      </c>
    </row>
    <row r="169" spans="1:11" ht="12.75">
      <c r="A169" s="11">
        <v>6170</v>
      </c>
      <c r="B169" s="11" t="s">
        <v>58</v>
      </c>
      <c r="C169" s="7">
        <f aca="true" t="shared" si="47" ref="C169:I169">+C44-C107</f>
        <v>0</v>
      </c>
      <c r="D169" s="7">
        <f t="shared" si="47"/>
        <v>0</v>
      </c>
      <c r="E169" s="7">
        <f t="shared" si="47"/>
        <v>0</v>
      </c>
      <c r="F169" s="7">
        <f t="shared" si="47"/>
        <v>0</v>
      </c>
      <c r="G169" s="7">
        <f t="shared" si="47"/>
        <v>0</v>
      </c>
      <c r="H169" s="7">
        <f t="shared" si="47"/>
        <v>0</v>
      </c>
      <c r="I169" s="7">
        <f t="shared" si="47"/>
        <v>0</v>
      </c>
      <c r="J169" s="4">
        <f t="shared" si="26"/>
        <v>0</v>
      </c>
      <c r="K169" s="16"/>
    </row>
    <row r="170" spans="1:11" ht="12.75">
      <c r="A170" s="11">
        <v>6180</v>
      </c>
      <c r="B170" s="11" t="s">
        <v>30</v>
      </c>
      <c r="C170" s="7">
        <f aca="true" t="shared" si="48" ref="C170:I170">+C45-C108</f>
        <v>1595</v>
      </c>
      <c r="D170" s="7">
        <f t="shared" si="48"/>
        <v>-113</v>
      </c>
      <c r="E170" s="7">
        <f t="shared" si="48"/>
        <v>71</v>
      </c>
      <c r="F170" s="7">
        <f t="shared" si="48"/>
        <v>0</v>
      </c>
      <c r="G170" s="7">
        <f t="shared" si="48"/>
        <v>261</v>
      </c>
      <c r="H170" s="7">
        <f t="shared" si="48"/>
        <v>-91</v>
      </c>
      <c r="I170" s="7">
        <f t="shared" si="48"/>
        <v>-1565</v>
      </c>
      <c r="J170" s="4">
        <f t="shared" si="26"/>
        <v>158</v>
      </c>
      <c r="K170" s="15" t="s">
        <v>70</v>
      </c>
    </row>
    <row r="171" spans="1:11" ht="12.75">
      <c r="A171" s="13">
        <v>6190</v>
      </c>
      <c r="B171" s="13" t="s">
        <v>59</v>
      </c>
      <c r="C171" s="7">
        <f aca="true" t="shared" si="49" ref="C171:I171">+C46-C109</f>
        <v>24</v>
      </c>
      <c r="D171" s="7">
        <f t="shared" si="49"/>
        <v>-215</v>
      </c>
      <c r="E171" s="7">
        <f t="shared" si="49"/>
        <v>29</v>
      </c>
      <c r="F171" s="7">
        <f t="shared" si="49"/>
        <v>0</v>
      </c>
      <c r="G171" s="7">
        <f t="shared" si="49"/>
        <v>101</v>
      </c>
      <c r="H171" s="7">
        <f t="shared" si="49"/>
        <v>-502</v>
      </c>
      <c r="I171" s="7">
        <f t="shared" si="49"/>
        <v>-141</v>
      </c>
      <c r="J171" s="4">
        <f t="shared" si="26"/>
        <v>-704</v>
      </c>
      <c r="K171" s="16" t="s">
        <v>69</v>
      </c>
    </row>
    <row r="172" spans="1:11" ht="12.75">
      <c r="A172" s="1">
        <v>6200</v>
      </c>
      <c r="B172" s="13" t="s">
        <v>60</v>
      </c>
      <c r="C172" s="7">
        <f aca="true" t="shared" si="50" ref="C172:I172">+C47-C110</f>
        <v>0</v>
      </c>
      <c r="D172" s="7">
        <f t="shared" si="50"/>
        <v>0</v>
      </c>
      <c r="E172" s="7">
        <f t="shared" si="50"/>
        <v>0</v>
      </c>
      <c r="F172" s="7">
        <f t="shared" si="50"/>
        <v>0</v>
      </c>
      <c r="G172" s="7">
        <f t="shared" si="50"/>
        <v>70</v>
      </c>
      <c r="H172" s="7">
        <f t="shared" si="50"/>
        <v>-625</v>
      </c>
      <c r="I172" s="7">
        <f t="shared" si="50"/>
        <v>-50</v>
      </c>
      <c r="J172" s="4">
        <f t="shared" si="26"/>
        <v>-605</v>
      </c>
      <c r="K172" s="16" t="s">
        <v>69</v>
      </c>
    </row>
    <row r="173" spans="1:11" ht="12.75">
      <c r="A173" s="11">
        <v>6210</v>
      </c>
      <c r="B173" s="11" t="s">
        <v>31</v>
      </c>
      <c r="C173" s="7">
        <f aca="true" t="shared" si="51" ref="C173:I173">+C48-C111</f>
        <v>692</v>
      </c>
      <c r="D173" s="7">
        <f t="shared" si="51"/>
        <v>0</v>
      </c>
      <c r="E173" s="7">
        <f t="shared" si="51"/>
        <v>0</v>
      </c>
      <c r="F173" s="7">
        <f t="shared" si="51"/>
        <v>0</v>
      </c>
      <c r="G173" s="7">
        <f t="shared" si="51"/>
        <v>0</v>
      </c>
      <c r="H173" s="7">
        <f t="shared" si="51"/>
        <v>0</v>
      </c>
      <c r="I173" s="7">
        <f t="shared" si="51"/>
        <v>0</v>
      </c>
      <c r="J173" s="4">
        <f t="shared" si="26"/>
        <v>692</v>
      </c>
      <c r="K173" s="15" t="s">
        <v>70</v>
      </c>
    </row>
    <row r="174" spans="1:11" ht="12.75">
      <c r="A174" s="11">
        <v>6220</v>
      </c>
      <c r="B174" s="11" t="s">
        <v>61</v>
      </c>
      <c r="C174" s="7">
        <f aca="true" t="shared" si="52" ref="C174:I174">+C49-C112</f>
        <v>0</v>
      </c>
      <c r="D174" s="7">
        <f t="shared" si="52"/>
        <v>0</v>
      </c>
      <c r="E174" s="7">
        <f t="shared" si="52"/>
        <v>0</v>
      </c>
      <c r="F174" s="7">
        <f t="shared" si="52"/>
        <v>0</v>
      </c>
      <c r="G174" s="7">
        <f t="shared" si="52"/>
        <v>0</v>
      </c>
      <c r="H174" s="7">
        <f t="shared" si="52"/>
        <v>0</v>
      </c>
      <c r="I174" s="7">
        <f t="shared" si="52"/>
        <v>0</v>
      </c>
      <c r="J174" s="4">
        <f t="shared" si="26"/>
        <v>0</v>
      </c>
      <c r="K174" s="15"/>
    </row>
    <row r="175" spans="1:11" ht="12.75">
      <c r="A175" s="11">
        <v>6230</v>
      </c>
      <c r="B175" s="11" t="s">
        <v>62</v>
      </c>
      <c r="C175" s="7">
        <f aca="true" t="shared" si="53" ref="C175:I175">+C50-C113</f>
        <v>-2004</v>
      </c>
      <c r="D175" s="7">
        <f t="shared" si="53"/>
        <v>127</v>
      </c>
      <c r="E175" s="7">
        <f t="shared" si="53"/>
        <v>0</v>
      </c>
      <c r="F175" s="7">
        <f t="shared" si="53"/>
        <v>0</v>
      </c>
      <c r="G175" s="7">
        <f t="shared" si="53"/>
        <v>133</v>
      </c>
      <c r="H175" s="7">
        <f t="shared" si="53"/>
        <v>0</v>
      </c>
      <c r="I175" s="7">
        <f t="shared" si="53"/>
        <v>0</v>
      </c>
      <c r="J175" s="4">
        <f t="shared" si="26"/>
        <v>-1744</v>
      </c>
      <c r="K175" s="16" t="s">
        <v>69</v>
      </c>
    </row>
    <row r="176" spans="1:11" ht="12.75">
      <c r="A176" s="13">
        <v>6235</v>
      </c>
      <c r="B176" s="13" t="s">
        <v>63</v>
      </c>
      <c r="C176" s="7">
        <f aca="true" t="shared" si="54" ref="C176:I176">+C51-C114</f>
        <v>0</v>
      </c>
      <c r="D176" s="7">
        <f t="shared" si="54"/>
        <v>0</v>
      </c>
      <c r="E176" s="7">
        <f t="shared" si="54"/>
        <v>0</v>
      </c>
      <c r="F176" s="7">
        <f t="shared" si="54"/>
        <v>0</v>
      </c>
      <c r="G176" s="7">
        <f t="shared" si="54"/>
        <v>0</v>
      </c>
      <c r="H176" s="7">
        <f t="shared" si="54"/>
        <v>0</v>
      </c>
      <c r="I176" s="7">
        <f t="shared" si="54"/>
        <v>0</v>
      </c>
      <c r="J176" s="4">
        <f t="shared" si="26"/>
        <v>0</v>
      </c>
      <c r="K176" s="16"/>
    </row>
    <row r="177" spans="1:11" ht="12.75">
      <c r="A177" s="13">
        <v>6240</v>
      </c>
      <c r="B177" s="13" t="s">
        <v>64</v>
      </c>
      <c r="C177" s="7">
        <f aca="true" t="shared" si="55" ref="C177:I177">+C52-C115</f>
        <v>20</v>
      </c>
      <c r="D177" s="7">
        <f t="shared" si="55"/>
        <v>-385</v>
      </c>
      <c r="E177" s="7">
        <f t="shared" si="55"/>
        <v>-5</v>
      </c>
      <c r="F177" s="7">
        <f t="shared" si="55"/>
        <v>0</v>
      </c>
      <c r="G177" s="7">
        <f t="shared" si="55"/>
        <v>-8</v>
      </c>
      <c r="H177" s="7">
        <f t="shared" si="55"/>
        <v>23</v>
      </c>
      <c r="I177" s="7">
        <f t="shared" si="55"/>
        <v>-91</v>
      </c>
      <c r="J177" s="4">
        <f t="shared" si="26"/>
        <v>-446</v>
      </c>
      <c r="K177" s="16" t="s">
        <v>69</v>
      </c>
    </row>
    <row r="178" spans="1:11" ht="12.75">
      <c r="A178" s="13">
        <v>6300</v>
      </c>
      <c r="B178" s="13" t="s">
        <v>65</v>
      </c>
      <c r="C178" s="7">
        <f aca="true" t="shared" si="56" ref="C178:I178">+C53-C116</f>
        <v>-35568</v>
      </c>
      <c r="D178" s="7">
        <f t="shared" si="56"/>
        <v>-5182</v>
      </c>
      <c r="E178" s="7">
        <f t="shared" si="56"/>
        <v>3047</v>
      </c>
      <c r="F178" s="7">
        <f t="shared" si="56"/>
        <v>5219</v>
      </c>
      <c r="G178" s="7">
        <f t="shared" si="56"/>
        <v>6356</v>
      </c>
      <c r="H178" s="7">
        <f t="shared" si="56"/>
        <v>8728</v>
      </c>
      <c r="I178" s="7">
        <f t="shared" si="56"/>
        <v>36561</v>
      </c>
      <c r="J178" s="4">
        <f t="shared" si="26"/>
        <v>19161</v>
      </c>
      <c r="K178" s="15" t="s">
        <v>70</v>
      </c>
    </row>
    <row r="179" spans="3:11" ht="12.75">
      <c r="C179" s="7"/>
      <c r="D179" s="7"/>
      <c r="E179" s="7"/>
      <c r="F179" s="7"/>
      <c r="G179" s="7"/>
      <c r="H179" s="7"/>
      <c r="I179" s="7"/>
      <c r="J179" s="4"/>
      <c r="K179" s="15"/>
    </row>
    <row r="180" spans="2:11" ht="12.75">
      <c r="B180" s="13" t="s">
        <v>3</v>
      </c>
      <c r="C180" s="6">
        <f aca="true" t="shared" si="57" ref="C180:I180">+C55-C118</f>
        <v>-52797</v>
      </c>
      <c r="D180" s="6">
        <f t="shared" si="57"/>
        <v>-549</v>
      </c>
      <c r="E180" s="6">
        <f t="shared" si="57"/>
        <v>1773</v>
      </c>
      <c r="F180" s="6">
        <f t="shared" si="57"/>
        <v>5415</v>
      </c>
      <c r="G180" s="6">
        <f t="shared" si="57"/>
        <v>4779</v>
      </c>
      <c r="H180" s="6">
        <f t="shared" si="57"/>
        <v>6521</v>
      </c>
      <c r="I180" s="6">
        <f t="shared" si="57"/>
        <v>36580</v>
      </c>
      <c r="J180" s="3">
        <f>SUM(C180:I180)</f>
        <v>1722</v>
      </c>
      <c r="K180" s="15" t="s">
        <v>70</v>
      </c>
    </row>
    <row r="181" spans="3:11" ht="12.75">
      <c r="C181" s="5"/>
      <c r="D181" s="5"/>
      <c r="E181" s="5"/>
      <c r="F181" s="5"/>
      <c r="G181" s="5"/>
      <c r="H181" s="5"/>
      <c r="I181" s="5"/>
      <c r="J181" s="5"/>
      <c r="K181" s="16"/>
    </row>
    <row r="182" spans="2:11" ht="12.75">
      <c r="B182" s="13" t="s">
        <v>4</v>
      </c>
      <c r="C182" s="6">
        <f aca="true" t="shared" si="58" ref="C182:I182">+C57-C120</f>
        <v>52797</v>
      </c>
      <c r="D182" s="6">
        <f t="shared" si="58"/>
        <v>3936</v>
      </c>
      <c r="E182" s="6">
        <f>+E57-E120</f>
        <v>2717</v>
      </c>
      <c r="F182" s="6">
        <f t="shared" si="58"/>
        <v>-5040</v>
      </c>
      <c r="G182" s="6">
        <f t="shared" si="58"/>
        <v>-3789</v>
      </c>
      <c r="H182" s="6">
        <f t="shared" si="58"/>
        <v>-5546</v>
      </c>
      <c r="I182" s="6">
        <f t="shared" si="58"/>
        <v>-30676</v>
      </c>
      <c r="J182" s="14">
        <f>SUM(C182:I182)</f>
        <v>14399</v>
      </c>
      <c r="K182" s="17" t="s">
        <v>69</v>
      </c>
    </row>
    <row r="184" ht="12.75">
      <c r="J184" s="2" t="s">
        <v>12</v>
      </c>
    </row>
  </sheetData>
  <sheetProtection/>
  <mergeCells count="9">
    <mergeCell ref="C128:J128"/>
    <mergeCell ref="C4:J4"/>
    <mergeCell ref="C2:J2"/>
    <mergeCell ref="C3:J3"/>
    <mergeCell ref="C64:J64"/>
    <mergeCell ref="C65:J65"/>
    <mergeCell ref="C66:J66"/>
    <mergeCell ref="C126:J126"/>
    <mergeCell ref="C127:J127"/>
  </mergeCells>
  <printOptions gridLines="1" horizontalCentered="1"/>
  <pageMargins left="0.25" right="0.25" top="0.5" bottom="0.7" header="0.5" footer="0.5"/>
  <pageSetup horizontalDpi="600" verticalDpi="600" orientation="landscape" scale="68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H16" sqref="H16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Elaine</cp:lastModifiedBy>
  <cp:lastPrinted>2020-05-11T17:21:57Z</cp:lastPrinted>
  <dcterms:created xsi:type="dcterms:W3CDTF">2013-02-11T22:31:46Z</dcterms:created>
  <dcterms:modified xsi:type="dcterms:W3CDTF">2020-05-11T17:22:17Z</dcterms:modified>
  <cp:category/>
  <cp:version/>
  <cp:contentType/>
  <cp:contentStatus/>
</cp:coreProperties>
</file>