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10695" tabRatio="211"/>
  </bookViews>
  <sheets>
    <sheet name="Analysis" sheetId="1" r:id="rId1"/>
    <sheet name="Amortization Table" sheetId="2" r:id="rId2"/>
  </sheets>
  <definedNames>
    <definedName name="_xlnm.Print_Area" localSheetId="0">Analysis!$A$1:$M$50</definedName>
  </definedNames>
  <calcPr calcId="125725"/>
</workbook>
</file>

<file path=xl/calcChain.xml><?xml version="1.0" encoding="utf-8"?>
<calcChain xmlns="http://schemas.openxmlformats.org/spreadsheetml/2006/main">
  <c r="K9" i="1"/>
  <c r="K11"/>
  <c r="L17"/>
  <c r="M17"/>
  <c r="L18"/>
  <c r="M18"/>
  <c r="L19"/>
  <c r="M19"/>
  <c r="L20"/>
  <c r="M20"/>
  <c r="L21"/>
  <c r="M21"/>
  <c r="L22"/>
  <c r="M22"/>
  <c r="D23"/>
  <c r="L23"/>
  <c r="M23"/>
  <c r="L24"/>
  <c r="M24"/>
  <c r="E25"/>
  <c r="E26" s="1"/>
  <c r="F25"/>
  <c r="K12" s="1"/>
  <c r="L25"/>
  <c r="M25"/>
  <c r="L26"/>
  <c r="M26"/>
  <c r="L27"/>
  <c r="M27"/>
  <c r="L28"/>
  <c r="M28"/>
  <c r="L29"/>
  <c r="M29"/>
  <c r="L30"/>
  <c r="M30"/>
  <c r="L31"/>
  <c r="M31"/>
  <c r="L32"/>
  <c r="M32"/>
  <c r="K34"/>
  <c r="M34" s="1"/>
  <c r="I35"/>
  <c r="K35"/>
  <c r="F36"/>
  <c r="C38"/>
  <c r="F37" s="1"/>
  <c r="L39"/>
  <c r="M39" s="1"/>
  <c r="F39" l="1"/>
  <c r="B2" i="2"/>
  <c r="E31" i="1"/>
  <c r="E27"/>
  <c r="E30" s="1"/>
  <c r="C40"/>
  <c r="L34"/>
  <c r="F31"/>
  <c r="F26"/>
  <c r="F27" s="1"/>
  <c r="F30" s="1"/>
  <c r="M38" l="1"/>
  <c r="M42" s="1"/>
  <c r="F47" s="1"/>
  <c r="F34"/>
  <c r="C2" i="2"/>
  <c r="E2" s="1"/>
  <c r="B3" s="1"/>
  <c r="F41" i="1"/>
  <c r="L40" s="1"/>
  <c r="M40" s="1"/>
  <c r="D2" i="2"/>
  <c r="E33" i="1"/>
  <c r="L38"/>
  <c r="L42" s="1"/>
  <c r="F46" s="1"/>
  <c r="D3" i="2" l="1"/>
  <c r="M43" i="1"/>
  <c r="M47"/>
  <c r="L43"/>
  <c r="M46"/>
  <c r="C3" i="2"/>
  <c r="E3" s="1"/>
  <c r="B4" s="1"/>
  <c r="F2"/>
  <c r="D4" l="1"/>
  <c r="C4"/>
  <c r="F3"/>
  <c r="E4" l="1"/>
  <c r="B5" s="1"/>
  <c r="D5" s="1"/>
  <c r="F4"/>
  <c r="C5"/>
  <c r="E5" l="1"/>
  <c r="B6" s="1"/>
  <c r="D6" s="1"/>
  <c r="F5"/>
  <c r="C6"/>
  <c r="E6" l="1"/>
  <c r="B7" s="1"/>
  <c r="D7" s="1"/>
  <c r="E7" s="1"/>
  <c r="B8" s="1"/>
  <c r="C7"/>
  <c r="F6"/>
  <c r="E8" l="1"/>
  <c r="B9" s="1"/>
  <c r="D8"/>
  <c r="C8"/>
  <c r="F7"/>
  <c r="E9" l="1"/>
  <c r="B10" s="1"/>
  <c r="D9"/>
  <c r="F8"/>
  <c r="C9"/>
  <c r="E10" l="1"/>
  <c r="B11" s="1"/>
  <c r="D10"/>
  <c r="F9"/>
  <c r="C10"/>
  <c r="D11" l="1"/>
  <c r="C11"/>
  <c r="E11" s="1"/>
  <c r="B12" s="1"/>
  <c r="F10"/>
  <c r="C12" l="1"/>
  <c r="F11"/>
  <c r="D12"/>
  <c r="F12" l="1"/>
  <c r="C13"/>
  <c r="E12"/>
  <c r="B13" s="1"/>
  <c r="D13" l="1"/>
  <c r="D15" s="1"/>
  <c r="C15"/>
  <c r="E13" l="1"/>
  <c r="F13"/>
  <c r="F15" s="1"/>
  <c r="C43" i="1" s="1"/>
  <c r="F43" l="1"/>
  <c r="F44"/>
</calcChain>
</file>

<file path=xl/comments1.xml><?xml version="1.0" encoding="utf-8"?>
<comments xmlns="http://schemas.openxmlformats.org/spreadsheetml/2006/main">
  <authors>
    <author/>
  </authors>
  <commentList>
    <comment ref="H20" authorId="0">
      <text>
        <r>
          <rPr>
            <sz val="10"/>
            <rFont val="Arial"/>
            <family val="2"/>
          </rPr>
          <t>0.25% of EGI</t>
        </r>
      </text>
    </comment>
    <comment ref="H28" authorId="0">
      <text>
        <r>
          <rPr>
            <sz val="10"/>
            <rFont val="Arial"/>
            <family val="2"/>
          </rPr>
          <t>Typically 10-15% of gross income</t>
        </r>
      </text>
    </comment>
    <comment ref="E37" authorId="0">
      <text>
        <r>
          <rPr>
            <sz val="10"/>
            <rFont val="Arial"/>
            <family val="2"/>
          </rPr>
          <t>1% of loan, typically</t>
        </r>
      </text>
    </comment>
    <comment ref="E38" authorId="0">
      <text>
        <r>
          <rPr>
            <sz val="10"/>
            <rFont val="Arial"/>
            <family val="2"/>
          </rPr>
          <t>Appraisal, inspections, escrow, other closing costs</t>
        </r>
      </text>
    </comment>
  </commentList>
</comments>
</file>

<file path=xl/sharedStrings.xml><?xml version="1.0" encoding="utf-8"?>
<sst xmlns="http://schemas.openxmlformats.org/spreadsheetml/2006/main" count="111" uniqueCount="97">
  <si>
    <t>Apartment Investment Analysis</t>
  </si>
  <si>
    <t>Property Address</t>
  </si>
  <si>
    <t>List Price</t>
  </si>
  <si>
    <t>Purchase $</t>
  </si>
  <si>
    <t>Owner(s)</t>
  </si>
  <si>
    <t># Units</t>
  </si>
  <si>
    <t>Price/Unit:</t>
  </si>
  <si>
    <r>
      <t>1</t>
    </r>
    <r>
      <rPr>
        <vertAlign val="superscript"/>
        <sz val="10"/>
        <rFont val="Arial"/>
        <family val="2"/>
      </rPr>
      <t>st</t>
    </r>
    <r>
      <rPr>
        <sz val="10"/>
        <rFont val="Arial"/>
        <family val="2"/>
      </rPr>
      <t xml:space="preserve"> Mortgage</t>
    </r>
  </si>
  <si>
    <t>Mo. Pmt.</t>
  </si>
  <si>
    <t>Interest %</t>
  </si>
  <si>
    <t>Assumable?</t>
  </si>
  <si>
    <t>Price/SF</t>
  </si>
  <si>
    <r>
      <t>2</t>
    </r>
    <r>
      <rPr>
        <vertAlign val="superscript"/>
        <sz val="10"/>
        <rFont val="Arial"/>
        <family val="2"/>
      </rPr>
      <t>nd</t>
    </r>
    <r>
      <rPr>
        <sz val="10"/>
        <rFont val="Arial"/>
        <family val="2"/>
      </rPr>
      <t xml:space="preserve"> Mortgage</t>
    </r>
  </si>
  <si>
    <t>Mkt. Rent/SF</t>
  </si>
  <si>
    <t>Equity (at List Price)</t>
  </si>
  <si>
    <t>Comments:</t>
  </si>
  <si>
    <t>% of Gross Income</t>
  </si>
  <si>
    <t>Unit Mix</t>
  </si>
  <si>
    <t>Pro Forma/</t>
  </si>
  <si>
    <t>Annual Operating Expenses</t>
  </si>
  <si>
    <t>Notes</t>
  </si>
  <si>
    <t>Actual</t>
  </si>
  <si>
    <t>Pro Forma</t>
  </si>
  <si>
    <t>Sq. Ft.</t>
  </si>
  <si>
    <t>Beds</t>
  </si>
  <si>
    <t>Baths</t>
  </si>
  <si>
    <t>Current Rent</t>
  </si>
  <si>
    <t>Market Rent</t>
  </si>
  <si>
    <t>Real Estate Taxes</t>
  </si>
  <si>
    <t>Insurance</t>
  </si>
  <si>
    <t>Licenses</t>
  </si>
  <si>
    <t>Evictions</t>
  </si>
  <si>
    <t>Water</t>
  </si>
  <si>
    <t>------------------</t>
  </si>
  <si>
    <t>-----------------</t>
  </si>
  <si>
    <t>Sewer</t>
  </si>
  <si>
    <t>Bldg SF</t>
  </si>
  <si>
    <t>Rentable SF</t>
  </si>
  <si>
    <t>Trash Removal</t>
  </si>
  <si>
    <t>Income</t>
  </si>
  <si>
    <t>Gas/Electric</t>
  </si>
  <si>
    <t>comm. Areas</t>
  </si>
  <si>
    <t>+ Gross Rental income</t>
  </si>
  <si>
    <t>Oil</t>
  </si>
  <si>
    <t>-Vacancy Rate</t>
  </si>
  <si>
    <t>&lt;-Act.   Pro Forma-&gt;</t>
  </si>
  <si>
    <t>Accounting &amp; Legal</t>
  </si>
  <si>
    <t>= Net Rental Income</t>
  </si>
  <si>
    <t>Management Fees</t>
  </si>
  <si>
    <t>+ Other Income</t>
  </si>
  <si>
    <t>On-Site Labor (Mgr. &amp; Maint.)</t>
  </si>
  <si>
    <t>Cleaning, Pest Control, etc.</t>
  </si>
  <si>
    <t>=Total Annual Gross Income</t>
  </si>
  <si>
    <t>Advertising/Marketing</t>
  </si>
  <si>
    <t>-Total Annual Operating Expense</t>
  </si>
  <si>
    <t>Landscaping</t>
  </si>
  <si>
    <t>Other</t>
  </si>
  <si>
    <t>= Net Operating Income (NOI) – Actual</t>
  </si>
  <si>
    <t>-------------</t>
  </si>
  <si>
    <t>= Net Operating Income (NOI) – Pro Forma</t>
  </si>
  <si>
    <t>Tot. OPEX/ Act. Exp. Ratio/Pro Forma Exp. Ratio</t>
  </si>
  <si>
    <t>$ Exp/SF=</t>
  </si>
  <si>
    <t>$ Exp/unit=</t>
  </si>
  <si>
    <t>Debt Service</t>
  </si>
  <si>
    <t>% Down:</t>
  </si>
  <si>
    <t>$ Down:</t>
  </si>
  <si>
    <t>Annual Interest Rate</t>
  </si>
  <si>
    <t>Loan Fee:</t>
  </si>
  <si>
    <t>Summary</t>
  </si>
  <si>
    <t>Loan Amount:</t>
  </si>
  <si>
    <t>Due Diligence Costs:</t>
  </si>
  <si>
    <t>+ Annual Gross Income</t>
  </si>
  <si>
    <t>Loan Term (months)</t>
  </si>
  <si>
    <t>Total Invested Capital:</t>
  </si>
  <si>
    <t>-Annual Operating Expenses</t>
  </si>
  <si>
    <t>Monthly Loan Payment</t>
  </si>
  <si>
    <t>-Annual Debt Service</t>
  </si>
  <si>
    <t>Total Annual Debt Service</t>
  </si>
  <si>
    <t>=Cash Flow After Financing (CFAF)</t>
  </si>
  <si>
    <t>Principal Reduction (yr 1)</t>
  </si>
  <si>
    <r>
      <t>ROI</t>
    </r>
    <r>
      <rPr>
        <b/>
        <sz val="6"/>
        <rFont val="Arial"/>
        <family val="2"/>
      </rPr>
      <t xml:space="preserve"> (Actual CFAF+Principal Red.)/TIC</t>
    </r>
  </si>
  <si>
    <t>Debt Coverage Ratio</t>
  </si>
  <si>
    <r>
      <t>ROI</t>
    </r>
    <r>
      <rPr>
        <b/>
        <sz val="6"/>
        <rFont val="Arial"/>
        <family val="2"/>
      </rPr>
      <t xml:space="preserve"> (Pro Forma CFAF+Principal Red.)/TIC</t>
    </r>
  </si>
  <si>
    <t>Cash on Cash Return (Actual Cash Flow/Invested Capital)</t>
  </si>
  <si>
    <t>Cap Rate (Actual NOI/Purchase Price)</t>
  </si>
  <si>
    <t>Cash on Cash Return (Pro Forma Cash Flow/Invested Capital)</t>
  </si>
  <si>
    <t>Cap Rate (Pro Forma NOI/Purchase Price)</t>
  </si>
  <si>
    <t>Beginning Balance</t>
  </si>
  <si>
    <t>Payment</t>
  </si>
  <si>
    <t>Interest</t>
  </si>
  <si>
    <t>Ending Balance</t>
  </si>
  <si>
    <t>Principal Paid</t>
  </si>
  <si>
    <t>Totals</t>
  </si>
  <si>
    <t>(775) 762-5418</t>
  </si>
  <si>
    <t>dl@DLRealtyCo.com</t>
  </si>
  <si>
    <t>This information has been obtained from sources believed to be reliable.  DL Realty makes no representations or warranties, expressed or implied, as to the accuracy of the information herein. References to square forage or age are approximate. Buyer must verify all information and bears all risk for any inaccuracies.</t>
  </si>
  <si>
    <t>Form Courtesy of David Larson</t>
  </si>
</sst>
</file>

<file path=xl/styles.xml><?xml version="1.0" encoding="utf-8"?>
<styleSheet xmlns="http://schemas.openxmlformats.org/spreadsheetml/2006/main">
  <numFmts count="3">
    <numFmt numFmtId="164" formatCode="[$$-409]#,##0;[Red]\-[$$-409]#,##0"/>
    <numFmt numFmtId="165" formatCode="[$$-409]#,##0.00;[Red]\-[$$-409]#,##0.00"/>
    <numFmt numFmtId="166" formatCode="[$$-409]#,##0;\([$$-409]#,##0\)"/>
  </numFmts>
  <fonts count="9">
    <font>
      <sz val="10"/>
      <name val="Arial"/>
      <family val="2"/>
    </font>
    <font>
      <b/>
      <sz val="14"/>
      <name val="Arial"/>
      <family val="2"/>
    </font>
    <font>
      <b/>
      <sz val="10"/>
      <name val="Arial"/>
      <family val="2"/>
    </font>
    <font>
      <vertAlign val="superscript"/>
      <sz val="10"/>
      <name val="Arial"/>
      <family val="2"/>
    </font>
    <font>
      <u/>
      <sz val="10"/>
      <name val="Arial"/>
      <family val="2"/>
    </font>
    <font>
      <sz val="6"/>
      <name val="Arial"/>
      <family val="2"/>
    </font>
    <font>
      <b/>
      <sz val="6"/>
      <name val="Arial"/>
      <family val="2"/>
    </font>
    <font>
      <b/>
      <sz val="8"/>
      <name val="Arial"/>
      <family val="2"/>
    </font>
    <font>
      <u/>
      <sz val="8"/>
      <color theme="10"/>
      <name val="Arial"/>
      <family val="2"/>
    </font>
  </fonts>
  <fills count="4">
    <fill>
      <patternFill patternType="none"/>
    </fill>
    <fill>
      <patternFill patternType="gray125"/>
    </fill>
    <fill>
      <patternFill patternType="solid">
        <fgColor indexed="43"/>
        <bgColor indexed="26"/>
      </patternFill>
    </fill>
    <fill>
      <patternFill patternType="solid">
        <fgColor indexed="11"/>
        <bgColor indexed="49"/>
      </patternFill>
    </fill>
  </fills>
  <borders count="1">
    <border>
      <left/>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44">
    <xf numFmtId="0" fontId="0" fillId="0" borderId="0" xfId="0"/>
    <xf numFmtId="0" fontId="2" fillId="0" borderId="0" xfId="0" applyFont="1"/>
    <xf numFmtId="164" fontId="0" fillId="2" borderId="0" xfId="0" applyNumberFormat="1" applyFont="1" applyFill="1" applyAlignment="1">
      <alignment horizontal="center"/>
    </xf>
    <xf numFmtId="0" fontId="0" fillId="2" borderId="0" xfId="0" applyFill="1" applyAlignment="1">
      <alignment horizontal="center"/>
    </xf>
    <xf numFmtId="0" fontId="0" fillId="0" borderId="0" xfId="0" applyFont="1" applyAlignment="1">
      <alignment horizontal="right"/>
    </xf>
    <xf numFmtId="164" fontId="2" fillId="0" borderId="0" xfId="0" applyNumberFormat="1" applyFont="1" applyAlignment="1">
      <alignment horizontal="center"/>
    </xf>
    <xf numFmtId="164" fontId="0" fillId="2" borderId="0" xfId="0" applyNumberFormat="1" applyFill="1"/>
    <xf numFmtId="0" fontId="0" fillId="2" borderId="0" xfId="0" applyFill="1"/>
    <xf numFmtId="165" fontId="0" fillId="0" borderId="0" xfId="0" applyNumberFormat="1"/>
    <xf numFmtId="0" fontId="0" fillId="0" borderId="0" xfId="0" applyFill="1"/>
    <xf numFmtId="164" fontId="0" fillId="0" borderId="0" xfId="0" applyNumberFormat="1" applyFill="1"/>
    <xf numFmtId="0" fontId="0" fillId="0" borderId="0" xfId="0" applyFill="1" applyAlignment="1">
      <alignment horizontal="right"/>
    </xf>
    <xf numFmtId="165" fontId="0" fillId="0" borderId="0" xfId="0" applyNumberFormat="1" applyFill="1"/>
    <xf numFmtId="0" fontId="0" fillId="0" borderId="0" xfId="0" applyFont="1" applyAlignment="1">
      <alignment horizontal="center"/>
    </xf>
    <xf numFmtId="0" fontId="4" fillId="0" borderId="0" xfId="0" applyFont="1" applyAlignment="1">
      <alignment horizontal="left"/>
    </xf>
    <xf numFmtId="0" fontId="0" fillId="0" borderId="0" xfId="0" applyAlignment="1">
      <alignment horizontal="left"/>
    </xf>
    <xf numFmtId="10" fontId="0" fillId="0" borderId="0" xfId="0" applyNumberFormat="1" applyAlignment="1">
      <alignment horizontal="center"/>
    </xf>
    <xf numFmtId="3" fontId="0" fillId="2" borderId="0" xfId="0" applyNumberFormat="1" applyFill="1" applyAlignment="1">
      <alignment horizontal="center"/>
    </xf>
    <xf numFmtId="0" fontId="0" fillId="0" borderId="0" xfId="0" applyFont="1" applyFill="1" applyAlignment="1">
      <alignment horizontal="center"/>
    </xf>
    <xf numFmtId="3" fontId="0" fillId="0" borderId="0" xfId="0" applyNumberFormat="1"/>
    <xf numFmtId="164" fontId="0" fillId="0" borderId="0" xfId="0" applyNumberFormat="1"/>
    <xf numFmtId="10" fontId="2" fillId="2" borderId="0" xfId="0" applyNumberFormat="1" applyFont="1" applyFill="1"/>
    <xf numFmtId="0" fontId="5" fillId="0" borderId="0" xfId="0" applyFont="1" applyAlignment="1">
      <alignment horizontal="center"/>
    </xf>
    <xf numFmtId="166" fontId="0" fillId="0" borderId="0" xfId="0" applyNumberFormat="1"/>
    <xf numFmtId="10" fontId="0" fillId="0" borderId="0" xfId="0" applyNumberFormat="1" applyAlignment="1">
      <alignment horizontal="left"/>
    </xf>
    <xf numFmtId="164" fontId="2" fillId="0" borderId="0" xfId="0" applyNumberFormat="1" applyFont="1"/>
    <xf numFmtId="166" fontId="2" fillId="0" borderId="0" xfId="0" applyNumberFormat="1" applyFont="1"/>
    <xf numFmtId="0" fontId="2" fillId="3" borderId="0" xfId="0" applyFont="1" applyFill="1"/>
    <xf numFmtId="0" fontId="0" fillId="3" borderId="0" xfId="0" applyFill="1"/>
    <xf numFmtId="164" fontId="2" fillId="3" borderId="0" xfId="0" applyNumberFormat="1" applyFont="1" applyFill="1"/>
    <xf numFmtId="9" fontId="0" fillId="2" borderId="0" xfId="0" applyNumberFormat="1" applyFill="1"/>
    <xf numFmtId="10" fontId="0" fillId="2" borderId="0" xfId="0" applyNumberFormat="1" applyFill="1"/>
    <xf numFmtId="0" fontId="0" fillId="0" borderId="0" xfId="0" applyFont="1" applyAlignment="1">
      <alignment horizontal="left"/>
    </xf>
    <xf numFmtId="10" fontId="2" fillId="3" borderId="0" xfId="0" applyNumberFormat="1" applyFont="1" applyFill="1"/>
    <xf numFmtId="2" fontId="0" fillId="0" borderId="0" xfId="0" applyNumberFormat="1" applyAlignment="1">
      <alignment horizontal="center"/>
    </xf>
    <xf numFmtId="2" fontId="0" fillId="0" borderId="0" xfId="0" applyNumberFormat="1"/>
    <xf numFmtId="0" fontId="0" fillId="2" borderId="0" xfId="0" applyFont="1" applyFill="1" applyBorder="1" applyAlignment="1">
      <alignment horizontal="left"/>
    </xf>
    <xf numFmtId="0" fontId="0" fillId="0" borderId="0" xfId="0" applyFont="1" applyAlignment="1">
      <alignment horizontal="center"/>
    </xf>
    <xf numFmtId="0" fontId="0" fillId="0" borderId="0" xfId="0" applyAlignment="1">
      <alignment horizontal="center" wrapText="1"/>
    </xf>
    <xf numFmtId="0" fontId="1" fillId="0" borderId="0" xfId="0" applyFont="1" applyProtection="1">
      <protection locked="0"/>
    </xf>
    <xf numFmtId="0" fontId="2" fillId="0" borderId="0" xfId="0" applyFont="1" applyProtection="1">
      <protection locked="0"/>
    </xf>
    <xf numFmtId="0" fontId="0" fillId="0" borderId="0" xfId="0" applyProtection="1">
      <protection locked="0"/>
    </xf>
    <xf numFmtId="0" fontId="8" fillId="0" borderId="0" xfId="1" applyAlignment="1" applyProtection="1">
      <protection locked="0"/>
    </xf>
    <xf numFmtId="0" fontId="7" fillId="0" borderId="0" xfId="0" applyFont="1" applyProtection="1">
      <protection locked="0"/>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3DEB3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166687</xdr:colOff>
      <xdr:row>0</xdr:row>
      <xdr:rowOff>71438</xdr:rowOff>
    </xdr:from>
    <xdr:to>
      <xdr:col>10</xdr:col>
      <xdr:colOff>345281</xdr:colOff>
      <xdr:row>5</xdr:row>
      <xdr:rowOff>59532</xdr:rowOff>
    </xdr:to>
    <xdr:pic>
      <xdr:nvPicPr>
        <xdr:cNvPr id="3" name="Picture 2" descr="dl-realty-logo-small.jpg"/>
        <xdr:cNvPicPr>
          <a:picLocks noChangeAspect="1"/>
        </xdr:cNvPicPr>
      </xdr:nvPicPr>
      <xdr:blipFill>
        <a:blip xmlns:r="http://schemas.openxmlformats.org/officeDocument/2006/relationships" r:embed="rId1" cstate="print"/>
        <a:stretch>
          <a:fillRect/>
        </a:stretch>
      </xdr:blipFill>
      <xdr:spPr>
        <a:xfrm>
          <a:off x="6977062" y="71438"/>
          <a:ext cx="952500" cy="8810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l@DLRealtyCo.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pageSetUpPr fitToPage="1"/>
  </sheetPr>
  <dimension ref="A1:M50"/>
  <sheetViews>
    <sheetView tabSelected="1" topLeftCell="A5" zoomScale="80" zoomScaleNormal="80" workbookViewId="0">
      <selection activeCell="A49" sqref="A1:M50"/>
    </sheetView>
  </sheetViews>
  <sheetFormatPr defaultColWidth="11.5703125" defaultRowHeight="12.75"/>
  <cols>
    <col min="1" max="1" width="13.28515625" customWidth="1"/>
    <col min="2" max="2" width="8.85546875" customWidth="1"/>
    <col min="4" max="4" width="11.7109375" customWidth="1"/>
    <col min="5" max="5" width="12.5703125" customWidth="1"/>
    <col min="7" max="7" width="5.140625" customWidth="1"/>
    <col min="8" max="8" width="15.7109375" customWidth="1"/>
    <col min="11" max="11" width="11.85546875" customWidth="1"/>
    <col min="12" max="12" width="9.42578125" customWidth="1"/>
    <col min="13" max="13" width="9.5703125" customWidth="1"/>
  </cols>
  <sheetData>
    <row r="1" spans="1:13" s="1" customFormat="1" ht="18">
      <c r="A1" s="39" t="s">
        <v>0</v>
      </c>
      <c r="B1" s="40"/>
      <c r="C1" s="40"/>
      <c r="D1" s="40"/>
      <c r="E1" s="41"/>
      <c r="F1" s="41"/>
      <c r="G1" s="40"/>
      <c r="H1" s="40"/>
      <c r="I1" s="40"/>
      <c r="J1" s="40"/>
      <c r="K1" s="40"/>
    </row>
    <row r="2" spans="1:13" s="1" customFormat="1">
      <c r="A2" s="41"/>
      <c r="B2" s="40"/>
      <c r="C2" s="40"/>
      <c r="D2" s="40"/>
      <c r="E2" s="41"/>
      <c r="F2" s="40"/>
      <c r="G2" s="40"/>
      <c r="H2" s="40"/>
      <c r="I2" s="40"/>
      <c r="J2" s="40"/>
      <c r="K2" s="40"/>
    </row>
    <row r="3" spans="1:13" s="1" customFormat="1">
      <c r="A3" s="41" t="s">
        <v>96</v>
      </c>
      <c r="B3" s="40"/>
      <c r="C3" s="40"/>
      <c r="D3" s="40"/>
      <c r="E3" s="41"/>
      <c r="F3" s="40"/>
      <c r="G3" s="40"/>
      <c r="H3" s="40"/>
      <c r="I3" s="40"/>
      <c r="J3" s="40"/>
      <c r="K3" s="40"/>
    </row>
    <row r="4" spans="1:13" s="1" customFormat="1">
      <c r="A4" s="41" t="s">
        <v>93</v>
      </c>
      <c r="B4" s="40"/>
      <c r="C4" s="40"/>
      <c r="D4" s="40"/>
      <c r="E4" s="41"/>
      <c r="F4" s="40"/>
      <c r="G4" s="40"/>
      <c r="H4" s="40"/>
      <c r="I4" s="40"/>
      <c r="J4" s="40"/>
      <c r="K4" s="40"/>
    </row>
    <row r="5" spans="1:13" s="1" customFormat="1">
      <c r="A5" s="42" t="s">
        <v>94</v>
      </c>
      <c r="B5" s="40"/>
      <c r="C5" s="40"/>
      <c r="D5" s="40"/>
      <c r="E5" s="41"/>
      <c r="F5" s="40"/>
      <c r="G5" s="40"/>
      <c r="H5" s="40"/>
      <c r="I5" s="40"/>
      <c r="J5" s="40"/>
      <c r="K5" s="40"/>
    </row>
    <row r="6" spans="1:13" s="1" customFormat="1">
      <c r="A6" s="43"/>
      <c r="B6" s="40"/>
      <c r="C6" s="40"/>
      <c r="D6" s="40"/>
      <c r="E6" s="40"/>
      <c r="F6" s="40"/>
      <c r="G6" s="40"/>
      <c r="H6" s="40"/>
      <c r="I6" s="40"/>
      <c r="J6" s="40"/>
      <c r="K6" s="40"/>
    </row>
    <row r="8" spans="1:13">
      <c r="A8" t="s">
        <v>1</v>
      </c>
      <c r="C8" s="36"/>
      <c r="D8" s="36"/>
      <c r="E8" s="36"/>
      <c r="F8" s="36"/>
      <c r="H8" t="s">
        <v>2</v>
      </c>
      <c r="I8" s="2"/>
      <c r="J8" t="s">
        <v>3</v>
      </c>
      <c r="K8" s="2"/>
    </row>
    <row r="9" spans="1:13">
      <c r="A9" t="s">
        <v>4</v>
      </c>
      <c r="C9" s="36"/>
      <c r="D9" s="36"/>
      <c r="E9" s="36"/>
      <c r="F9" s="36"/>
      <c r="H9" t="s">
        <v>5</v>
      </c>
      <c r="I9" s="3"/>
      <c r="J9" s="4" t="s">
        <v>6</v>
      </c>
      <c r="K9" s="5" t="e">
        <f>K8/I9</f>
        <v>#DIV/0!</v>
      </c>
    </row>
    <row r="10" spans="1:13" ht="7.35" customHeight="1"/>
    <row r="11" spans="1:13" ht="14.25">
      <c r="A11" t="s">
        <v>7</v>
      </c>
      <c r="C11" s="6"/>
      <c r="D11" s="4" t="s">
        <v>8</v>
      </c>
      <c r="E11" s="6"/>
      <c r="F11" s="4" t="s">
        <v>9</v>
      </c>
      <c r="G11" s="7"/>
      <c r="H11" s="4" t="s">
        <v>10</v>
      </c>
      <c r="I11" s="7"/>
      <c r="J11" t="s">
        <v>11</v>
      </c>
      <c r="K11" s="8" t="e">
        <f>K8/B23</f>
        <v>#DIV/0!</v>
      </c>
    </row>
    <row r="12" spans="1:13" ht="14.25">
      <c r="A12" t="s">
        <v>12</v>
      </c>
      <c r="C12" s="6"/>
      <c r="D12" s="4" t="s">
        <v>8</v>
      </c>
      <c r="E12" s="6"/>
      <c r="F12" s="4" t="s">
        <v>9</v>
      </c>
      <c r="G12" s="7"/>
      <c r="H12" s="4" t="s">
        <v>10</v>
      </c>
      <c r="I12" s="7"/>
      <c r="J12" t="s">
        <v>13</v>
      </c>
      <c r="K12" s="8" t="e">
        <f>F25/B23/12</f>
        <v>#DIV/0!</v>
      </c>
    </row>
    <row r="13" spans="1:13" s="9" customFormat="1" ht="5.45" customHeight="1">
      <c r="C13" s="10"/>
      <c r="D13" s="11"/>
      <c r="E13" s="10"/>
      <c r="F13" s="11"/>
      <c r="H13" s="11"/>
      <c r="K13" s="12"/>
    </row>
    <row r="14" spans="1:13">
      <c r="B14" s="4" t="s">
        <v>14</v>
      </c>
      <c r="C14" s="7"/>
      <c r="D14" s="4" t="s">
        <v>15</v>
      </c>
      <c r="E14" s="36"/>
      <c r="F14" s="36"/>
      <c r="G14" s="36"/>
      <c r="H14" s="36"/>
      <c r="I14" s="36"/>
      <c r="J14" s="36"/>
      <c r="K14" s="36"/>
    </row>
    <row r="15" spans="1:13">
      <c r="L15" s="37" t="s">
        <v>16</v>
      </c>
      <c r="M15" s="37"/>
    </row>
    <row r="16" spans="1:13">
      <c r="A16" s="1" t="s">
        <v>17</v>
      </c>
      <c r="F16" s="13" t="s">
        <v>18</v>
      </c>
      <c r="H16" s="1" t="s">
        <v>19</v>
      </c>
      <c r="J16" s="14" t="s">
        <v>20</v>
      </c>
      <c r="L16" s="13" t="s">
        <v>21</v>
      </c>
      <c r="M16" s="13" t="s">
        <v>22</v>
      </c>
    </row>
    <row r="17" spans="1:13">
      <c r="A17" s="13" t="s">
        <v>5</v>
      </c>
      <c r="B17" s="13" t="s">
        <v>23</v>
      </c>
      <c r="C17" s="13" t="s">
        <v>24</v>
      </c>
      <c r="D17" s="13" t="s">
        <v>25</v>
      </c>
      <c r="E17" s="13" t="s">
        <v>26</v>
      </c>
      <c r="F17" s="13" t="s">
        <v>27</v>
      </c>
      <c r="H17" t="s">
        <v>28</v>
      </c>
      <c r="J17" s="15"/>
      <c r="K17" s="6"/>
      <c r="L17" s="16" t="str">
        <f t="shared" ref="L17:L32" si="0">IF(K17=0,"",(K17/$E$30))</f>
        <v/>
      </c>
      <c r="M17" s="16" t="str">
        <f t="shared" ref="M17:M32" si="1">IF(K17=0,"",(K17/$F$30))</f>
        <v/>
      </c>
    </row>
    <row r="18" spans="1:13">
      <c r="A18" s="3">
        <v>1</v>
      </c>
      <c r="B18" s="17"/>
      <c r="C18" s="3"/>
      <c r="D18" s="3"/>
      <c r="E18" s="2"/>
      <c r="F18" s="2"/>
      <c r="H18" t="s">
        <v>29</v>
      </c>
      <c r="J18" s="15"/>
      <c r="K18" s="6"/>
      <c r="L18" s="16" t="str">
        <f t="shared" si="0"/>
        <v/>
      </c>
      <c r="M18" s="16" t="str">
        <f t="shared" si="1"/>
        <v/>
      </c>
    </row>
    <row r="19" spans="1:13">
      <c r="A19" s="3"/>
      <c r="B19" s="17"/>
      <c r="C19" s="3"/>
      <c r="D19" s="3"/>
      <c r="E19" s="2"/>
      <c r="F19" s="2"/>
      <c r="H19" t="s">
        <v>30</v>
      </c>
      <c r="J19" s="15"/>
      <c r="K19" s="6"/>
      <c r="L19" s="16" t="str">
        <f t="shared" si="0"/>
        <v/>
      </c>
      <c r="M19" s="16" t="str">
        <f t="shared" si="1"/>
        <v/>
      </c>
    </row>
    <row r="20" spans="1:13">
      <c r="A20" s="3"/>
      <c r="B20" s="17"/>
      <c r="C20" s="3"/>
      <c r="D20" s="3"/>
      <c r="E20" s="2"/>
      <c r="F20" s="2"/>
      <c r="H20" t="s">
        <v>31</v>
      </c>
      <c r="J20" s="15"/>
      <c r="K20" s="6"/>
      <c r="L20" s="16" t="str">
        <f t="shared" si="0"/>
        <v/>
      </c>
      <c r="M20" s="16" t="str">
        <f t="shared" si="1"/>
        <v/>
      </c>
    </row>
    <row r="21" spans="1:13">
      <c r="A21" s="3"/>
      <c r="B21" s="17"/>
      <c r="C21" s="3"/>
      <c r="D21" s="3"/>
      <c r="E21" s="2"/>
      <c r="F21" s="2"/>
      <c r="H21" t="s">
        <v>32</v>
      </c>
      <c r="J21" s="15"/>
      <c r="K21" s="6"/>
      <c r="L21" s="16" t="str">
        <f t="shared" si="0"/>
        <v/>
      </c>
      <c r="M21" s="16" t="str">
        <f t="shared" si="1"/>
        <v/>
      </c>
    </row>
    <row r="22" spans="1:13">
      <c r="E22" s="18" t="s">
        <v>33</v>
      </c>
      <c r="F22" s="18" t="s">
        <v>34</v>
      </c>
      <c r="H22" t="s">
        <v>35</v>
      </c>
      <c r="J22" s="15"/>
      <c r="K22" s="6"/>
      <c r="L22" s="16" t="str">
        <f t="shared" si="0"/>
        <v/>
      </c>
      <c r="M22" s="16" t="str">
        <f t="shared" si="1"/>
        <v/>
      </c>
    </row>
    <row r="23" spans="1:13">
      <c r="A23" t="s">
        <v>36</v>
      </c>
      <c r="B23" s="17"/>
      <c r="C23" s="4" t="s">
        <v>37</v>
      </c>
      <c r="D23" s="19">
        <f>SUMPRODUCT(A18:A21,B18:B21)</f>
        <v>0</v>
      </c>
      <c r="H23" t="s">
        <v>38</v>
      </c>
      <c r="J23" s="15"/>
      <c r="K23" s="6"/>
      <c r="L23" s="16" t="str">
        <f t="shared" si="0"/>
        <v/>
      </c>
      <c r="M23" s="16" t="str">
        <f t="shared" si="1"/>
        <v/>
      </c>
    </row>
    <row r="24" spans="1:13">
      <c r="A24" s="1" t="s">
        <v>39</v>
      </c>
      <c r="H24" t="s">
        <v>40</v>
      </c>
      <c r="I24" t="s">
        <v>41</v>
      </c>
      <c r="J24" s="15"/>
      <c r="K24" s="6"/>
      <c r="L24" s="16" t="str">
        <f t="shared" si="0"/>
        <v/>
      </c>
      <c r="M24" s="16" t="str">
        <f t="shared" si="1"/>
        <v/>
      </c>
    </row>
    <row r="25" spans="1:13">
      <c r="A25" t="s">
        <v>42</v>
      </c>
      <c r="E25" s="20">
        <f>SUMPRODUCT(E18:E21,A18:A21)*12</f>
        <v>0</v>
      </c>
      <c r="F25" s="20">
        <f>SUMPRODUCT(F18:F21,A18:A21)*12</f>
        <v>0</v>
      </c>
      <c r="H25" t="s">
        <v>43</v>
      </c>
      <c r="J25" s="15"/>
      <c r="K25" s="6"/>
      <c r="L25" s="16" t="str">
        <f t="shared" si="0"/>
        <v/>
      </c>
      <c r="M25" s="16" t="str">
        <f t="shared" si="1"/>
        <v/>
      </c>
    </row>
    <row r="26" spans="1:13">
      <c r="A26" t="s">
        <v>44</v>
      </c>
      <c r="B26" s="21"/>
      <c r="C26" s="22" t="s">
        <v>45</v>
      </c>
      <c r="D26" s="21"/>
      <c r="E26" s="23">
        <f>-E25*$B$26</f>
        <v>0</v>
      </c>
      <c r="F26" s="23">
        <f>-F25*$D$26</f>
        <v>0</v>
      </c>
      <c r="H26" t="s">
        <v>46</v>
      </c>
      <c r="J26" s="15"/>
      <c r="K26" s="6"/>
      <c r="L26" s="16" t="str">
        <f t="shared" si="0"/>
        <v/>
      </c>
      <c r="M26" s="16" t="str">
        <f t="shared" si="1"/>
        <v/>
      </c>
    </row>
    <row r="27" spans="1:13">
      <c r="A27" t="s">
        <v>47</v>
      </c>
      <c r="E27" s="20">
        <f>E25+E26</f>
        <v>0</v>
      </c>
      <c r="F27" s="20">
        <f>F25+F26</f>
        <v>0</v>
      </c>
      <c r="H27" t="s">
        <v>48</v>
      </c>
      <c r="J27" s="24"/>
      <c r="K27" s="6"/>
      <c r="L27" s="16" t="str">
        <f t="shared" si="0"/>
        <v/>
      </c>
      <c r="M27" s="16" t="str">
        <f t="shared" si="1"/>
        <v/>
      </c>
    </row>
    <row r="28" spans="1:13">
      <c r="A28" t="s">
        <v>49</v>
      </c>
      <c r="E28" s="6"/>
      <c r="F28" s="6"/>
      <c r="H28" t="s">
        <v>50</v>
      </c>
      <c r="J28" s="15"/>
      <c r="K28" s="6"/>
      <c r="L28" s="16" t="str">
        <f t="shared" si="0"/>
        <v/>
      </c>
      <c r="M28" s="16" t="str">
        <f t="shared" si="1"/>
        <v/>
      </c>
    </row>
    <row r="29" spans="1:13">
      <c r="E29" s="18" t="s">
        <v>33</v>
      </c>
      <c r="F29" s="18" t="s">
        <v>34</v>
      </c>
      <c r="H29" t="s">
        <v>51</v>
      </c>
      <c r="J29" s="15"/>
      <c r="K29" s="6"/>
      <c r="L29" s="16" t="str">
        <f t="shared" si="0"/>
        <v/>
      </c>
      <c r="M29" s="16" t="str">
        <f t="shared" si="1"/>
        <v/>
      </c>
    </row>
    <row r="30" spans="1:13">
      <c r="A30" s="1" t="s">
        <v>52</v>
      </c>
      <c r="E30" s="25">
        <f>E27+E28</f>
        <v>0</v>
      </c>
      <c r="F30" s="25">
        <f>F27+F28</f>
        <v>0</v>
      </c>
      <c r="H30" t="s">
        <v>53</v>
      </c>
      <c r="J30" s="15"/>
      <c r="K30" s="6"/>
      <c r="L30" s="16" t="str">
        <f t="shared" si="0"/>
        <v/>
      </c>
      <c r="M30" s="16" t="str">
        <f t="shared" si="1"/>
        <v/>
      </c>
    </row>
    <row r="31" spans="1:13">
      <c r="A31" s="1" t="s">
        <v>54</v>
      </c>
      <c r="E31" s="26">
        <f>-K34</f>
        <v>0</v>
      </c>
      <c r="F31" s="26">
        <f>-K34</f>
        <v>0</v>
      </c>
      <c r="H31" t="s">
        <v>55</v>
      </c>
      <c r="I31" s="8"/>
      <c r="J31" s="15"/>
      <c r="K31" s="6"/>
      <c r="L31" s="16" t="str">
        <f t="shared" si="0"/>
        <v/>
      </c>
      <c r="M31" s="16" t="str">
        <f t="shared" si="1"/>
        <v/>
      </c>
    </row>
    <row r="32" spans="1:13">
      <c r="E32" s="18" t="s">
        <v>33</v>
      </c>
      <c r="F32" s="18" t="s">
        <v>34</v>
      </c>
      <c r="H32" t="s">
        <v>56</v>
      </c>
      <c r="J32" s="15"/>
      <c r="K32" s="6"/>
      <c r="L32" s="16" t="str">
        <f t="shared" si="0"/>
        <v/>
      </c>
      <c r="M32" s="16" t="str">
        <f t="shared" si="1"/>
        <v/>
      </c>
    </row>
    <row r="33" spans="1:13">
      <c r="A33" s="27" t="s">
        <v>57</v>
      </c>
      <c r="B33" s="28"/>
      <c r="C33" s="28"/>
      <c r="D33" s="28"/>
      <c r="E33" s="29">
        <f>SUM(E30:E31)</f>
        <v>0</v>
      </c>
      <c r="K33" s="18" t="s">
        <v>33</v>
      </c>
      <c r="L33" s="18" t="s">
        <v>58</v>
      </c>
      <c r="M33" s="18" t="s">
        <v>58</v>
      </c>
    </row>
    <row r="34" spans="1:13">
      <c r="A34" s="27" t="s">
        <v>59</v>
      </c>
      <c r="B34" s="28"/>
      <c r="C34" s="28"/>
      <c r="D34" s="28"/>
      <c r="E34" s="29"/>
      <c r="F34" s="29">
        <f>SUM(F30:F31)</f>
        <v>0</v>
      </c>
      <c r="H34" t="s">
        <v>60</v>
      </c>
      <c r="K34" s="20">
        <f>SUM(K17:K32)</f>
        <v>0</v>
      </c>
      <c r="L34" s="16" t="str">
        <f>IF(K34=0,"",SUM(L17:L32))</f>
        <v/>
      </c>
      <c r="M34" s="16" t="str">
        <f>IF(K34=0,"",SUM(M17:M32))</f>
        <v/>
      </c>
    </row>
    <row r="35" spans="1:13">
      <c r="H35" s="4" t="s">
        <v>61</v>
      </c>
      <c r="I35" s="8" t="e">
        <f>K34/B23</f>
        <v>#DIV/0!</v>
      </c>
      <c r="J35" s="4" t="s">
        <v>62</v>
      </c>
      <c r="K35" s="20" t="e">
        <f>K34/I9</f>
        <v>#DIV/0!</v>
      </c>
    </row>
    <row r="36" spans="1:13">
      <c r="A36" s="1" t="s">
        <v>63</v>
      </c>
      <c r="C36" s="4" t="s">
        <v>64</v>
      </c>
      <c r="D36" s="30"/>
      <c r="E36" s="4" t="s">
        <v>65</v>
      </c>
      <c r="F36" s="20">
        <f>D36*K8</f>
        <v>0</v>
      </c>
    </row>
    <row r="37" spans="1:13">
      <c r="A37" t="s">
        <v>66</v>
      </c>
      <c r="C37" s="31"/>
      <c r="E37" s="4" t="s">
        <v>67</v>
      </c>
      <c r="F37" s="6">
        <f>C38*0.01</f>
        <v>0</v>
      </c>
      <c r="H37" t="s">
        <v>68</v>
      </c>
      <c r="L37" t="s">
        <v>21</v>
      </c>
      <c r="M37" t="s">
        <v>22</v>
      </c>
    </row>
    <row r="38" spans="1:13">
      <c r="A38" s="32" t="s">
        <v>69</v>
      </c>
      <c r="C38" s="20">
        <f>K8-F36</f>
        <v>0</v>
      </c>
      <c r="E38" s="4" t="s">
        <v>70</v>
      </c>
      <c r="F38" s="6"/>
      <c r="H38" t="s">
        <v>71</v>
      </c>
      <c r="L38" s="20">
        <f>E30</f>
        <v>0</v>
      </c>
      <c r="M38" s="20">
        <f>F30</f>
        <v>0</v>
      </c>
    </row>
    <row r="39" spans="1:13">
      <c r="A39" t="s">
        <v>72</v>
      </c>
      <c r="C39">
        <v>300</v>
      </c>
      <c r="E39" s="4" t="s">
        <v>73</v>
      </c>
      <c r="F39" s="25">
        <f>SUM(F37:F38)+F36</f>
        <v>0</v>
      </c>
      <c r="H39" t="s">
        <v>74</v>
      </c>
      <c r="L39" s="23">
        <f>-K34</f>
        <v>0</v>
      </c>
      <c r="M39" s="23">
        <f>L39</f>
        <v>0</v>
      </c>
    </row>
    <row r="40" spans="1:13">
      <c r="A40" t="s">
        <v>75</v>
      </c>
      <c r="C40" s="8">
        <f>-PMT(C37/12,C39,C38)</f>
        <v>0</v>
      </c>
      <c r="H40" t="s">
        <v>76</v>
      </c>
      <c r="L40" s="23">
        <f>-F41</f>
        <v>0</v>
      </c>
      <c r="M40" s="23">
        <f>L40</f>
        <v>0</v>
      </c>
    </row>
    <row r="41" spans="1:13">
      <c r="A41" t="s">
        <v>77</v>
      </c>
      <c r="F41" s="25">
        <f>12*C40</f>
        <v>0</v>
      </c>
      <c r="L41" s="18" t="s">
        <v>58</v>
      </c>
      <c r="M41" s="18" t="s">
        <v>58</v>
      </c>
    </row>
    <row r="42" spans="1:13">
      <c r="H42" t="s">
        <v>78</v>
      </c>
      <c r="L42" s="25">
        <f>SUM(L38:L40)</f>
        <v>0</v>
      </c>
      <c r="M42" s="25">
        <f>SUM(M38:M40)</f>
        <v>0</v>
      </c>
    </row>
    <row r="43" spans="1:13">
      <c r="A43" t="s">
        <v>79</v>
      </c>
      <c r="C43" s="20">
        <f>'Amortization Table'!F15</f>
        <v>0</v>
      </c>
      <c r="D43" s="27" t="s">
        <v>80</v>
      </c>
      <c r="E43" s="27"/>
      <c r="F43" s="33" t="e">
        <f>(C43+L42)/F39</f>
        <v>#DIV/0!</v>
      </c>
      <c r="H43" t="s">
        <v>81</v>
      </c>
      <c r="L43" s="34" t="e">
        <f>E33/F41</f>
        <v>#DIV/0!</v>
      </c>
      <c r="M43" s="34" t="e">
        <f>F34/F41</f>
        <v>#DIV/0!</v>
      </c>
    </row>
    <row r="44" spans="1:13">
      <c r="C44" s="20"/>
      <c r="D44" s="27" t="s">
        <v>82</v>
      </c>
      <c r="E44" s="27"/>
      <c r="F44" s="33" t="e">
        <f>(C43+M42)/F39</f>
        <v>#DIV/0!</v>
      </c>
      <c r="L44" s="35"/>
      <c r="M44" s="35"/>
    </row>
    <row r="45" spans="1:13" ht="7.7" customHeight="1"/>
    <row r="46" spans="1:13">
      <c r="A46" s="27" t="s">
        <v>83</v>
      </c>
      <c r="B46" s="28"/>
      <c r="C46" s="28"/>
      <c r="D46" s="28"/>
      <c r="E46" s="28"/>
      <c r="F46" s="33" t="e">
        <f>L42/F39</f>
        <v>#DIV/0!</v>
      </c>
      <c r="H46" s="27" t="s">
        <v>84</v>
      </c>
      <c r="I46" s="27"/>
      <c r="J46" s="27"/>
      <c r="K46" s="28"/>
      <c r="L46" s="28"/>
      <c r="M46" s="33" t="e">
        <f>E33/K8</f>
        <v>#DIV/0!</v>
      </c>
    </row>
    <row r="47" spans="1:13">
      <c r="A47" s="27" t="s">
        <v>85</v>
      </c>
      <c r="B47" s="28"/>
      <c r="C47" s="28"/>
      <c r="D47" s="28"/>
      <c r="E47" s="28"/>
      <c r="F47" s="33" t="e">
        <f>M42/F39</f>
        <v>#DIV/0!</v>
      </c>
      <c r="H47" s="27" t="s">
        <v>86</v>
      </c>
      <c r="I47" s="27"/>
      <c r="J47" s="27"/>
      <c r="K47" s="28"/>
      <c r="L47" s="28"/>
      <c r="M47" s="33" t="e">
        <f>F34/K8</f>
        <v>#DIV/0!</v>
      </c>
    </row>
    <row r="49" spans="1:13">
      <c r="A49" s="38" t="s">
        <v>95</v>
      </c>
      <c r="B49" s="38"/>
      <c r="C49" s="38"/>
      <c r="D49" s="38"/>
      <c r="E49" s="38"/>
      <c r="F49" s="38"/>
      <c r="G49" s="38"/>
      <c r="H49" s="38"/>
      <c r="I49" s="38"/>
      <c r="J49" s="38"/>
      <c r="K49" s="38"/>
      <c r="L49" s="38"/>
      <c r="M49" s="38"/>
    </row>
    <row r="50" spans="1:13">
      <c r="A50" s="38"/>
      <c r="B50" s="38"/>
      <c r="C50" s="38"/>
      <c r="D50" s="38"/>
      <c r="E50" s="38"/>
      <c r="F50" s="38"/>
      <c r="G50" s="38"/>
      <c r="H50" s="38"/>
      <c r="I50" s="38"/>
      <c r="J50" s="38"/>
      <c r="K50" s="38"/>
      <c r="L50" s="38"/>
      <c r="M50" s="38"/>
    </row>
  </sheetData>
  <sheetProtection selectLockedCells="1" selectUnlockedCells="1"/>
  <mergeCells count="5">
    <mergeCell ref="C8:F8"/>
    <mergeCell ref="C9:F9"/>
    <mergeCell ref="E14:K14"/>
    <mergeCell ref="L15:M15"/>
    <mergeCell ref="A49:M50"/>
  </mergeCells>
  <hyperlinks>
    <hyperlink ref="A5" r:id="rId1"/>
  </hyperlinks>
  <printOptions horizontalCentered="1"/>
  <pageMargins left="0.78749999999999998" right="0.78749999999999998" top="0.78749999999999998" bottom="0.78749999999999998" header="0.51180555555555551" footer="0.51180555555555551"/>
  <pageSetup scale="82" orientation="landscape" useFirstPageNumber="1" horizontalDpi="300" verticalDpi="300"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sheetPr>
    <pageSetUpPr fitToPage="1"/>
  </sheetPr>
  <dimension ref="A1:F15"/>
  <sheetViews>
    <sheetView zoomScale="80" zoomScaleNormal="80" workbookViewId="0">
      <selection activeCell="B19" sqref="B19"/>
    </sheetView>
  </sheetViews>
  <sheetFormatPr defaultColWidth="11.5703125" defaultRowHeight="12.75"/>
  <cols>
    <col min="2" max="2" width="16.140625" customWidth="1"/>
    <col min="3" max="4" width="10.28515625" style="8" customWidth="1"/>
    <col min="5" max="5" width="13.85546875" customWidth="1"/>
    <col min="6" max="6" width="12.28515625" style="8" customWidth="1"/>
  </cols>
  <sheetData>
    <row r="1" spans="1:6">
      <c r="B1" t="s">
        <v>87</v>
      </c>
      <c r="C1" s="8" t="s">
        <v>88</v>
      </c>
      <c r="D1" s="8" t="s">
        <v>89</v>
      </c>
      <c r="E1" t="s">
        <v>90</v>
      </c>
      <c r="F1" s="8" t="s">
        <v>91</v>
      </c>
    </row>
    <row r="2" spans="1:6">
      <c r="A2">
        <v>1</v>
      </c>
      <c r="B2" s="20">
        <f>Analysis!C38</f>
        <v>0</v>
      </c>
      <c r="C2" s="8">
        <f>Analysis!C40</f>
        <v>0</v>
      </c>
      <c r="D2" s="8">
        <f>Analysis!$C$37*B2/12</f>
        <v>0</v>
      </c>
      <c r="E2" s="8">
        <f t="shared" ref="E2:E13" si="0">B2-C2+D2</f>
        <v>0</v>
      </c>
      <c r="F2" s="8">
        <f t="shared" ref="F2:F13" si="1">C2-D2</f>
        <v>0</v>
      </c>
    </row>
    <row r="3" spans="1:6">
      <c r="A3">
        <v>2</v>
      </c>
      <c r="B3" s="8">
        <f t="shared" ref="B3:B13" si="2">E2</f>
        <v>0</v>
      </c>
      <c r="C3" s="8">
        <f t="shared" ref="C3:C13" si="3">C2</f>
        <v>0</v>
      </c>
      <c r="D3" s="8">
        <f>Analysis!$C$37*B3/12</f>
        <v>0</v>
      </c>
      <c r="E3" s="8">
        <f t="shared" si="0"/>
        <v>0</v>
      </c>
      <c r="F3" s="8">
        <f t="shared" si="1"/>
        <v>0</v>
      </c>
    </row>
    <row r="4" spans="1:6">
      <c r="A4">
        <v>3</v>
      </c>
      <c r="B4" s="8">
        <f t="shared" si="2"/>
        <v>0</v>
      </c>
      <c r="C4" s="8">
        <f t="shared" si="3"/>
        <v>0</v>
      </c>
      <c r="D4" s="8">
        <f>Analysis!$C$37*B4/12</f>
        <v>0</v>
      </c>
      <c r="E4" s="8">
        <f t="shared" si="0"/>
        <v>0</v>
      </c>
      <c r="F4" s="8">
        <f t="shared" si="1"/>
        <v>0</v>
      </c>
    </row>
    <row r="5" spans="1:6">
      <c r="A5">
        <v>4</v>
      </c>
      <c r="B5" s="8">
        <f t="shared" si="2"/>
        <v>0</v>
      </c>
      <c r="C5" s="8">
        <f t="shared" si="3"/>
        <v>0</v>
      </c>
      <c r="D5" s="8">
        <f>Analysis!$C$37*B5/12</f>
        <v>0</v>
      </c>
      <c r="E5" s="8">
        <f t="shared" si="0"/>
        <v>0</v>
      </c>
      <c r="F5" s="8">
        <f t="shared" si="1"/>
        <v>0</v>
      </c>
    </row>
    <row r="6" spans="1:6">
      <c r="A6">
        <v>5</v>
      </c>
      <c r="B6" s="8">
        <f t="shared" si="2"/>
        <v>0</v>
      </c>
      <c r="C6" s="8">
        <f t="shared" si="3"/>
        <v>0</v>
      </c>
      <c r="D6" s="8">
        <f>Analysis!$C$37*B6/12</f>
        <v>0</v>
      </c>
      <c r="E6" s="8">
        <f t="shared" si="0"/>
        <v>0</v>
      </c>
      <c r="F6" s="8">
        <f t="shared" si="1"/>
        <v>0</v>
      </c>
    </row>
    <row r="7" spans="1:6">
      <c r="A7">
        <v>6</v>
      </c>
      <c r="B7" s="8">
        <f t="shared" si="2"/>
        <v>0</v>
      </c>
      <c r="C7" s="8">
        <f t="shared" si="3"/>
        <v>0</v>
      </c>
      <c r="D7" s="8">
        <f>Analysis!$C$37*B7/12</f>
        <v>0</v>
      </c>
      <c r="E7" s="8">
        <f t="shared" si="0"/>
        <v>0</v>
      </c>
      <c r="F7" s="8">
        <f t="shared" si="1"/>
        <v>0</v>
      </c>
    </row>
    <row r="8" spans="1:6">
      <c r="A8">
        <v>7</v>
      </c>
      <c r="B8" s="8">
        <f t="shared" si="2"/>
        <v>0</v>
      </c>
      <c r="C8" s="8">
        <f t="shared" si="3"/>
        <v>0</v>
      </c>
      <c r="D8" s="8">
        <f>Analysis!$C$37*B8/12</f>
        <v>0</v>
      </c>
      <c r="E8" s="8">
        <f t="shared" si="0"/>
        <v>0</v>
      </c>
      <c r="F8" s="8">
        <f t="shared" si="1"/>
        <v>0</v>
      </c>
    </row>
    <row r="9" spans="1:6">
      <c r="A9">
        <v>8</v>
      </c>
      <c r="B9" s="8">
        <f t="shared" si="2"/>
        <v>0</v>
      </c>
      <c r="C9" s="8">
        <f t="shared" si="3"/>
        <v>0</v>
      </c>
      <c r="D9" s="8">
        <f>Analysis!$C$37*B9/12</f>
        <v>0</v>
      </c>
      <c r="E9" s="8">
        <f t="shared" si="0"/>
        <v>0</v>
      </c>
      <c r="F9" s="8">
        <f t="shared" si="1"/>
        <v>0</v>
      </c>
    </row>
    <row r="10" spans="1:6">
      <c r="A10">
        <v>9</v>
      </c>
      <c r="B10" s="8">
        <f t="shared" si="2"/>
        <v>0</v>
      </c>
      <c r="C10" s="8">
        <f t="shared" si="3"/>
        <v>0</v>
      </c>
      <c r="D10" s="8">
        <f>Analysis!$C$37*B10/12</f>
        <v>0</v>
      </c>
      <c r="E10" s="8">
        <f t="shared" si="0"/>
        <v>0</v>
      </c>
      <c r="F10" s="8">
        <f t="shared" si="1"/>
        <v>0</v>
      </c>
    </row>
    <row r="11" spans="1:6">
      <c r="A11">
        <v>10</v>
      </c>
      <c r="B11" s="8">
        <f t="shared" si="2"/>
        <v>0</v>
      </c>
      <c r="C11" s="8">
        <f t="shared" si="3"/>
        <v>0</v>
      </c>
      <c r="D11" s="8">
        <f>Analysis!$C$37*B11/12</f>
        <v>0</v>
      </c>
      <c r="E11" s="8">
        <f t="shared" si="0"/>
        <v>0</v>
      </c>
      <c r="F11" s="8">
        <f t="shared" si="1"/>
        <v>0</v>
      </c>
    </row>
    <row r="12" spans="1:6">
      <c r="A12">
        <v>11</v>
      </c>
      <c r="B12" s="8">
        <f t="shared" si="2"/>
        <v>0</v>
      </c>
      <c r="C12" s="8">
        <f t="shared" si="3"/>
        <v>0</v>
      </c>
      <c r="D12" s="8">
        <f>Analysis!$C$37*B12/12</f>
        <v>0</v>
      </c>
      <c r="E12" s="8">
        <f t="shared" si="0"/>
        <v>0</v>
      </c>
      <c r="F12" s="8">
        <f t="shared" si="1"/>
        <v>0</v>
      </c>
    </row>
    <row r="13" spans="1:6">
      <c r="A13">
        <v>12</v>
      </c>
      <c r="B13" s="8">
        <f t="shared" si="2"/>
        <v>0</v>
      </c>
      <c r="C13" s="8">
        <f t="shared" si="3"/>
        <v>0</v>
      </c>
      <c r="D13" s="8">
        <f>Analysis!$C$37*B13/12</f>
        <v>0</v>
      </c>
      <c r="E13" s="8">
        <f t="shared" si="0"/>
        <v>0</v>
      </c>
      <c r="F13" s="8">
        <f t="shared" si="1"/>
        <v>0</v>
      </c>
    </row>
    <row r="15" spans="1:6">
      <c r="A15" t="s">
        <v>92</v>
      </c>
      <c r="C15" s="8">
        <f>SUM(C2:C13)</f>
        <v>0</v>
      </c>
      <c r="D15" s="8">
        <f>SUM(D2:D13)</f>
        <v>0</v>
      </c>
      <c r="F15" s="8">
        <f>SUM(F2:F13)</f>
        <v>0</v>
      </c>
    </row>
  </sheetData>
  <sheetProtection selectLockedCells="1" selectUnlockedCells="1"/>
  <printOptions horizontalCentered="1"/>
  <pageMargins left="0.78749999999999998" right="0.78749999999999998" top="0.78749999999999998" bottom="0.78749999999999998" header="0.51180555555555551" footer="0.51180555555555551"/>
  <pageSetup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Analysis</vt:lpstr>
      <vt:lpstr>Amortization Table</vt:lpstr>
      <vt:lpstr>Analysis!Print_Area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Pat</cp:lastModifiedBy>
  <cp:lastPrinted>2016-02-12T22:10:45Z</cp:lastPrinted>
  <dcterms:created xsi:type="dcterms:W3CDTF">2013-06-05T18:18:36Z</dcterms:created>
  <dcterms:modified xsi:type="dcterms:W3CDTF">2016-02-12T22:14:23Z</dcterms:modified>
</cp:coreProperties>
</file>