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uck\Desktop\NEWARK STUDIES 2024\"/>
    </mc:Choice>
  </mc:AlternateContent>
  <xr:revisionPtr revIDLastSave="0" documentId="13_ncr:1_{D01B1A67-471F-4935-ABC4-F7571F1C353D}" xr6:coauthVersionLast="47" xr6:coauthVersionMax="47" xr10:uidLastSave="{00000000-0000-0000-0000-000000000000}"/>
  <bookViews>
    <workbookView xWindow="-120" yWindow="-120" windowWidth="29040" windowHeight="15840" xr2:uid="{168DD54D-72DE-400F-9EF8-DBC4C22BA578}"/>
  </bookViews>
  <sheets>
    <sheet name="Land Analysis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" i="2" l="1"/>
  <c r="I5" i="2"/>
  <c r="K4" i="2"/>
  <c r="I4" i="2"/>
  <c r="K29" i="2"/>
  <c r="I29" i="2"/>
  <c r="K28" i="2"/>
  <c r="I28" i="2"/>
  <c r="K22" i="2"/>
  <c r="I22" i="2"/>
  <c r="K21" i="2"/>
  <c r="I21" i="2"/>
  <c r="K20" i="2"/>
  <c r="I20" i="2"/>
  <c r="K19" i="2"/>
  <c r="I19" i="2"/>
  <c r="K18" i="2"/>
  <c r="I18" i="2"/>
  <c r="K17" i="2"/>
  <c r="I17" i="2"/>
  <c r="I2" i="2"/>
  <c r="K2" i="2"/>
  <c r="Q2" i="2"/>
  <c r="R2" i="2"/>
  <c r="S2" i="2"/>
  <c r="I3" i="2"/>
  <c r="K3" i="2"/>
  <c r="Q3" i="2"/>
  <c r="R3" i="2"/>
  <c r="S3" i="2"/>
  <c r="I6" i="2"/>
  <c r="K6" i="2"/>
  <c r="Q6" i="2"/>
  <c r="R6" i="2"/>
  <c r="S6" i="2"/>
  <c r="I7" i="2"/>
  <c r="K7" i="2"/>
  <c r="Q7" i="2"/>
  <c r="R7" i="2"/>
  <c r="S7" i="2"/>
  <c r="I8" i="2"/>
  <c r="K8" i="2"/>
  <c r="Q8" i="2"/>
  <c r="R8" i="2"/>
  <c r="S8" i="2"/>
  <c r="I9" i="2"/>
  <c r="K9" i="2"/>
  <c r="Q9" i="2"/>
  <c r="R9" i="2"/>
  <c r="S9" i="2"/>
  <c r="D10" i="2"/>
  <c r="G10" i="2"/>
  <c r="H10" i="2"/>
  <c r="J10" i="2"/>
  <c r="K10" i="2"/>
  <c r="L10" i="2"/>
  <c r="M10" i="2"/>
  <c r="O10" i="2"/>
  <c r="P10" i="2"/>
  <c r="I11" i="2"/>
  <c r="I12" i="2"/>
  <c r="M12" i="2"/>
  <c r="P12" i="2"/>
  <c r="S12" i="2"/>
  <c r="S5" i="2" l="1"/>
  <c r="R5" i="2"/>
  <c r="Q5" i="2"/>
  <c r="S4" i="2"/>
  <c r="R4" i="2"/>
  <c r="Q4" i="2"/>
  <c r="S28" i="2"/>
  <c r="R28" i="2"/>
  <c r="Q28" i="2"/>
  <c r="S29" i="2"/>
  <c r="R29" i="2"/>
  <c r="Q29" i="2"/>
  <c r="S22" i="2"/>
  <c r="R22" i="2"/>
  <c r="Q22" i="2"/>
  <c r="S21" i="2"/>
  <c r="R21" i="2"/>
  <c r="Q21" i="2"/>
  <c r="S20" i="2"/>
  <c r="R20" i="2"/>
  <c r="Q20" i="2"/>
  <c r="S19" i="2"/>
  <c r="R19" i="2"/>
  <c r="Q19" i="2"/>
  <c r="S18" i="2"/>
  <c r="R18" i="2"/>
  <c r="Q18" i="2"/>
  <c r="S17" i="2"/>
  <c r="R17" i="2"/>
  <c r="Q17" i="2"/>
</calcChain>
</file>

<file path=xl/sharedStrings.xml><?xml version="1.0" encoding="utf-8"?>
<sst xmlns="http://schemas.openxmlformats.org/spreadsheetml/2006/main" count="196" uniqueCount="115">
  <si>
    <t>Parcel Number</t>
  </si>
  <si>
    <t>Street Address</t>
  </si>
  <si>
    <t>Sale Date</t>
  </si>
  <si>
    <t>Sale Price</t>
  </si>
  <si>
    <t>Instr.</t>
  </si>
  <si>
    <t>Terms of Sale</t>
  </si>
  <si>
    <t>Adj. Sale $</t>
  </si>
  <si>
    <t>Asd. when Sold</t>
  </si>
  <si>
    <t>Asd/Adj. Sale</t>
  </si>
  <si>
    <t>Cur. Appraisal</t>
  </si>
  <si>
    <t>Land Residual</t>
  </si>
  <si>
    <t>Est. Land Value</t>
  </si>
  <si>
    <t>Effec. Front</t>
  </si>
  <si>
    <t>Depth</t>
  </si>
  <si>
    <t>Net Acres</t>
  </si>
  <si>
    <t>Total Acres</t>
  </si>
  <si>
    <t>Dollars/FF</t>
  </si>
  <si>
    <t>Dollars/Acre</t>
  </si>
  <si>
    <t>Dollars/SqFt</t>
  </si>
  <si>
    <t>Actual Front</t>
  </si>
  <si>
    <t>ECF Area</t>
  </si>
  <si>
    <t>Liber/Page</t>
  </si>
  <si>
    <t>Other Parcels in Sale</t>
  </si>
  <si>
    <t>Land Table</t>
  </si>
  <si>
    <t>Gravel</t>
  </si>
  <si>
    <t>Paved</t>
  </si>
  <si>
    <t>Inspected Date</t>
  </si>
  <si>
    <t>Use Code</t>
  </si>
  <si>
    <t>Class</t>
  </si>
  <si>
    <t>Rate Group 1</t>
  </si>
  <si>
    <t>Rate Group 2</t>
  </si>
  <si>
    <t>Rate Group 3</t>
  </si>
  <si>
    <t>Site Characteristics</t>
  </si>
  <si>
    <t>Access</t>
  </si>
  <si>
    <t>Water Supply</t>
  </si>
  <si>
    <t>Sewer</t>
  </si>
  <si>
    <t>Property Restrictions</t>
  </si>
  <si>
    <t>Restriction Notes</t>
  </si>
  <si>
    <t>Waterfont View</t>
  </si>
  <si>
    <t>Waterfront</t>
  </si>
  <si>
    <t>Waterfront Name</t>
  </si>
  <si>
    <t>Waterfront Ownership</t>
  </si>
  <si>
    <t>Waterfront Influences</t>
  </si>
  <si>
    <t>Bottom Character</t>
  </si>
  <si>
    <t>08-003-012-00</t>
  </si>
  <si>
    <t>681 S ALGER RD</t>
  </si>
  <si>
    <t>MLC</t>
  </si>
  <si>
    <t>03-ARM'S LENGTH</t>
  </si>
  <si>
    <t>101</t>
  </si>
  <si>
    <t>1103-0173</t>
  </si>
  <si>
    <t xml:space="preserve">AGRICULTURAL </t>
  </si>
  <si>
    <t>08-005-007-01</t>
  </si>
  <si>
    <t>4245 W WASHINGTON RD</t>
  </si>
  <si>
    <t>WD</t>
  </si>
  <si>
    <t>1082/1386</t>
  </si>
  <si>
    <t>NOT INSPECTED</t>
  </si>
  <si>
    <t>08-007-002-10</t>
  </si>
  <si>
    <t>5282 W HUMPHREY RD</t>
  </si>
  <si>
    <t>1080/0514</t>
  </si>
  <si>
    <t>08-007-013-00</t>
  </si>
  <si>
    <t>102</t>
  </si>
  <si>
    <t>RESIDENTIAL</t>
  </si>
  <si>
    <t>401</t>
  </si>
  <si>
    <t>08-008-007-02</t>
  </si>
  <si>
    <t>1089-0206</t>
  </si>
  <si>
    <t>08-008-007-10, 08-008-007-20</t>
  </si>
  <si>
    <t>PTA</t>
  </si>
  <si>
    <t>08-009-008-00</t>
  </si>
  <si>
    <t>3850 W PIERCE RD</t>
  </si>
  <si>
    <t>1117-0287</t>
  </si>
  <si>
    <t>08-008-008-00</t>
  </si>
  <si>
    <t>S JEROME RD</t>
  </si>
  <si>
    <t>08-013-006-00</t>
  </si>
  <si>
    <t>500 W BUCHANAN RD</t>
  </si>
  <si>
    <t>1114-0839</t>
  </si>
  <si>
    <t>08-014-007-00</t>
  </si>
  <si>
    <t>2877 S BEGOLE RD</t>
  </si>
  <si>
    <t>1101-00721</t>
  </si>
  <si>
    <t>08-015-011-01</t>
  </si>
  <si>
    <t>2330 W BUCHANAN RD</t>
  </si>
  <si>
    <t>08-016-008-00</t>
  </si>
  <si>
    <t>S SMITH (2000) RD</t>
  </si>
  <si>
    <t>1099-1291</t>
  </si>
  <si>
    <t>08-016-009-00</t>
  </si>
  <si>
    <t>08-026-001-01</t>
  </si>
  <si>
    <t>1100-0358</t>
  </si>
  <si>
    <t>08-028-010-00</t>
  </si>
  <si>
    <t>3426 W HAYES RD</t>
  </si>
  <si>
    <t>1110-1242</t>
  </si>
  <si>
    <t>08-030-010-02</t>
  </si>
  <si>
    <t>S ELY HWY</t>
  </si>
  <si>
    <t>OTH</t>
  </si>
  <si>
    <t>1103-1007</t>
  </si>
  <si>
    <t>08-032-007-05</t>
  </si>
  <si>
    <t>4731 W HAYES RD</t>
  </si>
  <si>
    <t>LC</t>
  </si>
  <si>
    <t>1101-1473</t>
  </si>
  <si>
    <t>08-033-005-00</t>
  </si>
  <si>
    <t>W NELSON (3000) RD</t>
  </si>
  <si>
    <t>1085/0724</t>
  </si>
  <si>
    <t>08-035-008-01</t>
  </si>
  <si>
    <t>5580 S JEROME RD</t>
  </si>
  <si>
    <t>Totals:</t>
  </si>
  <si>
    <t>Sale. Ratio =&gt;</t>
  </si>
  <si>
    <t>Average</t>
  </si>
  <si>
    <t>Std. Dev. =&gt;</t>
  </si>
  <si>
    <t>per FF=&gt;</t>
  </si>
  <si>
    <t>per Net Acre=&gt;</t>
  </si>
  <si>
    <t>per SqFt=&gt;</t>
  </si>
  <si>
    <t>10-019-012-00</t>
  </si>
  <si>
    <t xml:space="preserve"> </t>
  </si>
  <si>
    <t>01-016-009-00</t>
  </si>
  <si>
    <t>AG GOOD LAND $5300 PER ACRE APPLIED $5824 CALCYLATED BUT HEAVILY WEIGHTED WITH ONE SALE ALSO APPLIED TO CONSUMER STRIPS</t>
  </si>
  <si>
    <t>AG EXCELLENT LAND $8216 CALCULATED, $8100 PER ACRE APPLIED</t>
  </si>
  <si>
    <t>AG LAND TILLABLE/UNTILLABLE AVERAGE $4000 PER ACRE APPLIED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</si>
</sst>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$&quot;#,##0_);[Red]\(&quot;$&quot;#,##0\)"/>
    <numFmt numFmtId="8" formatCode="&quot;$&quot;#,##0.00_);[Red]\(&quot;$&quot;#,##0.00\)"/>
    <numFmt numFmtId="164" formatCode="#0.00_);[Red]\(#0.00\)"/>
    <numFmt numFmtId="165" formatCode="mm/dd/yy"/>
    <numFmt numFmtId="166" formatCode="#,##0.0_);[Red]\(#,##0.0\)"/>
    <numFmt numFmtId="167" formatCode="#0.0_);[Red]\(#0.0\)"/>
    <numFmt numFmtId="168" formatCode="&quot;$&quot;#,##0_);[Red]\(&quot;$&quot;#,##0.00\)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2" fillId="2" borderId="0" xfId="0" applyFont="1" applyFill="1" applyAlignment="1">
      <alignment horizontal="right"/>
    </xf>
    <xf numFmtId="0" fontId="0" fillId="0" borderId="0" xfId="0" applyAlignment="1">
      <alignment horizontal="right"/>
    </xf>
    <xf numFmtId="0" fontId="0" fillId="0" borderId="0" xfId="0" quotePrefix="1" applyAlignment="1">
      <alignment horizontal="right"/>
    </xf>
    <xf numFmtId="14" fontId="0" fillId="0" borderId="0" xfId="0" applyNumberFormat="1"/>
    <xf numFmtId="0" fontId="0" fillId="0" borderId="0" xfId="0" quotePrefix="1"/>
    <xf numFmtId="0" fontId="1" fillId="0" borderId="0" xfId="0" applyFont="1" applyAlignment="1">
      <alignment horizontal="right"/>
    </xf>
    <xf numFmtId="0" fontId="3" fillId="3" borderId="1" xfId="0" applyFont="1" applyFill="1" applyBorder="1"/>
    <xf numFmtId="0" fontId="3" fillId="3" borderId="1" xfId="0" applyFont="1" applyFill="1" applyBorder="1" applyAlignment="1">
      <alignment horizontal="right"/>
    </xf>
    <xf numFmtId="0" fontId="3" fillId="3" borderId="0" xfId="0" applyFont="1" applyFill="1" applyBorder="1"/>
    <xf numFmtId="0" fontId="3" fillId="3" borderId="0" xfId="0" applyFont="1" applyFill="1" applyBorder="1" applyAlignment="1">
      <alignment horizontal="right"/>
    </xf>
    <xf numFmtId="0" fontId="3" fillId="3" borderId="2" xfId="0" applyFont="1" applyFill="1" applyBorder="1"/>
    <xf numFmtId="0" fontId="3" fillId="3" borderId="2" xfId="0" applyFont="1" applyFill="1" applyBorder="1" applyAlignment="1">
      <alignment horizontal="right"/>
    </xf>
    <xf numFmtId="6" fontId="2" fillId="2" borderId="0" xfId="0" applyNumberFormat="1" applyFont="1" applyFill="1" applyAlignment="1">
      <alignment horizontal="center"/>
    </xf>
    <xf numFmtId="6" fontId="0" fillId="0" borderId="0" xfId="0" applyNumberFormat="1"/>
    <xf numFmtId="6" fontId="3" fillId="3" borderId="1" xfId="0" applyNumberFormat="1" applyFont="1" applyFill="1" applyBorder="1"/>
    <xf numFmtId="6" fontId="3" fillId="3" borderId="0" xfId="0" applyNumberFormat="1" applyFont="1" applyFill="1" applyBorder="1"/>
    <xf numFmtId="6" fontId="3" fillId="3" borderId="2" xfId="0" applyNumberFormat="1" applyFont="1" applyFill="1" applyBorder="1"/>
    <xf numFmtId="164" fontId="2" fillId="2" borderId="0" xfId="0" applyNumberFormat="1" applyFont="1" applyFill="1" applyAlignment="1">
      <alignment horizontal="center"/>
    </xf>
    <xf numFmtId="164" fontId="0" fillId="0" borderId="0" xfId="0" applyNumberFormat="1"/>
    <xf numFmtId="164" fontId="3" fillId="3" borderId="1" xfId="0" applyNumberFormat="1" applyFont="1" applyFill="1" applyBorder="1"/>
    <xf numFmtId="164" fontId="3" fillId="3" borderId="0" xfId="0" applyNumberFormat="1" applyFont="1" applyFill="1" applyBorder="1"/>
    <xf numFmtId="164" fontId="3" fillId="3" borderId="2" xfId="0" applyNumberFormat="1" applyFont="1" applyFill="1" applyBorder="1"/>
    <xf numFmtId="165" fontId="2" fillId="2" borderId="0" xfId="0" applyNumberFormat="1" applyFont="1" applyFill="1" applyAlignment="1">
      <alignment horizontal="center"/>
    </xf>
    <xf numFmtId="165" fontId="0" fillId="0" borderId="0" xfId="0" applyNumberFormat="1"/>
    <xf numFmtId="165" fontId="3" fillId="3" borderId="1" xfId="0" applyNumberFormat="1" applyFont="1" applyFill="1" applyBorder="1"/>
    <xf numFmtId="165" fontId="3" fillId="3" borderId="0" xfId="0" applyNumberFormat="1" applyFont="1" applyFill="1" applyBorder="1"/>
    <xf numFmtId="165" fontId="3" fillId="3" borderId="2" xfId="0" applyNumberFormat="1" applyFont="1" applyFill="1" applyBorder="1"/>
    <xf numFmtId="166" fontId="2" fillId="2" borderId="0" xfId="0" applyNumberFormat="1" applyFont="1" applyFill="1" applyAlignment="1">
      <alignment horizontal="center"/>
    </xf>
    <xf numFmtId="166" fontId="0" fillId="0" borderId="0" xfId="0" applyNumberFormat="1"/>
    <xf numFmtId="166" fontId="3" fillId="3" borderId="1" xfId="0" applyNumberFormat="1" applyFont="1" applyFill="1" applyBorder="1"/>
    <xf numFmtId="166" fontId="3" fillId="3" borderId="0" xfId="0" applyNumberFormat="1" applyFont="1" applyFill="1" applyBorder="1"/>
    <xf numFmtId="167" fontId="2" fillId="2" borderId="0" xfId="0" applyNumberFormat="1" applyFont="1" applyFill="1" applyAlignment="1">
      <alignment horizontal="center"/>
    </xf>
    <xf numFmtId="167" fontId="0" fillId="0" borderId="0" xfId="0" applyNumberFormat="1"/>
    <xf numFmtId="167" fontId="3" fillId="3" borderId="1" xfId="0" applyNumberFormat="1" applyFont="1" applyFill="1" applyBorder="1"/>
    <xf numFmtId="167" fontId="3" fillId="3" borderId="0" xfId="0" applyNumberFormat="1" applyFont="1" applyFill="1" applyBorder="1"/>
    <xf numFmtId="167" fontId="3" fillId="3" borderId="2" xfId="0" applyNumberFormat="1" applyFont="1" applyFill="1" applyBorder="1"/>
    <xf numFmtId="40" fontId="2" fillId="2" borderId="0" xfId="0" applyNumberFormat="1" applyFont="1" applyFill="1" applyAlignment="1">
      <alignment horizontal="center"/>
    </xf>
    <xf numFmtId="40" fontId="0" fillId="0" borderId="0" xfId="0" applyNumberFormat="1"/>
    <xf numFmtId="40" fontId="3" fillId="3" borderId="1" xfId="0" applyNumberFormat="1" applyFont="1" applyFill="1" applyBorder="1"/>
    <xf numFmtId="40" fontId="3" fillId="3" borderId="0" xfId="0" applyNumberFormat="1" applyFont="1" applyFill="1" applyBorder="1"/>
    <xf numFmtId="40" fontId="3" fillId="3" borderId="2" xfId="0" applyNumberFormat="1" applyFont="1" applyFill="1" applyBorder="1"/>
    <xf numFmtId="8" fontId="2" fillId="2" borderId="0" xfId="0" applyNumberFormat="1" applyFont="1" applyFill="1" applyAlignment="1">
      <alignment horizontal="center"/>
    </xf>
    <xf numFmtId="8" fontId="0" fillId="0" borderId="0" xfId="0" applyNumberFormat="1"/>
    <xf numFmtId="8" fontId="3" fillId="3" borderId="1" xfId="0" applyNumberFormat="1" applyFont="1" applyFill="1" applyBorder="1"/>
    <xf numFmtId="8" fontId="3" fillId="3" borderId="0" xfId="0" applyNumberFormat="1" applyFont="1" applyFill="1" applyBorder="1"/>
    <xf numFmtId="8" fontId="3" fillId="3" borderId="2" xfId="0" applyNumberFormat="1" applyFont="1" applyFill="1" applyBorder="1"/>
    <xf numFmtId="168" fontId="3" fillId="3" borderId="2" xfId="0" applyNumberFormat="1" applyFont="1" applyFill="1" applyBorder="1"/>
    <xf numFmtId="165" fontId="1" fillId="0" borderId="0" xfId="0" applyNumberFormat="1" applyFont="1"/>
    <xf numFmtId="6" fontId="1" fillId="0" borderId="0" xfId="0" applyNumberFormat="1" applyFont="1"/>
    <xf numFmtId="164" fontId="1" fillId="0" borderId="0" xfId="0" applyNumberFormat="1" applyFont="1"/>
    <xf numFmtId="166" fontId="1" fillId="0" borderId="0" xfId="0" applyNumberFormat="1" applyFont="1"/>
    <xf numFmtId="167" fontId="1" fillId="0" borderId="0" xfId="0" applyNumberFormat="1" applyFont="1"/>
    <xf numFmtId="40" fontId="1" fillId="0" borderId="0" xfId="0" applyNumberFormat="1" applyFont="1"/>
    <xf numFmtId="8" fontId="1" fillId="0" borderId="0" xfId="0" applyNumberFormat="1" applyFont="1"/>
  </cellXfs>
  <cellStyles count="1">
    <cellStyle name="Normal" xfId="0" builtinId="0"/>
  </cellStyles>
  <dxfs count="22">
    <dxf>
      <fill>
        <patternFill>
          <bgColor rgb="FFFFFFFF"/>
        </patternFill>
      </fill>
    </dxf>
    <dxf>
      <fill>
        <patternFill>
          <bgColor rgb="FFA7E4CD"/>
        </patternFill>
      </fill>
    </dxf>
    <dxf>
      <fill>
        <patternFill>
          <bgColor rgb="FFFFFFFF"/>
        </patternFill>
      </fill>
    </dxf>
    <dxf>
      <fill>
        <patternFill>
          <bgColor rgb="FFA7E4CD"/>
        </patternFill>
      </fill>
    </dxf>
    <dxf>
      <fill>
        <patternFill>
          <bgColor rgb="FFFFFFFF"/>
        </patternFill>
      </fill>
    </dxf>
    <dxf>
      <fill>
        <patternFill>
          <bgColor rgb="FFA7E4CD"/>
        </patternFill>
      </fill>
    </dxf>
    <dxf>
      <fill>
        <patternFill>
          <bgColor rgb="FFFFFFFF"/>
        </patternFill>
      </fill>
    </dxf>
    <dxf>
      <fill>
        <patternFill>
          <bgColor rgb="FFA7E4CD"/>
        </patternFill>
      </fill>
    </dxf>
    <dxf>
      <fill>
        <patternFill>
          <bgColor rgb="FFFFFFFF"/>
        </patternFill>
      </fill>
    </dxf>
    <dxf>
      <fill>
        <patternFill>
          <bgColor rgb="FFA7E4CD"/>
        </patternFill>
      </fill>
    </dxf>
    <dxf>
      <fill>
        <patternFill>
          <bgColor rgb="FFFFFFFF"/>
        </patternFill>
      </fill>
    </dxf>
    <dxf>
      <fill>
        <patternFill>
          <bgColor rgb="FFA7E4CD"/>
        </patternFill>
      </fill>
    </dxf>
    <dxf>
      <fill>
        <patternFill>
          <bgColor rgb="FFFFFFFF"/>
        </patternFill>
      </fill>
    </dxf>
    <dxf>
      <fill>
        <patternFill>
          <bgColor rgb="FFA7E4CD"/>
        </patternFill>
      </fill>
    </dxf>
    <dxf>
      <fill>
        <patternFill>
          <bgColor rgb="FFFFFFFF"/>
        </patternFill>
      </fill>
    </dxf>
    <dxf>
      <fill>
        <patternFill>
          <bgColor rgb="FFA7E4CD"/>
        </patternFill>
      </fill>
    </dxf>
    <dxf>
      <fill>
        <patternFill>
          <bgColor rgb="FFFFFFFF"/>
        </patternFill>
      </fill>
    </dxf>
    <dxf>
      <fill>
        <patternFill>
          <bgColor rgb="FFA7E4CD"/>
        </patternFill>
      </fill>
    </dxf>
    <dxf>
      <fill>
        <patternFill>
          <bgColor rgb="FFFFFFFF"/>
        </patternFill>
      </fill>
    </dxf>
    <dxf>
      <fill>
        <patternFill>
          <bgColor rgb="FFA7E4CD"/>
        </patternFill>
      </fill>
    </dxf>
    <dxf>
      <fill>
        <patternFill>
          <bgColor rgb="FFFFFFFF"/>
        </patternFill>
      </fill>
    </dxf>
    <dxf>
      <fill>
        <patternFill>
          <bgColor rgb="FFA7E4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936D46-17FC-49A4-BAE4-B8F2955E7AB2}">
  <dimension ref="A1:BL34"/>
  <sheetViews>
    <sheetView tabSelected="1" workbookViewId="0">
      <selection activeCell="B34" sqref="A34:XFD34"/>
    </sheetView>
  </sheetViews>
  <sheetFormatPr defaultRowHeight="15" x14ac:dyDescent="0.25"/>
  <cols>
    <col min="1" max="1" width="14.28515625" bestFit="1" customWidth="1"/>
    <col min="2" max="2" width="23.5703125" bestFit="1" customWidth="1"/>
    <col min="3" max="3" width="9.28515625" style="27" bestFit="1" customWidth="1"/>
    <col min="4" max="4" width="10.85546875" style="17" bestFit="1" customWidth="1"/>
    <col min="5" max="5" width="5.5703125" bestFit="1" customWidth="1"/>
    <col min="6" max="6" width="21.85546875" bestFit="1" customWidth="1"/>
    <col min="7" max="7" width="10.85546875" style="17" bestFit="1" customWidth="1"/>
    <col min="8" max="8" width="14.7109375" style="17" bestFit="1" customWidth="1"/>
    <col min="9" max="9" width="12.85546875" style="22" bestFit="1" customWidth="1"/>
    <col min="10" max="10" width="13.42578125" style="17" bestFit="1" customWidth="1"/>
    <col min="11" max="11" width="13.28515625" style="17" bestFit="1" customWidth="1"/>
    <col min="12" max="12" width="14.42578125" style="17" bestFit="1" customWidth="1"/>
    <col min="13" max="13" width="11.140625" style="32" bestFit="1" customWidth="1"/>
    <col min="14" max="14" width="6.42578125" style="36" bestFit="1" customWidth="1"/>
    <col min="15" max="15" width="14.28515625" style="41" bestFit="1" customWidth="1"/>
    <col min="16" max="16" width="10.7109375" style="41" bestFit="1" customWidth="1"/>
    <col min="17" max="17" width="10" style="17" bestFit="1" customWidth="1"/>
    <col min="18" max="18" width="12" style="17" bestFit="1" customWidth="1"/>
    <col min="19" max="19" width="11.85546875" style="46" bestFit="1" customWidth="1"/>
    <col min="20" max="20" width="11.7109375" style="41" bestFit="1" customWidth="1"/>
    <col min="21" max="21" width="8.7109375" style="5" bestFit="1" customWidth="1"/>
    <col min="22" max="22" width="10.7109375" bestFit="1" customWidth="1"/>
    <col min="23" max="23" width="26.85546875" bestFit="1" customWidth="1"/>
    <col min="24" max="24" width="14.7109375" bestFit="1" customWidth="1"/>
    <col min="25" max="25" width="6.85546875" bestFit="1" customWidth="1"/>
    <col min="26" max="26" width="6.42578125" bestFit="1" customWidth="1"/>
    <col min="27" max="27" width="15" bestFit="1" customWidth="1"/>
    <col min="28" max="28" width="9.42578125" bestFit="1" customWidth="1"/>
    <col min="29" max="29" width="5.42578125" bestFit="1" customWidth="1"/>
    <col min="30" max="32" width="12.42578125" bestFit="1" customWidth="1"/>
    <col min="33" max="33" width="18" bestFit="1" customWidth="1"/>
    <col min="34" max="34" width="6.85546875" bestFit="1" customWidth="1"/>
    <col min="35" max="35" width="13.140625" bestFit="1" customWidth="1"/>
    <col min="36" max="36" width="6.5703125" bestFit="1" customWidth="1"/>
    <col min="37" max="37" width="19.85546875" bestFit="1" customWidth="1"/>
    <col min="38" max="38" width="16.42578125" bestFit="1" customWidth="1"/>
    <col min="39" max="39" width="15.42578125" bestFit="1" customWidth="1"/>
    <col min="40" max="40" width="11" bestFit="1" customWidth="1"/>
    <col min="41" max="41" width="16.85546875" bestFit="1" customWidth="1"/>
    <col min="42" max="42" width="21.5703125" bestFit="1" customWidth="1"/>
    <col min="43" max="43" width="21" bestFit="1" customWidth="1"/>
    <col min="44" max="44" width="16.5703125" bestFit="1" customWidth="1"/>
  </cols>
  <sheetData>
    <row r="1" spans="1:64" x14ac:dyDescent="0.25">
      <c r="A1" s="2" t="s">
        <v>0</v>
      </c>
      <c r="B1" s="2" t="s">
        <v>1</v>
      </c>
      <c r="C1" s="26" t="s">
        <v>2</v>
      </c>
      <c r="D1" s="16" t="s">
        <v>3</v>
      </c>
      <c r="E1" s="2" t="s">
        <v>4</v>
      </c>
      <c r="F1" s="2" t="s">
        <v>5</v>
      </c>
      <c r="G1" s="16" t="s">
        <v>6</v>
      </c>
      <c r="H1" s="16" t="s">
        <v>7</v>
      </c>
      <c r="I1" s="21" t="s">
        <v>8</v>
      </c>
      <c r="J1" s="16" t="s">
        <v>9</v>
      </c>
      <c r="K1" s="16" t="s">
        <v>10</v>
      </c>
      <c r="L1" s="16" t="s">
        <v>11</v>
      </c>
      <c r="M1" s="31" t="s">
        <v>12</v>
      </c>
      <c r="N1" s="35" t="s">
        <v>13</v>
      </c>
      <c r="O1" s="40" t="s">
        <v>14</v>
      </c>
      <c r="P1" s="40" t="s">
        <v>15</v>
      </c>
      <c r="Q1" s="16" t="s">
        <v>16</v>
      </c>
      <c r="R1" s="16" t="s">
        <v>17</v>
      </c>
      <c r="S1" s="45" t="s">
        <v>18</v>
      </c>
      <c r="T1" s="40" t="s">
        <v>19</v>
      </c>
      <c r="U1" s="4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2" t="s">
        <v>36</v>
      </c>
      <c r="AL1" s="2" t="s">
        <v>37</v>
      </c>
      <c r="AM1" s="2" t="s">
        <v>38</v>
      </c>
      <c r="AN1" s="2" t="s">
        <v>39</v>
      </c>
      <c r="AO1" s="2" t="s">
        <v>40</v>
      </c>
      <c r="AP1" s="2" t="s">
        <v>41</v>
      </c>
      <c r="AQ1" s="2" t="s">
        <v>42</v>
      </c>
      <c r="AR1" s="2" t="s">
        <v>43</v>
      </c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</row>
    <row r="2" spans="1:64" x14ac:dyDescent="0.25">
      <c r="A2" t="s">
        <v>44</v>
      </c>
      <c r="B2" t="s">
        <v>45</v>
      </c>
      <c r="C2" s="27">
        <v>44692</v>
      </c>
      <c r="D2" s="17">
        <v>714800</v>
      </c>
      <c r="E2" t="s">
        <v>46</v>
      </c>
      <c r="F2" t="s">
        <v>47</v>
      </c>
      <c r="G2" s="17">
        <v>714800</v>
      </c>
      <c r="H2" s="17">
        <v>282800</v>
      </c>
      <c r="I2" s="22">
        <f t="shared" ref="I2:I9" si="0">H2/G2*100</f>
        <v>39.5635142697258</v>
      </c>
      <c r="J2" s="17">
        <v>574154</v>
      </c>
      <c r="K2" s="17">
        <f>G2-96404</f>
        <v>618396</v>
      </c>
      <c r="L2" s="17">
        <v>477750</v>
      </c>
      <c r="M2" s="32">
        <v>0</v>
      </c>
      <c r="N2" s="36">
        <v>0</v>
      </c>
      <c r="O2" s="41">
        <v>80</v>
      </c>
      <c r="P2" s="41">
        <v>80</v>
      </c>
      <c r="Q2" s="17" t="e">
        <f t="shared" ref="Q2:Q9" si="1">K2/M2</f>
        <v>#DIV/0!</v>
      </c>
      <c r="R2" s="17">
        <f t="shared" ref="R2:R9" si="2">K2/O2</f>
        <v>7729.95</v>
      </c>
      <c r="S2" s="46">
        <f t="shared" ref="S2:S9" si="3">K2/O2/43560</f>
        <v>0.17745523415977962</v>
      </c>
      <c r="T2" s="41">
        <v>0</v>
      </c>
      <c r="U2" s="6" t="s">
        <v>48</v>
      </c>
      <c r="V2" t="s">
        <v>49</v>
      </c>
      <c r="X2" t="s">
        <v>50</v>
      </c>
      <c r="Y2">
        <v>0</v>
      </c>
      <c r="Z2">
        <v>1</v>
      </c>
      <c r="AA2" s="7">
        <v>40808</v>
      </c>
      <c r="AC2" s="8" t="s">
        <v>48</v>
      </c>
      <c r="AL2" s="3"/>
      <c r="BC2" s="3"/>
      <c r="BE2" s="3"/>
    </row>
    <row r="3" spans="1:64" x14ac:dyDescent="0.25">
      <c r="A3" t="s">
        <v>56</v>
      </c>
      <c r="B3" t="s">
        <v>57</v>
      </c>
      <c r="C3" s="27">
        <v>44315</v>
      </c>
      <c r="D3" s="17">
        <v>612500</v>
      </c>
      <c r="E3" t="s">
        <v>53</v>
      </c>
      <c r="F3" t="s">
        <v>47</v>
      </c>
      <c r="G3" s="17">
        <v>612500</v>
      </c>
      <c r="H3" s="17">
        <v>169800</v>
      </c>
      <c r="I3" s="22">
        <f t="shared" si="0"/>
        <v>27.722448979591835</v>
      </c>
      <c r="J3" s="17">
        <v>339535</v>
      </c>
      <c r="K3" s="17">
        <f t="shared" ref="K3:K9" si="4">G3-0</f>
        <v>612500</v>
      </c>
      <c r="L3" s="17">
        <v>339535</v>
      </c>
      <c r="M3" s="32">
        <v>0</v>
      </c>
      <c r="N3" s="36">
        <v>0</v>
      </c>
      <c r="O3" s="41">
        <v>78.5</v>
      </c>
      <c r="P3" s="41">
        <v>60</v>
      </c>
      <c r="Q3" s="17" t="e">
        <f t="shared" si="1"/>
        <v>#DIV/0!</v>
      </c>
      <c r="R3" s="17">
        <f t="shared" si="2"/>
        <v>7802.5477707006366</v>
      </c>
      <c r="S3" s="46">
        <f t="shared" si="3"/>
        <v>0.17912184964877495</v>
      </c>
      <c r="T3" s="41">
        <v>0</v>
      </c>
      <c r="U3" s="6" t="s">
        <v>48</v>
      </c>
      <c r="V3" t="s">
        <v>58</v>
      </c>
      <c r="W3" t="s">
        <v>59</v>
      </c>
      <c r="Y3">
        <v>0</v>
      </c>
      <c r="Z3">
        <v>0</v>
      </c>
      <c r="AA3" s="7">
        <v>40366</v>
      </c>
      <c r="AC3" s="8" t="s">
        <v>60</v>
      </c>
    </row>
    <row r="4" spans="1:64" x14ac:dyDescent="0.25">
      <c r="A4" t="s">
        <v>97</v>
      </c>
      <c r="B4" t="s">
        <v>98</v>
      </c>
      <c r="C4" s="27">
        <v>44379</v>
      </c>
      <c r="D4" s="17">
        <v>250000</v>
      </c>
      <c r="E4" t="s">
        <v>91</v>
      </c>
      <c r="F4" t="s">
        <v>47</v>
      </c>
      <c r="G4" s="17">
        <v>250000</v>
      </c>
      <c r="H4" s="17">
        <v>97000</v>
      </c>
      <c r="I4" s="22">
        <f t="shared" si="0"/>
        <v>38.800000000000004</v>
      </c>
      <c r="J4" s="17">
        <v>209980</v>
      </c>
      <c r="K4" s="17">
        <f t="shared" si="4"/>
        <v>250000</v>
      </c>
      <c r="L4" s="17">
        <v>209980</v>
      </c>
      <c r="M4" s="32">
        <v>0</v>
      </c>
      <c r="N4" s="36">
        <v>0</v>
      </c>
      <c r="O4" s="41">
        <v>40</v>
      </c>
      <c r="P4" s="41">
        <v>40</v>
      </c>
      <c r="Q4" s="17" t="e">
        <f t="shared" si="1"/>
        <v>#DIV/0!</v>
      </c>
      <c r="R4" s="17">
        <f t="shared" si="2"/>
        <v>6250</v>
      </c>
      <c r="S4" s="46">
        <f t="shared" si="3"/>
        <v>0.14348025711662074</v>
      </c>
      <c r="T4" s="41">
        <v>0</v>
      </c>
      <c r="U4" s="6" t="s">
        <v>48</v>
      </c>
      <c r="V4" t="s">
        <v>99</v>
      </c>
      <c r="X4" t="s">
        <v>50</v>
      </c>
      <c r="Y4">
        <v>0</v>
      </c>
      <c r="Z4">
        <v>0</v>
      </c>
      <c r="AA4" s="7">
        <v>40341</v>
      </c>
      <c r="AC4" s="8" t="s">
        <v>60</v>
      </c>
    </row>
    <row r="5" spans="1:64" x14ac:dyDescent="0.25">
      <c r="A5" t="s">
        <v>97</v>
      </c>
      <c r="B5" t="s">
        <v>98</v>
      </c>
      <c r="C5" s="27">
        <v>44379</v>
      </c>
      <c r="D5" s="17">
        <v>250000</v>
      </c>
      <c r="E5" t="s">
        <v>91</v>
      </c>
      <c r="F5" t="s">
        <v>47</v>
      </c>
      <c r="G5" s="17">
        <v>250000</v>
      </c>
      <c r="H5" s="17">
        <v>97000</v>
      </c>
      <c r="I5" s="22">
        <f t="shared" si="0"/>
        <v>38.800000000000004</v>
      </c>
      <c r="J5" s="17">
        <v>209980</v>
      </c>
      <c r="K5" s="17">
        <f t="shared" si="4"/>
        <v>250000</v>
      </c>
      <c r="L5" s="17">
        <v>209980</v>
      </c>
      <c r="M5" s="32">
        <v>0</v>
      </c>
      <c r="N5" s="36">
        <v>0</v>
      </c>
      <c r="O5" s="41">
        <v>40</v>
      </c>
      <c r="P5" s="41">
        <v>40</v>
      </c>
      <c r="Q5" s="17" t="e">
        <f t="shared" si="1"/>
        <v>#DIV/0!</v>
      </c>
      <c r="R5" s="17">
        <f t="shared" si="2"/>
        <v>6250</v>
      </c>
      <c r="S5" s="46">
        <f t="shared" si="3"/>
        <v>0.14348025711662074</v>
      </c>
      <c r="T5" s="41">
        <v>0</v>
      </c>
      <c r="U5" s="6" t="s">
        <v>48</v>
      </c>
      <c r="V5" t="s">
        <v>99</v>
      </c>
      <c r="X5" t="s">
        <v>50</v>
      </c>
      <c r="Y5">
        <v>0</v>
      </c>
      <c r="Z5">
        <v>0</v>
      </c>
      <c r="AA5" s="7">
        <v>40341</v>
      </c>
      <c r="AC5" s="8" t="s">
        <v>60</v>
      </c>
    </row>
    <row r="6" spans="1:64" x14ac:dyDescent="0.25">
      <c r="A6" t="s">
        <v>63</v>
      </c>
      <c r="C6" s="27">
        <v>44449</v>
      </c>
      <c r="D6" s="17">
        <v>310000</v>
      </c>
      <c r="E6" t="s">
        <v>53</v>
      </c>
      <c r="F6" t="s">
        <v>47</v>
      </c>
      <c r="G6" s="17">
        <v>310000</v>
      </c>
      <c r="H6" s="17">
        <v>64900</v>
      </c>
      <c r="I6" s="22">
        <f t="shared" si="0"/>
        <v>20.93548387096774</v>
      </c>
      <c r="J6" s="17">
        <v>129850</v>
      </c>
      <c r="K6" s="17">
        <f t="shared" si="4"/>
        <v>310000</v>
      </c>
      <c r="L6" s="17">
        <v>129850</v>
      </c>
      <c r="M6" s="32">
        <v>0</v>
      </c>
      <c r="N6" s="36">
        <v>0</v>
      </c>
      <c r="O6" s="41">
        <v>39.9</v>
      </c>
      <c r="P6" s="41">
        <v>19.899999999999999</v>
      </c>
      <c r="Q6" s="17" t="e">
        <f t="shared" si="1"/>
        <v>#DIV/0!</v>
      </c>
      <c r="R6" s="17">
        <f t="shared" si="2"/>
        <v>7769.4235588972433</v>
      </c>
      <c r="S6" s="46">
        <f t="shared" si="3"/>
        <v>0.17836142238056113</v>
      </c>
      <c r="T6" s="41">
        <v>0</v>
      </c>
      <c r="U6" s="6" t="s">
        <v>48</v>
      </c>
      <c r="V6" t="s">
        <v>64</v>
      </c>
      <c r="W6" t="s">
        <v>65</v>
      </c>
      <c r="X6" t="s">
        <v>50</v>
      </c>
      <c r="Y6">
        <v>0</v>
      </c>
      <c r="Z6">
        <v>0</v>
      </c>
      <c r="AA6" t="s">
        <v>55</v>
      </c>
      <c r="AC6" s="8" t="s">
        <v>60</v>
      </c>
    </row>
    <row r="7" spans="1:64" x14ac:dyDescent="0.25">
      <c r="A7" t="s">
        <v>75</v>
      </c>
      <c r="B7" t="s">
        <v>76</v>
      </c>
      <c r="C7" s="27">
        <v>44663</v>
      </c>
      <c r="D7" s="17">
        <v>520000</v>
      </c>
      <c r="E7" t="s">
        <v>53</v>
      </c>
      <c r="F7" t="s">
        <v>47</v>
      </c>
      <c r="G7" s="17">
        <v>520000</v>
      </c>
      <c r="H7" s="17">
        <v>207800</v>
      </c>
      <c r="I7" s="22">
        <f t="shared" si="0"/>
        <v>39.96153846153846</v>
      </c>
      <c r="J7" s="17">
        <v>415576</v>
      </c>
      <c r="K7" s="17">
        <f t="shared" si="4"/>
        <v>520000</v>
      </c>
      <c r="L7" s="17">
        <v>415576</v>
      </c>
      <c r="M7" s="32">
        <v>0</v>
      </c>
      <c r="N7" s="36">
        <v>0</v>
      </c>
      <c r="O7" s="41">
        <v>77</v>
      </c>
      <c r="P7" s="41">
        <v>77</v>
      </c>
      <c r="Q7" s="17" t="e">
        <f t="shared" si="1"/>
        <v>#DIV/0!</v>
      </c>
      <c r="R7" s="17">
        <f t="shared" si="2"/>
        <v>6753.2467532467535</v>
      </c>
      <c r="S7" s="46">
        <f t="shared" si="3"/>
        <v>0.15503321288445257</v>
      </c>
      <c r="T7" s="41">
        <v>0</v>
      </c>
      <c r="U7" s="6" t="s">
        <v>48</v>
      </c>
      <c r="V7" t="s">
        <v>77</v>
      </c>
      <c r="X7" t="s">
        <v>50</v>
      </c>
      <c r="Y7">
        <v>0</v>
      </c>
      <c r="Z7">
        <v>0</v>
      </c>
      <c r="AA7" s="7">
        <v>40808</v>
      </c>
      <c r="AC7" s="8" t="s">
        <v>60</v>
      </c>
    </row>
    <row r="8" spans="1:64" x14ac:dyDescent="0.25">
      <c r="A8" t="s">
        <v>84</v>
      </c>
      <c r="B8" t="s">
        <v>71</v>
      </c>
      <c r="C8" s="27">
        <v>44641</v>
      </c>
      <c r="D8" s="17">
        <v>304000</v>
      </c>
      <c r="E8" t="s">
        <v>53</v>
      </c>
      <c r="F8" t="s">
        <v>47</v>
      </c>
      <c r="G8" s="17">
        <v>304000</v>
      </c>
      <c r="H8" s="17">
        <v>115900</v>
      </c>
      <c r="I8" s="22">
        <f t="shared" si="0"/>
        <v>38.125</v>
      </c>
      <c r="J8" s="17">
        <v>249345</v>
      </c>
      <c r="K8" s="17">
        <f t="shared" si="4"/>
        <v>304000</v>
      </c>
      <c r="L8" s="17">
        <v>247900</v>
      </c>
      <c r="M8" s="32">
        <v>0</v>
      </c>
      <c r="N8" s="36">
        <v>0</v>
      </c>
      <c r="O8" s="41">
        <v>38</v>
      </c>
      <c r="P8" s="41">
        <v>38</v>
      </c>
      <c r="Q8" s="17" t="e">
        <f t="shared" si="1"/>
        <v>#DIV/0!</v>
      </c>
      <c r="R8" s="17">
        <f t="shared" si="2"/>
        <v>8000</v>
      </c>
      <c r="S8" s="46">
        <f t="shared" si="3"/>
        <v>0.18365472910927455</v>
      </c>
      <c r="T8" s="41">
        <v>0</v>
      </c>
      <c r="U8" s="6" t="s">
        <v>48</v>
      </c>
      <c r="V8" t="s">
        <v>85</v>
      </c>
      <c r="X8" t="s">
        <v>50</v>
      </c>
      <c r="Y8">
        <v>0</v>
      </c>
      <c r="Z8">
        <v>0</v>
      </c>
      <c r="AA8" s="7">
        <v>40828</v>
      </c>
      <c r="AC8" s="8" t="s">
        <v>48</v>
      </c>
    </row>
    <row r="9" spans="1:64" ht="15.75" thickBot="1" x14ac:dyDescent="0.3">
      <c r="A9" t="s">
        <v>89</v>
      </c>
      <c r="B9" t="s">
        <v>90</v>
      </c>
      <c r="C9" s="27">
        <v>44701</v>
      </c>
      <c r="D9" s="17">
        <v>700000</v>
      </c>
      <c r="E9" t="s">
        <v>91</v>
      </c>
      <c r="F9" t="s">
        <v>47</v>
      </c>
      <c r="G9" s="17">
        <v>700000</v>
      </c>
      <c r="H9" s="17">
        <v>0</v>
      </c>
      <c r="I9" s="22">
        <f t="shared" si="0"/>
        <v>0</v>
      </c>
      <c r="J9" s="17">
        <v>272630</v>
      </c>
      <c r="K9" s="17">
        <f t="shared" si="4"/>
        <v>700000</v>
      </c>
      <c r="L9" s="17">
        <v>272630</v>
      </c>
      <c r="M9" s="32">
        <v>0</v>
      </c>
      <c r="N9" s="36">
        <v>0</v>
      </c>
      <c r="O9" s="41">
        <v>40.450000000000003</v>
      </c>
      <c r="P9" s="41">
        <v>40.450000000000003</v>
      </c>
      <c r="Q9" s="17" t="e">
        <f t="shared" si="1"/>
        <v>#DIV/0!</v>
      </c>
      <c r="R9" s="17">
        <f t="shared" si="2"/>
        <v>17305.315203955499</v>
      </c>
      <c r="S9" s="46">
        <f t="shared" si="3"/>
        <v>0.39727537199163221</v>
      </c>
      <c r="T9" s="41">
        <v>0</v>
      </c>
      <c r="U9" s="6" t="s">
        <v>48</v>
      </c>
      <c r="V9" t="s">
        <v>92</v>
      </c>
      <c r="X9" t="s">
        <v>50</v>
      </c>
      <c r="Y9">
        <v>0</v>
      </c>
      <c r="Z9">
        <v>0</v>
      </c>
      <c r="AA9" t="s">
        <v>55</v>
      </c>
      <c r="AC9" s="8" t="s">
        <v>60</v>
      </c>
    </row>
    <row r="10" spans="1:64" ht="15.75" thickTop="1" x14ac:dyDescent="0.25">
      <c r="A10" s="10"/>
      <c r="B10" s="10"/>
      <c r="C10" s="28" t="s">
        <v>102</v>
      </c>
      <c r="D10" s="18">
        <f>+SUM(D2:D9)</f>
        <v>3661300</v>
      </c>
      <c r="E10" s="10"/>
      <c r="F10" s="10"/>
      <c r="G10" s="18">
        <f>+SUM(G2:G9)</f>
        <v>3661300</v>
      </c>
      <c r="H10" s="18">
        <f>+SUM(H2:H9)</f>
        <v>1035200</v>
      </c>
      <c r="I10" s="23"/>
      <c r="J10" s="18">
        <f>+SUM(J2:J9)</f>
        <v>2401050</v>
      </c>
      <c r="K10" s="18">
        <f>+SUM(K2:K9)</f>
        <v>3564896</v>
      </c>
      <c r="L10" s="18">
        <f>+SUM(L2:L9)</f>
        <v>2303201</v>
      </c>
      <c r="M10" s="33">
        <f>+SUM(M2:M9)</f>
        <v>0</v>
      </c>
      <c r="N10" s="37"/>
      <c r="O10" s="42">
        <f>+SUM(O2:O9)</f>
        <v>433.84999999999997</v>
      </c>
      <c r="P10" s="42">
        <f>+SUM(P2:P9)</f>
        <v>395.34999999999997</v>
      </c>
      <c r="Q10" s="18"/>
      <c r="R10" s="18"/>
      <c r="S10" s="47"/>
      <c r="T10" s="42"/>
      <c r="U10" s="11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</row>
    <row r="11" spans="1:64" x14ac:dyDescent="0.25">
      <c r="A11" s="12"/>
      <c r="B11" s="12"/>
      <c r="C11" s="29"/>
      <c r="D11" s="19"/>
      <c r="E11" s="12"/>
      <c r="F11" s="12"/>
      <c r="G11" s="19"/>
      <c r="H11" s="19" t="s">
        <v>103</v>
      </c>
      <c r="I11" s="24">
        <f>H10/G10*100</f>
        <v>28.274110288695269</v>
      </c>
      <c r="J11" s="19"/>
      <c r="K11" s="19"/>
      <c r="L11" s="19" t="s">
        <v>104</v>
      </c>
      <c r="M11" s="34"/>
      <c r="N11" s="38"/>
      <c r="O11" s="43" t="s">
        <v>104</v>
      </c>
      <c r="P11" s="43"/>
      <c r="Q11" s="19"/>
      <c r="R11" s="19" t="s">
        <v>104</v>
      </c>
      <c r="S11" s="48"/>
      <c r="T11" s="43"/>
      <c r="U11" s="13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</row>
    <row r="12" spans="1:64" x14ac:dyDescent="0.25">
      <c r="A12" s="14"/>
      <c r="B12" s="14"/>
      <c r="C12" s="30"/>
      <c r="D12" s="20"/>
      <c r="E12" s="14"/>
      <c r="F12" s="14"/>
      <c r="G12" s="20"/>
      <c r="H12" s="20" t="s">
        <v>105</v>
      </c>
      <c r="I12" s="25">
        <f>STDEV(I2:I9)</f>
        <v>14.127138655279969</v>
      </c>
      <c r="J12" s="20"/>
      <c r="K12" s="20"/>
      <c r="L12" s="20" t="s">
        <v>106</v>
      </c>
      <c r="M12" s="50" t="e">
        <f>K10/M10</f>
        <v>#DIV/0!</v>
      </c>
      <c r="N12" s="39"/>
      <c r="O12" s="44" t="s">
        <v>107</v>
      </c>
      <c r="P12" s="44">
        <f>K10/O10</f>
        <v>8216.8860205140027</v>
      </c>
      <c r="Q12" s="20"/>
      <c r="R12" s="20" t="s">
        <v>108</v>
      </c>
      <c r="S12" s="49">
        <f>K10/O10/43560</f>
        <v>0.18863374702741054</v>
      </c>
      <c r="T12" s="44"/>
      <c r="U12" s="15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</row>
    <row r="14" spans="1:64" s="1" customFormat="1" x14ac:dyDescent="0.25">
      <c r="A14" s="1" t="s">
        <v>113</v>
      </c>
      <c r="C14" s="51"/>
      <c r="D14" s="52"/>
      <c r="G14" s="52"/>
      <c r="H14" s="52"/>
      <c r="I14" s="53"/>
      <c r="J14" s="52"/>
      <c r="K14" s="52"/>
      <c r="L14" s="52"/>
      <c r="M14" s="54"/>
      <c r="N14" s="55"/>
      <c r="O14" s="56"/>
      <c r="P14" s="56"/>
      <c r="Q14" s="52"/>
      <c r="R14" s="52"/>
      <c r="S14" s="57"/>
      <c r="T14" s="56"/>
      <c r="U14" s="9"/>
    </row>
    <row r="17" spans="1:29" x14ac:dyDescent="0.25">
      <c r="A17" t="s">
        <v>51</v>
      </c>
      <c r="B17" t="s">
        <v>52</v>
      </c>
      <c r="C17" s="27">
        <v>44363</v>
      </c>
      <c r="D17" s="17">
        <v>930000</v>
      </c>
      <c r="E17" t="s">
        <v>53</v>
      </c>
      <c r="F17" t="s">
        <v>47</v>
      </c>
      <c r="G17" s="17">
        <v>930000</v>
      </c>
      <c r="H17" s="17">
        <v>561400</v>
      </c>
      <c r="I17" s="22">
        <f t="shared" ref="I17:I22" si="5">H17/G17*100</f>
        <v>60.365591397849464</v>
      </c>
      <c r="J17" s="17">
        <v>1195779</v>
      </c>
      <c r="K17" s="17">
        <f>G17-35026</f>
        <v>894974</v>
      </c>
      <c r="L17" s="17">
        <v>1160753</v>
      </c>
      <c r="M17" s="32">
        <v>0</v>
      </c>
      <c r="N17" s="36">
        <v>0</v>
      </c>
      <c r="O17" s="41">
        <v>184.21</v>
      </c>
      <c r="P17" s="41">
        <v>184.21</v>
      </c>
      <c r="Q17" s="17" t="e">
        <f t="shared" ref="Q17:Q22" si="6">K17/M17</f>
        <v>#DIV/0!</v>
      </c>
      <c r="R17" s="17">
        <f t="shared" ref="R17:R22" si="7">K17/O17</f>
        <v>4858.4441669833341</v>
      </c>
      <c r="S17" s="46">
        <f t="shared" ref="S17:S22" si="8">K17/O17/43560</f>
        <v>0.11153453092248242</v>
      </c>
      <c r="T17" s="41">
        <v>0</v>
      </c>
      <c r="U17" s="6" t="s">
        <v>48</v>
      </c>
      <c r="V17" t="s">
        <v>54</v>
      </c>
      <c r="X17" t="s">
        <v>50</v>
      </c>
      <c r="Y17">
        <v>0</v>
      </c>
      <c r="Z17">
        <v>0</v>
      </c>
      <c r="AA17" t="s">
        <v>55</v>
      </c>
      <c r="AC17" s="8" t="s">
        <v>48</v>
      </c>
    </row>
    <row r="18" spans="1:29" x14ac:dyDescent="0.25">
      <c r="A18" t="s">
        <v>72</v>
      </c>
      <c r="B18" t="s">
        <v>73</v>
      </c>
      <c r="C18" s="27">
        <v>44932</v>
      </c>
      <c r="D18" s="17">
        <v>390000</v>
      </c>
      <c r="E18" t="s">
        <v>53</v>
      </c>
      <c r="F18" t="s">
        <v>47</v>
      </c>
      <c r="G18" s="17">
        <v>390000</v>
      </c>
      <c r="H18" s="17">
        <v>168800</v>
      </c>
      <c r="I18" s="22">
        <f t="shared" si="5"/>
        <v>43.282051282051285</v>
      </c>
      <c r="J18" s="17">
        <v>372756</v>
      </c>
      <c r="K18" s="17">
        <f>G18-167038</f>
        <v>222962</v>
      </c>
      <c r="L18" s="17">
        <v>205718</v>
      </c>
      <c r="M18" s="32">
        <v>0</v>
      </c>
      <c r="N18" s="36">
        <v>0</v>
      </c>
      <c r="O18" s="41">
        <v>40</v>
      </c>
      <c r="P18" s="41">
        <v>40</v>
      </c>
      <c r="Q18" s="17" t="e">
        <f t="shared" si="6"/>
        <v>#DIV/0!</v>
      </c>
      <c r="R18" s="17">
        <f t="shared" si="7"/>
        <v>5574.05</v>
      </c>
      <c r="S18" s="46">
        <f t="shared" si="8"/>
        <v>0.12796258034894398</v>
      </c>
      <c r="T18" s="41">
        <v>0</v>
      </c>
      <c r="U18" s="6" t="s">
        <v>48</v>
      </c>
      <c r="V18" t="s">
        <v>74</v>
      </c>
      <c r="X18" t="s">
        <v>50</v>
      </c>
      <c r="Y18">
        <v>0</v>
      </c>
      <c r="Z18">
        <v>1</v>
      </c>
      <c r="AA18" s="7">
        <v>40808</v>
      </c>
      <c r="AC18" s="8" t="s">
        <v>48</v>
      </c>
    </row>
    <row r="19" spans="1:29" x14ac:dyDescent="0.25">
      <c r="A19" t="s">
        <v>86</v>
      </c>
      <c r="B19" t="s">
        <v>87</v>
      </c>
      <c r="C19" s="27">
        <v>44845</v>
      </c>
      <c r="D19" s="17">
        <v>520000</v>
      </c>
      <c r="E19" t="s">
        <v>53</v>
      </c>
      <c r="F19" t="s">
        <v>47</v>
      </c>
      <c r="G19" s="17">
        <v>520000</v>
      </c>
      <c r="H19" s="17">
        <v>293900</v>
      </c>
      <c r="I19" s="22">
        <f t="shared" si="5"/>
        <v>56.519230769230766</v>
      </c>
      <c r="J19" s="17">
        <v>595519</v>
      </c>
      <c r="K19" s="17">
        <f>G19-86989</f>
        <v>433011</v>
      </c>
      <c r="L19" s="17">
        <v>508530</v>
      </c>
      <c r="M19" s="32">
        <v>0</v>
      </c>
      <c r="N19" s="36">
        <v>0</v>
      </c>
      <c r="O19" s="41">
        <v>80</v>
      </c>
      <c r="P19" s="41">
        <v>80</v>
      </c>
      <c r="Q19" s="17" t="e">
        <f t="shared" si="6"/>
        <v>#DIV/0!</v>
      </c>
      <c r="R19" s="17">
        <f t="shared" si="7"/>
        <v>5412.6374999999998</v>
      </c>
      <c r="S19" s="46">
        <f t="shared" si="8"/>
        <v>0.12425705922865013</v>
      </c>
      <c r="T19" s="41">
        <v>0</v>
      </c>
      <c r="U19" s="6" t="s">
        <v>48</v>
      </c>
      <c r="V19" t="s">
        <v>88</v>
      </c>
      <c r="X19" t="s">
        <v>50</v>
      </c>
      <c r="Y19">
        <v>0</v>
      </c>
      <c r="Z19">
        <v>0</v>
      </c>
      <c r="AA19" s="7">
        <v>44848</v>
      </c>
      <c r="AC19" s="8" t="s">
        <v>48</v>
      </c>
    </row>
    <row r="20" spans="1:29" x14ac:dyDescent="0.25">
      <c r="A20" t="s">
        <v>93</v>
      </c>
      <c r="B20" t="s">
        <v>94</v>
      </c>
      <c r="C20" s="27">
        <v>44673</v>
      </c>
      <c r="D20" s="17">
        <v>250000</v>
      </c>
      <c r="E20" t="s">
        <v>95</v>
      </c>
      <c r="F20" t="s">
        <v>47</v>
      </c>
      <c r="G20" s="17">
        <v>250000</v>
      </c>
      <c r="H20" s="17">
        <v>92200</v>
      </c>
      <c r="I20" s="22">
        <f t="shared" si="5"/>
        <v>36.880000000000003</v>
      </c>
      <c r="J20" s="17">
        <v>199428</v>
      </c>
      <c r="K20" s="17">
        <f>G20-163697</f>
        <v>86303</v>
      </c>
      <c r="L20" s="17">
        <v>35731</v>
      </c>
      <c r="M20" s="32">
        <v>0</v>
      </c>
      <c r="N20" s="36">
        <v>0</v>
      </c>
      <c r="O20" s="41">
        <v>19.443000000000001</v>
      </c>
      <c r="P20" s="41">
        <v>9.7729999999999997</v>
      </c>
      <c r="Q20" s="17" t="e">
        <f t="shared" si="6"/>
        <v>#DIV/0!</v>
      </c>
      <c r="R20" s="17">
        <f t="shared" si="7"/>
        <v>4438.7697371804761</v>
      </c>
      <c r="S20" s="46">
        <f t="shared" si="8"/>
        <v>0.10190013170754078</v>
      </c>
      <c r="T20" s="41">
        <v>0</v>
      </c>
      <c r="U20" s="6" t="s">
        <v>48</v>
      </c>
      <c r="V20" t="s">
        <v>96</v>
      </c>
      <c r="X20" t="s">
        <v>50</v>
      </c>
      <c r="Y20">
        <v>0</v>
      </c>
      <c r="Z20">
        <v>0</v>
      </c>
      <c r="AA20" t="s">
        <v>55</v>
      </c>
      <c r="AC20" s="8" t="s">
        <v>48</v>
      </c>
    </row>
    <row r="21" spans="1:29" x14ac:dyDescent="0.25">
      <c r="A21" t="s">
        <v>78</v>
      </c>
      <c r="B21" t="s">
        <v>79</v>
      </c>
      <c r="C21" s="27">
        <v>44592</v>
      </c>
      <c r="D21" s="17">
        <v>520000</v>
      </c>
      <c r="E21" t="s">
        <v>53</v>
      </c>
      <c r="F21" t="s">
        <v>47</v>
      </c>
      <c r="G21" s="17">
        <v>520000</v>
      </c>
      <c r="H21" s="17">
        <v>236500</v>
      </c>
      <c r="I21" s="22">
        <f t="shared" si="5"/>
        <v>45.480769230769234</v>
      </c>
      <c r="J21" s="17">
        <v>519681</v>
      </c>
      <c r="K21" s="17">
        <f>G21-48677</f>
        <v>471323</v>
      </c>
      <c r="L21" s="17">
        <v>471004</v>
      </c>
      <c r="M21" s="32">
        <v>0</v>
      </c>
      <c r="N21" s="36">
        <v>0</v>
      </c>
      <c r="O21" s="41">
        <v>78.87</v>
      </c>
      <c r="P21" s="41">
        <v>78.87</v>
      </c>
      <c r="Q21" s="17" t="e">
        <f t="shared" si="6"/>
        <v>#DIV/0!</v>
      </c>
      <c r="R21" s="17">
        <f t="shared" si="7"/>
        <v>5975.9477621402302</v>
      </c>
      <c r="S21" s="46">
        <f t="shared" si="8"/>
        <v>0.13718888342837995</v>
      </c>
      <c r="T21" s="41">
        <v>0</v>
      </c>
      <c r="U21" s="6" t="s">
        <v>48</v>
      </c>
      <c r="X21" t="s">
        <v>50</v>
      </c>
      <c r="Y21">
        <v>0</v>
      </c>
      <c r="Z21">
        <v>0</v>
      </c>
      <c r="AA21" s="7">
        <v>40365</v>
      </c>
      <c r="AC21" s="8" t="s">
        <v>48</v>
      </c>
    </row>
    <row r="22" spans="1:29" x14ac:dyDescent="0.25">
      <c r="A22" t="s">
        <v>80</v>
      </c>
      <c r="B22" t="s">
        <v>81</v>
      </c>
      <c r="C22" s="27">
        <v>44630</v>
      </c>
      <c r="D22" s="17">
        <v>1700000</v>
      </c>
      <c r="E22" t="s">
        <v>66</v>
      </c>
      <c r="F22" t="s">
        <v>47</v>
      </c>
      <c r="G22" s="17">
        <v>1700000</v>
      </c>
      <c r="H22" s="17">
        <v>639400</v>
      </c>
      <c r="I22" s="22">
        <f t="shared" si="5"/>
        <v>37.611764705882358</v>
      </c>
      <c r="J22" s="17">
        <v>1386431</v>
      </c>
      <c r="K22" s="17">
        <f>G22-7966</f>
        <v>1692034</v>
      </c>
      <c r="L22" s="17">
        <v>1378465</v>
      </c>
      <c r="M22" s="32">
        <v>0</v>
      </c>
      <c r="N22" s="36">
        <v>0</v>
      </c>
      <c r="O22" s="41">
        <v>250</v>
      </c>
      <c r="P22" s="41">
        <v>160</v>
      </c>
      <c r="Q22" s="17" t="e">
        <f t="shared" si="6"/>
        <v>#DIV/0!</v>
      </c>
      <c r="R22" s="17">
        <f t="shared" si="7"/>
        <v>6768.1360000000004</v>
      </c>
      <c r="S22" s="46">
        <f t="shared" si="8"/>
        <v>0.15537502295684114</v>
      </c>
      <c r="T22" s="41">
        <v>0</v>
      </c>
      <c r="U22" s="6" t="s">
        <v>48</v>
      </c>
      <c r="V22" t="s">
        <v>82</v>
      </c>
      <c r="W22" t="s">
        <v>83</v>
      </c>
      <c r="X22" t="s">
        <v>50</v>
      </c>
      <c r="Y22">
        <v>0</v>
      </c>
      <c r="Z22">
        <v>0</v>
      </c>
      <c r="AA22" s="7">
        <v>40869</v>
      </c>
      <c r="AC22" s="8" t="s">
        <v>48</v>
      </c>
    </row>
    <row r="24" spans="1:29" x14ac:dyDescent="0.25">
      <c r="A24" s="1" t="s">
        <v>112</v>
      </c>
      <c r="K24" s="17">
        <v>3800607</v>
      </c>
      <c r="O24" s="41">
        <v>652.52</v>
      </c>
    </row>
    <row r="28" spans="1:29" x14ac:dyDescent="0.25">
      <c r="A28" t="s">
        <v>67</v>
      </c>
      <c r="B28" t="s">
        <v>68</v>
      </c>
      <c r="C28" s="27">
        <v>45006</v>
      </c>
      <c r="D28" s="17">
        <v>620500</v>
      </c>
      <c r="E28" t="s">
        <v>53</v>
      </c>
      <c r="F28" t="s">
        <v>47</v>
      </c>
      <c r="G28" s="17">
        <v>620500</v>
      </c>
      <c r="H28" s="17">
        <v>583100</v>
      </c>
      <c r="I28" s="22">
        <f>H28/G28*100</f>
        <v>93.972602739726028</v>
      </c>
      <c r="J28" s="17">
        <v>1208691</v>
      </c>
      <c r="K28" s="17">
        <f>G28-109946</f>
        <v>510554</v>
      </c>
      <c r="L28" s="17">
        <v>1098745</v>
      </c>
      <c r="M28" s="32">
        <v>0</v>
      </c>
      <c r="N28" s="36">
        <v>0</v>
      </c>
      <c r="O28" s="41">
        <v>237.87</v>
      </c>
      <c r="P28" s="41">
        <v>80</v>
      </c>
      <c r="Q28" s="17" t="e">
        <f>K28/M28</f>
        <v>#DIV/0!</v>
      </c>
      <c r="R28" s="17">
        <f>K28/O28</f>
        <v>2146.3572539622483</v>
      </c>
      <c r="S28" s="46">
        <f>K28/O28/43560</f>
        <v>4.9273582506020389E-2</v>
      </c>
      <c r="T28" s="41">
        <v>0</v>
      </c>
      <c r="U28" s="6" t="s">
        <v>48</v>
      </c>
      <c r="V28" t="s">
        <v>69</v>
      </c>
      <c r="W28" t="s">
        <v>70</v>
      </c>
      <c r="X28" t="s">
        <v>50</v>
      </c>
      <c r="Y28">
        <v>0</v>
      </c>
      <c r="Z28">
        <v>0</v>
      </c>
      <c r="AA28" s="7">
        <v>40806</v>
      </c>
      <c r="AC28" s="8" t="s">
        <v>48</v>
      </c>
    </row>
    <row r="29" spans="1:29" x14ac:dyDescent="0.25">
      <c r="A29" t="s">
        <v>100</v>
      </c>
      <c r="B29" t="s">
        <v>101</v>
      </c>
      <c r="C29" s="27">
        <v>44609</v>
      </c>
      <c r="D29" s="17">
        <v>180000</v>
      </c>
      <c r="E29" t="s">
        <v>66</v>
      </c>
      <c r="F29" t="s">
        <v>47</v>
      </c>
      <c r="G29" s="17">
        <v>180000</v>
      </c>
      <c r="H29" s="17">
        <v>0</v>
      </c>
      <c r="I29" s="22">
        <f>H29/G29*100</f>
        <v>0</v>
      </c>
      <c r="J29" s="17">
        <v>182093</v>
      </c>
      <c r="K29" s="17">
        <f>G29-129073</f>
        <v>50927</v>
      </c>
      <c r="L29" s="17">
        <v>53020</v>
      </c>
      <c r="M29" s="32">
        <v>0</v>
      </c>
      <c r="N29" s="36">
        <v>0</v>
      </c>
      <c r="O29" s="41">
        <v>14.01</v>
      </c>
      <c r="P29" s="41">
        <v>14.01</v>
      </c>
      <c r="Q29" s="17" t="e">
        <f>K29/M29</f>
        <v>#DIV/0!</v>
      </c>
      <c r="R29" s="17">
        <f>K29/O29</f>
        <v>3635.0463954318343</v>
      </c>
      <c r="S29" s="46">
        <f>K29/O29/43560</f>
        <v>8.3449182631584809E-2</v>
      </c>
      <c r="T29" s="41">
        <v>0</v>
      </c>
      <c r="U29" s="6" t="s">
        <v>48</v>
      </c>
      <c r="X29" t="s">
        <v>61</v>
      </c>
      <c r="Y29">
        <v>0</v>
      </c>
      <c r="Z29">
        <v>0</v>
      </c>
      <c r="AA29" t="s">
        <v>55</v>
      </c>
      <c r="AC29" s="8" t="s">
        <v>62</v>
      </c>
    </row>
    <row r="30" spans="1:29" x14ac:dyDescent="0.25">
      <c r="A30" t="s">
        <v>109</v>
      </c>
      <c r="B30" s="7" t="s">
        <v>110</v>
      </c>
      <c r="C30" s="27">
        <v>44363</v>
      </c>
      <c r="D30" s="17">
        <v>120000</v>
      </c>
      <c r="E30" t="s">
        <v>53</v>
      </c>
      <c r="F30" t="s">
        <v>47</v>
      </c>
      <c r="G30" s="17">
        <v>120000</v>
      </c>
      <c r="K30" s="17">
        <v>120000</v>
      </c>
      <c r="O30" s="41">
        <v>24.5</v>
      </c>
      <c r="P30" s="41">
        <v>24.5</v>
      </c>
      <c r="R30" s="17">
        <v>4898</v>
      </c>
    </row>
    <row r="31" spans="1:29" x14ac:dyDescent="0.25">
      <c r="A31" t="s">
        <v>111</v>
      </c>
      <c r="C31" s="27">
        <v>44883</v>
      </c>
      <c r="D31" s="17">
        <v>50500</v>
      </c>
      <c r="E31" t="s">
        <v>53</v>
      </c>
      <c r="F31" t="s">
        <v>47</v>
      </c>
      <c r="G31" s="17">
        <v>50500</v>
      </c>
      <c r="K31" s="17">
        <v>50500</v>
      </c>
      <c r="O31" s="41">
        <v>9.75</v>
      </c>
      <c r="P31" s="41">
        <v>9.75</v>
      </c>
      <c r="R31" s="17">
        <v>5179</v>
      </c>
    </row>
    <row r="34" spans="1:21" s="1" customFormat="1" x14ac:dyDescent="0.25">
      <c r="A34" s="1" t="s">
        <v>114</v>
      </c>
      <c r="C34" s="51"/>
      <c r="D34" s="52"/>
      <c r="G34" s="52"/>
      <c r="H34" s="52"/>
      <c r="I34" s="53"/>
      <c r="J34" s="52"/>
      <c r="K34" s="52"/>
      <c r="L34" s="52"/>
      <c r="M34" s="54"/>
      <c r="N34" s="55"/>
      <c r="O34" s="56"/>
      <c r="P34" s="56"/>
      <c r="Q34" s="52"/>
      <c r="R34" s="52"/>
      <c r="S34" s="57"/>
      <c r="T34" s="56"/>
      <c r="U34" s="9"/>
    </row>
  </sheetData>
  <conditionalFormatting sqref="A2:AR3 A6:AR9">
    <cfRule type="expression" dxfId="21" priority="29" stopIfTrue="1">
      <formula>MOD(ROW(),4)&gt;1</formula>
    </cfRule>
    <cfRule type="expression" dxfId="20" priority="30" stopIfTrue="1">
      <formula>MOD(ROW(),4)&lt;2</formula>
    </cfRule>
  </conditionalFormatting>
  <conditionalFormatting sqref="A17:AR17">
    <cfRule type="expression" dxfId="19" priority="23" stopIfTrue="1">
      <formula>MOD(ROW(),4)&gt;1</formula>
    </cfRule>
    <cfRule type="expression" dxfId="18" priority="24" stopIfTrue="1">
      <formula>MOD(ROW(),4)&lt;2</formula>
    </cfRule>
  </conditionalFormatting>
  <conditionalFormatting sqref="A18:AR18">
    <cfRule type="expression" dxfId="17" priority="21" stopIfTrue="1">
      <formula>MOD(ROW(),4)&gt;1</formula>
    </cfRule>
    <cfRule type="expression" dxfId="16" priority="22" stopIfTrue="1">
      <formula>MOD(ROW(),4)&lt;2</formula>
    </cfRule>
  </conditionalFormatting>
  <conditionalFormatting sqref="A19:AR19">
    <cfRule type="expression" dxfId="15" priority="19" stopIfTrue="1">
      <formula>MOD(ROW(),4)&gt;1</formula>
    </cfRule>
    <cfRule type="expression" dxfId="14" priority="20" stopIfTrue="1">
      <formula>MOD(ROW(),4)&lt;2</formula>
    </cfRule>
  </conditionalFormatting>
  <conditionalFormatting sqref="A20:AR20">
    <cfRule type="expression" dxfId="13" priority="17" stopIfTrue="1">
      <formula>MOD(ROW(),4)&gt;1</formula>
    </cfRule>
    <cfRule type="expression" dxfId="12" priority="18" stopIfTrue="1">
      <formula>MOD(ROW(),4)&lt;2</formula>
    </cfRule>
  </conditionalFormatting>
  <conditionalFormatting sqref="A21:AR21">
    <cfRule type="expression" dxfId="11" priority="13" stopIfTrue="1">
      <formula>MOD(ROW(),4)&gt;1</formula>
    </cfRule>
    <cfRule type="expression" dxfId="10" priority="14" stopIfTrue="1">
      <formula>MOD(ROW(),4)&lt;2</formula>
    </cfRule>
  </conditionalFormatting>
  <conditionalFormatting sqref="A22:AR22">
    <cfRule type="expression" dxfId="9" priority="9" stopIfTrue="1">
      <formula>MOD(ROW(),4)&gt;1</formula>
    </cfRule>
    <cfRule type="expression" dxfId="8" priority="10" stopIfTrue="1">
      <formula>MOD(ROW(),4)&lt;2</formula>
    </cfRule>
  </conditionalFormatting>
  <conditionalFormatting sqref="A28:AR28">
    <cfRule type="expression" dxfId="7" priority="7" stopIfTrue="1">
      <formula>MOD(ROW(),4)&gt;1</formula>
    </cfRule>
    <cfRule type="expression" dxfId="6" priority="8" stopIfTrue="1">
      <formula>MOD(ROW(),4)&lt;2</formula>
    </cfRule>
  </conditionalFormatting>
  <conditionalFormatting sqref="A29:AR29">
    <cfRule type="expression" dxfId="5" priority="5" stopIfTrue="1">
      <formula>MOD(ROW(),4)&gt;1</formula>
    </cfRule>
    <cfRule type="expression" dxfId="4" priority="6" stopIfTrue="1">
      <formula>MOD(ROW(),4)&lt;2</formula>
    </cfRule>
  </conditionalFormatting>
  <conditionalFormatting sqref="A4:AR4">
    <cfRule type="expression" dxfId="3" priority="3" stopIfTrue="1">
      <formula>MOD(ROW(),4)&gt;1</formula>
    </cfRule>
    <cfRule type="expression" dxfId="2" priority="4" stopIfTrue="1">
      <formula>MOD(ROW(),4)&lt;2</formula>
    </cfRule>
  </conditionalFormatting>
  <conditionalFormatting sqref="A5:AR5">
    <cfRule type="expression" dxfId="1" priority="1" stopIfTrue="1">
      <formula>MOD(ROW(),4)&gt;1</formula>
    </cfRule>
    <cfRule type="expression" dxfId="0" priority="2" stopIfTrue="1">
      <formula>MOD(ROW(),4)&lt;2</formula>
    </cfRule>
  </conditionalFormatting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C7CBB7-AF7B-47C4-A41D-6B89D07BF2EF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Land Analysis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apps1</dc:creator>
  <cp:lastModifiedBy>apps1</cp:lastModifiedBy>
  <dcterms:created xsi:type="dcterms:W3CDTF">2024-01-05T04:15:53Z</dcterms:created>
  <dcterms:modified xsi:type="dcterms:W3CDTF">2024-07-25T18:14:33Z</dcterms:modified>
</cp:coreProperties>
</file>