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ti\Documents\Dania\2023\"/>
    </mc:Choice>
  </mc:AlternateContent>
  <xr:revisionPtr revIDLastSave="0" documentId="8_{328B0CA5-5C6B-43B9-BF1D-55740B8280F8}" xr6:coauthVersionLast="47" xr6:coauthVersionMax="47" xr10:uidLastSave="{00000000-0000-0000-0000-000000000000}"/>
  <bookViews>
    <workbookView xWindow="3840" yWindow="3840" windowWidth="30960" windowHeight="12204" xr2:uid="{00000000-000D-0000-FFFF-FFFF00000000}"/>
  </bookViews>
  <sheets>
    <sheet name="Budget" sheetId="1" r:id="rId1"/>
    <sheet name="Salaries" sheetId="2" r:id="rId2"/>
    <sheet name="Benefits" sheetId="3" r:id="rId3"/>
  </sheets>
  <definedNames>
    <definedName name="_xlnm.Print_Area" localSheetId="2">Benefits!$A$1:$Q$29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" l="1"/>
  <c r="D11" i="3"/>
  <c r="C11" i="3"/>
  <c r="H11" i="3" s="1"/>
  <c r="L11" i="3"/>
  <c r="F10" i="2"/>
  <c r="E96" i="1"/>
  <c r="E89" i="1"/>
  <c r="E84" i="1"/>
  <c r="E83" i="1"/>
  <c r="E82" i="1"/>
  <c r="E81" i="1"/>
  <c r="E77" i="1"/>
  <c r="E76" i="1"/>
  <c r="E75" i="1"/>
  <c r="E78" i="1" s="1"/>
  <c r="E74" i="1"/>
  <c r="E73" i="1"/>
  <c r="E72" i="1"/>
  <c r="E69" i="1"/>
  <c r="E68" i="1"/>
  <c r="E67" i="1"/>
  <c r="E66" i="1"/>
  <c r="E63" i="1"/>
  <c r="E62" i="1"/>
  <c r="E61" i="1"/>
  <c r="E60" i="1"/>
  <c r="E57" i="1"/>
  <c r="E56" i="1"/>
  <c r="E55" i="1"/>
  <c r="E54" i="1"/>
  <c r="E53" i="1"/>
  <c r="E49" i="1"/>
  <c r="E48" i="1"/>
  <c r="E47" i="1"/>
  <c r="E46" i="1"/>
  <c r="E42" i="1"/>
  <c r="E41" i="1"/>
  <c r="E40" i="1"/>
  <c r="E39" i="1"/>
  <c r="E38" i="1"/>
  <c r="E37" i="1"/>
  <c r="E36" i="1"/>
  <c r="E35" i="1"/>
  <c r="E43" i="1" s="1"/>
  <c r="E29" i="1"/>
  <c r="E28" i="1"/>
  <c r="E27" i="1"/>
  <c r="E26" i="1"/>
  <c r="E25" i="1"/>
  <c r="E24" i="1"/>
  <c r="E20" i="1"/>
  <c r="E19" i="1"/>
  <c r="E18" i="1"/>
  <c r="E17" i="1"/>
  <c r="E21" i="1" s="1"/>
  <c r="E31" i="1" s="1"/>
  <c r="E16" i="1"/>
  <c r="E13" i="1"/>
  <c r="F87" i="1"/>
  <c r="E98" i="1" l="1"/>
  <c r="E100" i="1" s="1"/>
  <c r="J16" i="3"/>
  <c r="J25" i="3" s="1"/>
  <c r="F61" i="1"/>
  <c r="C96" i="1"/>
  <c r="C89" i="1"/>
  <c r="C84" i="1"/>
  <c r="C78" i="1"/>
  <c r="C69" i="1"/>
  <c r="C63" i="1"/>
  <c r="C57" i="1"/>
  <c r="C49" i="1"/>
  <c r="C98" i="1" s="1"/>
  <c r="C43" i="1"/>
  <c r="C29" i="1"/>
  <c r="C21" i="1"/>
  <c r="C13" i="1"/>
  <c r="G25" i="3"/>
  <c r="F25" i="3"/>
  <c r="E25" i="3"/>
  <c r="H23" i="3"/>
  <c r="L23" i="3" s="1"/>
  <c r="L21" i="3"/>
  <c r="D21" i="3"/>
  <c r="C21" i="3"/>
  <c r="H21" i="3" s="1"/>
  <c r="L19" i="3"/>
  <c r="D19" i="3"/>
  <c r="C19" i="3"/>
  <c r="D14" i="3"/>
  <c r="C14" i="3"/>
  <c r="H14" i="3" s="1"/>
  <c r="D13" i="3"/>
  <c r="C13" i="3"/>
  <c r="H13" i="3" s="1"/>
  <c r="D12" i="3"/>
  <c r="C12" i="3"/>
  <c r="H12" i="3" s="1"/>
  <c r="D10" i="3"/>
  <c r="C10" i="3"/>
  <c r="E22" i="2"/>
  <c r="D22" i="2"/>
  <c r="F20" i="2"/>
  <c r="F18" i="2"/>
  <c r="F22" i="2" s="1"/>
  <c r="C18" i="2"/>
  <c r="C22" i="2" s="1"/>
  <c r="B15" i="2"/>
  <c r="F13" i="2"/>
  <c r="C13" i="2"/>
  <c r="F12" i="2"/>
  <c r="C12" i="2"/>
  <c r="F11" i="2"/>
  <c r="C11" i="2"/>
  <c r="E15" i="2"/>
  <c r="F9" i="2"/>
  <c r="C9" i="2"/>
  <c r="C15" i="2" s="1"/>
  <c r="F54" i="1"/>
  <c r="F53" i="1"/>
  <c r="D25" i="3" l="1"/>
  <c r="H19" i="3"/>
  <c r="C25" i="3"/>
  <c r="C31" i="1"/>
  <c r="C100" i="1" s="1"/>
  <c r="K13" i="3"/>
  <c r="K12" i="3"/>
  <c r="H10" i="3"/>
  <c r="H16" i="3" s="1"/>
  <c r="H25" i="3" s="1"/>
  <c r="F15" i="2"/>
  <c r="D15" i="2"/>
  <c r="L13" i="3" l="1"/>
  <c r="K10" i="3"/>
  <c r="L12" i="3"/>
  <c r="K14" i="3"/>
  <c r="L14" i="3" s="1"/>
  <c r="F37" i="1"/>
  <c r="F36" i="1"/>
  <c r="F35" i="1"/>
  <c r="F26" i="1"/>
  <c r="F24" i="1"/>
  <c r="F19" i="1"/>
  <c r="F18" i="1"/>
  <c r="D43" i="1"/>
  <c r="F82" i="1"/>
  <c r="F81" i="1"/>
  <c r="D84" i="1"/>
  <c r="F84" i="1" s="1"/>
  <c r="K16" i="3" l="1"/>
  <c r="K25" i="3" s="1"/>
  <c r="L10" i="3"/>
  <c r="L16" i="3" s="1"/>
  <c r="L25" i="3" s="1"/>
  <c r="F29" i="1"/>
  <c r="F31" i="1" s="1"/>
  <c r="F77" i="1" l="1"/>
  <c r="F75" i="1"/>
  <c r="F72" i="1"/>
  <c r="F62" i="1"/>
  <c r="F63" i="1" s="1"/>
  <c r="F42" i="1"/>
  <c r="F40" i="1"/>
  <c r="F39" i="1"/>
  <c r="F16" i="1"/>
  <c r="F21" i="1" s="1"/>
  <c r="D96" i="1"/>
  <c r="D89" i="1"/>
  <c r="F89" i="1" s="1"/>
  <c r="D78" i="1"/>
  <c r="D69" i="1"/>
  <c r="D63" i="1"/>
  <c r="D57" i="1"/>
  <c r="D49" i="1"/>
  <c r="D29" i="1"/>
  <c r="D21" i="1"/>
  <c r="D13" i="1"/>
  <c r="D98" i="1" l="1"/>
  <c r="F98" i="1" s="1"/>
  <c r="F78" i="1"/>
  <c r="F43" i="1"/>
  <c r="D31" i="1"/>
  <c r="D100" i="1" l="1"/>
</calcChain>
</file>

<file path=xl/sharedStrings.xml><?xml version="1.0" encoding="utf-8"?>
<sst xmlns="http://schemas.openxmlformats.org/spreadsheetml/2006/main" count="192" uniqueCount="122">
  <si>
    <t>% CHANGE</t>
  </si>
  <si>
    <t>RECEIPTS</t>
  </si>
  <si>
    <t>RENTAL INCOME</t>
  </si>
  <si>
    <t>DWELLING RENTAL</t>
  </si>
  <si>
    <t>EXCESS UTILITIES</t>
  </si>
  <si>
    <t>NON-DWELLING RENTAL</t>
  </si>
  <si>
    <t>TOTAL</t>
  </si>
  <si>
    <t>OTHER INCOME</t>
  </si>
  <si>
    <t>INTEREST ON INVESTMENTS</t>
  </si>
  <si>
    <t xml:space="preserve"> </t>
  </si>
  <si>
    <t>HUD CONTRIBUTIONS</t>
  </si>
  <si>
    <t>TOTAL RECEIPTS</t>
  </si>
  <si>
    <t>EXPENDITURES</t>
  </si>
  <si>
    <t xml:space="preserve">ADMINISTRATIVE </t>
  </si>
  <si>
    <t>ADMINISTRATIVE SALARIES</t>
  </si>
  <si>
    <t>LEGAL</t>
  </si>
  <si>
    <t>STAFF TRAINING</t>
  </si>
  <si>
    <t>TRAVEL</t>
  </si>
  <si>
    <t>ACCOUNTING</t>
  </si>
  <si>
    <t>AUDIT</t>
  </si>
  <si>
    <t>OTHER ADMINISTRATIVE COSTS</t>
  </si>
  <si>
    <t>RESIDENT SERVICES</t>
  </si>
  <si>
    <t>SALARIES</t>
  </si>
  <si>
    <t>SUNDRY</t>
  </si>
  <si>
    <t>CONTRACT COSTS</t>
  </si>
  <si>
    <t>DESCRIPTION</t>
  </si>
  <si>
    <t>UTILITIES</t>
  </si>
  <si>
    <t>WATER</t>
  </si>
  <si>
    <t>ELECTRICITY</t>
  </si>
  <si>
    <t>GAS</t>
  </si>
  <si>
    <t>SEWER</t>
  </si>
  <si>
    <t>ORDINARY MAINTENANCE</t>
  </si>
  <si>
    <t>LABOR</t>
  </si>
  <si>
    <t>MATERIALS</t>
  </si>
  <si>
    <t>PROTECTIVE SERVICES</t>
  </si>
  <si>
    <t>GENERAL</t>
  </si>
  <si>
    <t>INSURANCE</t>
  </si>
  <si>
    <t>PMT IN LIEU OF TAXES (PILOT)</t>
  </si>
  <si>
    <t>TERMINAL LEAVE PMTS</t>
  </si>
  <si>
    <t>EMPLOYEE BENEFITS</t>
  </si>
  <si>
    <t>COLLECTION LOSSES</t>
  </si>
  <si>
    <t>OTHER</t>
  </si>
  <si>
    <t>EXTRA-ORDINARY EXPENDITURES</t>
  </si>
  <si>
    <t>CASUALTY LOSSES</t>
  </si>
  <si>
    <t>PRIOR YEAR ADJUSTMENTS</t>
  </si>
  <si>
    <t>CAPITAL EXPENDITURES</t>
  </si>
  <si>
    <t>REPLACEMENTS</t>
  </si>
  <si>
    <t>PROPERTY BETTERMENTS/ ADDITIONS</t>
  </si>
  <si>
    <t>TOTAL EXPENDITURES</t>
  </si>
  <si>
    <t>NET PROVISION FOR RESERVES</t>
  </si>
  <si>
    <t>Schedule of Salaries</t>
  </si>
  <si>
    <t>Name</t>
  </si>
  <si>
    <t>Current Salary</t>
  </si>
  <si>
    <t>Admnistrative:</t>
  </si>
  <si>
    <t>Maintenance:</t>
  </si>
  <si>
    <t>---</t>
  </si>
  <si>
    <t>2021 BUDGET</t>
  </si>
  <si>
    <t xml:space="preserve">Proposed Budget DRAFT </t>
  </si>
  <si>
    <t>G Garcia</t>
  </si>
  <si>
    <t>OT/ on call</t>
  </si>
  <si>
    <t>Anne Castro</t>
  </si>
  <si>
    <t>Carla Pierson</t>
  </si>
  <si>
    <t>Saradine Croissy</t>
  </si>
  <si>
    <t>Larena Matthews</t>
  </si>
  <si>
    <t>Total Administrative</t>
  </si>
  <si>
    <t>Total Maintenance</t>
  </si>
  <si>
    <t xml:space="preserve">Budgeted Salary </t>
  </si>
  <si>
    <t>Section 8</t>
  </si>
  <si>
    <t>Total</t>
  </si>
  <si>
    <t>Housing Choice Vouchers</t>
  </si>
  <si>
    <t>Dania Beach Housing Authority</t>
  </si>
  <si>
    <t>FRAUD RECOVERY FUNDS RETURNED</t>
  </si>
  <si>
    <t>PORTS ADMINISTERED INCOME</t>
  </si>
  <si>
    <t>HAP SUBSIDY</t>
  </si>
  <si>
    <t>USE OF HAP RESERVES FOR HAP</t>
  </si>
  <si>
    <t>ADMINISTRATIVE FEES</t>
  </si>
  <si>
    <t>USE OF ADMINISTRATIVE FEE RESERVES</t>
  </si>
  <si>
    <t>RENT</t>
  </si>
  <si>
    <t>RENT TO OWNERS</t>
  </si>
  <si>
    <t>HOUSING ASSISTANCE PAYMENTS</t>
  </si>
  <si>
    <t>HAP PAID ON PORTS ADMINISTERED</t>
  </si>
  <si>
    <t>TOTAL RENT TO OWNERS</t>
  </si>
  <si>
    <t>(4% proposed increase)</t>
  </si>
  <si>
    <t>Schedule of Benefits</t>
  </si>
  <si>
    <t>Retirement</t>
  </si>
  <si>
    <t>FICA</t>
  </si>
  <si>
    <t>Health Ins</t>
  </si>
  <si>
    <t>Total Benefits</t>
  </si>
  <si>
    <t>Sec 8</t>
  </si>
  <si>
    <t>Total Benefit</t>
  </si>
  <si>
    <t>Salary</t>
  </si>
  <si>
    <t>14%/ 9%</t>
  </si>
  <si>
    <t>Dental</t>
  </si>
  <si>
    <t>Vision</t>
  </si>
  <si>
    <t>$424/ mo</t>
  </si>
  <si>
    <t>$232/ mo</t>
  </si>
  <si>
    <t>Health, Dental, Vision</t>
  </si>
  <si>
    <t>rounding adj</t>
  </si>
  <si>
    <t>See salary schedule</t>
  </si>
  <si>
    <t>CARES ACT FUNDING</t>
  </si>
  <si>
    <t>EXTRAORD MAINT/ CARES EXPENDITURES</t>
  </si>
  <si>
    <t>Spent by 12-31-2020</t>
  </si>
  <si>
    <t>FYE 9/30/2022</t>
  </si>
  <si>
    <t>for the fiscal year ending September 30, 2022</t>
  </si>
  <si>
    <t>2022 BUDGET</t>
  </si>
  <si>
    <t>Housing Qual Sol</t>
  </si>
  <si>
    <t>HQS</t>
  </si>
  <si>
    <t>7604.46 less employee ded</t>
  </si>
  <si>
    <t>Absorbing ports</t>
  </si>
  <si>
    <t>HCV and Mainstream</t>
  </si>
  <si>
    <t>Notes</t>
  </si>
  <si>
    <t>Absorbing ports in.</t>
  </si>
  <si>
    <t>Leasing 60 additional vouchers.</t>
  </si>
  <si>
    <t>AF on ports out</t>
  </si>
  <si>
    <t>6324/mo</t>
  </si>
  <si>
    <t>Health ins $7604/mo less empl deduction</t>
  </si>
  <si>
    <t>COMMENTS</t>
  </si>
  <si>
    <t>No PH.  Section 8 must pay overhead.</t>
  </si>
  <si>
    <t>Expecting Mainstream program to grow.</t>
  </si>
  <si>
    <t>12 mo FY</t>
  </si>
  <si>
    <t>15 mo long FY</t>
  </si>
  <si>
    <t>Deputy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</si>
</sst>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/>
    <xf numFmtId="0" fontId="5" fillId="2" borderId="0" xfId="1" applyNumberFormat="1" applyFont="1" applyBorder="1" applyAlignment="1">
      <alignment horizontal="left"/>
    </xf>
    <xf numFmtId="0" fontId="6" fillId="2" borderId="0" xfId="1" applyNumberFormat="1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2" borderId="0" xfId="1" applyNumberFormat="1" applyFont="1" applyAlignment="1">
      <alignment horizontal="left"/>
    </xf>
    <xf numFmtId="0" fontId="5" fillId="2" borderId="0" xfId="1" applyNumberFormat="1" applyFont="1"/>
    <xf numFmtId="0" fontId="7" fillId="2" borderId="0" xfId="1" applyNumberFormat="1" applyFont="1"/>
    <xf numFmtId="0" fontId="6" fillId="2" borderId="0" xfId="1" applyNumberFormat="1" applyFont="1"/>
    <xf numFmtId="0" fontId="6" fillId="2" borderId="0" xfId="1" applyNumberFormat="1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39" fontId="0" fillId="0" borderId="0" xfId="0" applyNumberFormat="1"/>
    <xf numFmtId="37" fontId="5" fillId="0" borderId="0" xfId="0" applyNumberFormat="1" applyFont="1"/>
    <xf numFmtId="37" fontId="6" fillId="0" borderId="0" xfId="0" applyNumberFormat="1" applyFont="1"/>
    <xf numFmtId="37" fontId="0" fillId="0" borderId="0" xfId="0" applyNumberFormat="1"/>
    <xf numFmtId="37" fontId="5" fillId="0" borderId="0" xfId="0" applyNumberFormat="1" applyFont="1" applyFill="1"/>
    <xf numFmtId="0" fontId="9" fillId="0" borderId="0" xfId="0" applyFont="1"/>
    <xf numFmtId="37" fontId="9" fillId="0" borderId="0" xfId="0" applyNumberFormat="1" applyFont="1"/>
    <xf numFmtId="39" fontId="9" fillId="0" borderId="0" xfId="0" applyNumberFormat="1" applyFont="1"/>
    <xf numFmtId="10" fontId="0" fillId="0" borderId="0" xfId="0" applyNumberFormat="1"/>
    <xf numFmtId="10" fontId="0" fillId="0" borderId="0" xfId="0" quotePrefix="1" applyNumberForma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0" fontId="0" fillId="0" borderId="0" xfId="0" applyFill="1"/>
    <xf numFmtId="3" fontId="0" fillId="0" borderId="0" xfId="0" applyNumberFormat="1"/>
    <xf numFmtId="3" fontId="9" fillId="0" borderId="0" xfId="0" applyNumberFormat="1" applyFont="1"/>
    <xf numFmtId="10" fontId="9" fillId="0" borderId="0" xfId="0" applyNumberFormat="1" applyFont="1"/>
    <xf numFmtId="10" fontId="0" fillId="0" borderId="0" xfId="0" quotePrefix="1" applyNumberFormat="1" applyFont="1" applyAlignment="1">
      <alignment horizontal="center"/>
    </xf>
    <xf numFmtId="9" fontId="9" fillId="0" borderId="0" xfId="0" applyNumberFormat="1" applyFont="1"/>
    <xf numFmtId="0" fontId="9" fillId="0" borderId="0" xfId="0" applyFont="1" applyAlignment="1">
      <alignment horizontal="center"/>
    </xf>
    <xf numFmtId="9" fontId="0" fillId="0" borderId="0" xfId="0" applyNumberFormat="1"/>
    <xf numFmtId="0" fontId="9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37" fontId="0" fillId="0" borderId="0" xfId="0" applyNumberFormat="1" applyFill="1"/>
    <xf numFmtId="37" fontId="9" fillId="0" borderId="0" xfId="0" applyNumberFormat="1" applyFont="1" applyFill="1"/>
    <xf numFmtId="3" fontId="0" fillId="0" borderId="0" xfId="0" applyNumberFormat="1" applyFill="1"/>
    <xf numFmtId="39" fontId="0" fillId="0" borderId="0" xfId="0" applyNumberFormat="1" applyFill="1"/>
  </cellXfs>
  <cellStyles count="2">
    <cellStyle name="Normal" xfId="0" builtinId="0"/>
    <cellStyle name="Normal_PUBLI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8"/>
  <sheetViews>
    <sheetView tabSelected="1" workbookViewId="0">
      <selection activeCell="E17" sqref="E17"/>
    </sheetView>
  </sheetViews>
  <sheetFormatPr defaultRowHeight="14.4" x14ac:dyDescent="0.3"/>
  <cols>
    <col min="1" max="1" width="15.6640625" customWidth="1"/>
    <col min="2" max="2" width="47.6640625" bestFit="1" customWidth="1"/>
    <col min="3" max="3" width="27.5546875" customWidth="1"/>
    <col min="4" max="5" width="17" customWidth="1"/>
    <col min="6" max="6" width="13.6640625" bestFit="1" customWidth="1"/>
    <col min="7" max="7" width="14" bestFit="1" customWidth="1"/>
  </cols>
  <sheetData>
    <row r="1" spans="1:7" ht="21" x14ac:dyDescent="0.4">
      <c r="A1" s="16" t="s">
        <v>70</v>
      </c>
    </row>
    <row r="2" spans="1:7" ht="21" x14ac:dyDescent="0.4">
      <c r="A2" s="16" t="s">
        <v>69</v>
      </c>
    </row>
    <row r="3" spans="1:7" ht="21" x14ac:dyDescent="0.4">
      <c r="A3" s="16" t="s">
        <v>57</v>
      </c>
      <c r="B3" s="29"/>
    </row>
    <row r="4" spans="1:7" ht="21" x14ac:dyDescent="0.4">
      <c r="A4" s="16" t="s">
        <v>103</v>
      </c>
    </row>
    <row r="6" spans="1:7" x14ac:dyDescent="0.3">
      <c r="D6" s="35" t="s">
        <v>119</v>
      </c>
      <c r="E6" s="35" t="s">
        <v>120</v>
      </c>
    </row>
    <row r="7" spans="1:7" ht="18" x14ac:dyDescent="0.35">
      <c r="A7" s="1"/>
      <c r="C7" s="17" t="s">
        <v>56</v>
      </c>
      <c r="D7" s="38" t="s">
        <v>104</v>
      </c>
      <c r="E7" s="38" t="s">
        <v>104</v>
      </c>
      <c r="F7" s="17" t="s">
        <v>0</v>
      </c>
      <c r="G7" s="17" t="s">
        <v>116</v>
      </c>
    </row>
    <row r="8" spans="1:7" ht="15.6" x14ac:dyDescent="0.3">
      <c r="A8" s="2" t="s">
        <v>1</v>
      </c>
      <c r="B8" s="3"/>
      <c r="C8" s="3"/>
      <c r="D8" s="3"/>
      <c r="E8" s="3"/>
    </row>
    <row r="9" spans="1:7" ht="15.6" x14ac:dyDescent="0.3">
      <c r="A9" s="4"/>
      <c r="B9" s="5" t="s">
        <v>2</v>
      </c>
      <c r="C9" s="6"/>
      <c r="D9" s="6"/>
      <c r="E9" s="6"/>
    </row>
    <row r="10" spans="1:7" ht="15.6" x14ac:dyDescent="0.3">
      <c r="A10" s="7">
        <v>3110</v>
      </c>
      <c r="B10" s="7" t="s">
        <v>3</v>
      </c>
      <c r="C10" s="19">
        <v>0</v>
      </c>
      <c r="D10" s="19">
        <v>0</v>
      </c>
      <c r="E10" s="19">
        <v>0</v>
      </c>
      <c r="F10" s="27" t="s">
        <v>55</v>
      </c>
    </row>
    <row r="11" spans="1:7" ht="15.6" x14ac:dyDescent="0.3">
      <c r="A11" s="7">
        <v>3120</v>
      </c>
      <c r="B11" s="7" t="s">
        <v>4</v>
      </c>
      <c r="C11" s="19">
        <v>0</v>
      </c>
      <c r="D11" s="19">
        <v>0</v>
      </c>
      <c r="E11" s="19">
        <v>0</v>
      </c>
      <c r="F11" s="27" t="s">
        <v>55</v>
      </c>
    </row>
    <row r="12" spans="1:7" ht="15.6" x14ac:dyDescent="0.3">
      <c r="A12" s="7">
        <v>3190</v>
      </c>
      <c r="B12" s="7" t="s">
        <v>5</v>
      </c>
      <c r="C12" s="19">
        <v>0</v>
      </c>
      <c r="D12" s="19">
        <v>0</v>
      </c>
      <c r="E12" s="19">
        <v>0</v>
      </c>
      <c r="F12" s="27" t="s">
        <v>55</v>
      </c>
    </row>
    <row r="13" spans="1:7" ht="15.6" x14ac:dyDescent="0.3">
      <c r="A13" s="7"/>
      <c r="B13" s="8" t="s">
        <v>6</v>
      </c>
      <c r="C13" s="20">
        <f t="shared" ref="C13:D13" si="0">SUM(C10:C12)</f>
        <v>0</v>
      </c>
      <c r="D13" s="20">
        <f t="shared" si="0"/>
        <v>0</v>
      </c>
      <c r="E13" s="20">
        <f>SUM(E10:E12)</f>
        <v>0</v>
      </c>
      <c r="F13" s="28" t="s">
        <v>55</v>
      </c>
    </row>
    <row r="14" spans="1:7" ht="15.6" x14ac:dyDescent="0.3">
      <c r="A14" s="7"/>
      <c r="B14" s="8"/>
      <c r="C14" s="19"/>
      <c r="D14" s="19"/>
      <c r="E14" s="19"/>
    </row>
    <row r="15" spans="1:7" ht="15.6" x14ac:dyDescent="0.3">
      <c r="A15" s="7"/>
      <c r="B15" s="8" t="s">
        <v>7</v>
      </c>
      <c r="C15" s="19"/>
      <c r="D15" s="19"/>
      <c r="E15" s="19"/>
    </row>
    <row r="16" spans="1:7" ht="15.6" x14ac:dyDescent="0.3">
      <c r="A16" s="7">
        <v>3610</v>
      </c>
      <c r="B16" s="7" t="s">
        <v>8</v>
      </c>
      <c r="C16" s="19">
        <v>220</v>
      </c>
      <c r="D16" s="19">
        <v>220</v>
      </c>
      <c r="E16" s="19">
        <f>D16/12*15</f>
        <v>275</v>
      </c>
      <c r="F16" s="26">
        <f>(D16-C16)/C16</f>
        <v>0</v>
      </c>
    </row>
    <row r="17" spans="1:7" ht="15.6" x14ac:dyDescent="0.3">
      <c r="A17" s="7">
        <v>3690</v>
      </c>
      <c r="B17" s="7" t="s">
        <v>76</v>
      </c>
      <c r="C17" s="19">
        <v>0</v>
      </c>
      <c r="D17" s="19">
        <v>133000</v>
      </c>
      <c r="E17" s="19">
        <f t="shared" ref="E17:E20" si="1">D17/12*15</f>
        <v>166250</v>
      </c>
      <c r="F17" s="27" t="s">
        <v>55</v>
      </c>
    </row>
    <row r="18" spans="1:7" ht="15.6" x14ac:dyDescent="0.3">
      <c r="A18" s="7">
        <v>3300</v>
      </c>
      <c r="B18" s="7" t="s">
        <v>72</v>
      </c>
      <c r="C18" s="19">
        <v>35000</v>
      </c>
      <c r="D18" s="22">
        <v>0</v>
      </c>
      <c r="E18" s="19">
        <f t="shared" si="1"/>
        <v>0</v>
      </c>
      <c r="F18" s="26">
        <f t="shared" ref="F18:F19" si="2">(D18-C18)/C18</f>
        <v>-1</v>
      </c>
      <c r="G18" t="s">
        <v>108</v>
      </c>
    </row>
    <row r="19" spans="1:7" ht="15.6" x14ac:dyDescent="0.3">
      <c r="A19" s="7">
        <v>3690</v>
      </c>
      <c r="B19" s="7" t="s">
        <v>71</v>
      </c>
      <c r="C19" s="19">
        <v>10000</v>
      </c>
      <c r="D19" s="19">
        <v>0</v>
      </c>
      <c r="E19" s="19">
        <f t="shared" si="1"/>
        <v>0</v>
      </c>
      <c r="F19" s="26">
        <f t="shared" si="2"/>
        <v>-1</v>
      </c>
    </row>
    <row r="20" spans="1:7" ht="15.6" x14ac:dyDescent="0.3">
      <c r="A20" s="7">
        <v>3690</v>
      </c>
      <c r="B20" s="7" t="s">
        <v>7</v>
      </c>
      <c r="C20" s="19">
        <v>0</v>
      </c>
      <c r="D20" s="19">
        <v>0</v>
      </c>
      <c r="E20" s="19">
        <f t="shared" si="1"/>
        <v>0</v>
      </c>
      <c r="F20" s="27" t="s">
        <v>55</v>
      </c>
    </row>
    <row r="21" spans="1:7" ht="15.6" x14ac:dyDescent="0.3">
      <c r="A21" s="6"/>
      <c r="B21" s="9" t="s">
        <v>6</v>
      </c>
      <c r="C21" s="20">
        <f t="shared" ref="C21:E21" si="3">SUM(C16:C20)</f>
        <v>45220</v>
      </c>
      <c r="D21" s="20">
        <f t="shared" si="3"/>
        <v>133220</v>
      </c>
      <c r="E21" s="20">
        <f t="shared" si="3"/>
        <v>166525</v>
      </c>
      <c r="F21" s="32">
        <f>SUM(F16:F20)</f>
        <v>-2</v>
      </c>
    </row>
    <row r="22" spans="1:7" ht="15.6" x14ac:dyDescent="0.3">
      <c r="A22" s="6"/>
      <c r="B22" s="9"/>
      <c r="C22" s="19"/>
      <c r="D22" s="19"/>
      <c r="E22" s="19"/>
    </row>
    <row r="23" spans="1:7" ht="15.6" x14ac:dyDescent="0.3">
      <c r="A23" s="6" t="s">
        <v>9</v>
      </c>
      <c r="B23" s="9" t="s">
        <v>10</v>
      </c>
      <c r="C23" s="19"/>
      <c r="D23" s="19"/>
      <c r="E23" s="19"/>
    </row>
    <row r="24" spans="1:7" ht="15.6" x14ac:dyDescent="0.3">
      <c r="A24" s="10">
        <v>2210</v>
      </c>
      <c r="B24" s="6" t="s">
        <v>73</v>
      </c>
      <c r="C24" s="22">
        <v>5700000</v>
      </c>
      <c r="D24" s="22">
        <v>6800000</v>
      </c>
      <c r="E24" s="19">
        <f t="shared" ref="E24:E28" si="4">D24/12*15</f>
        <v>8500000</v>
      </c>
      <c r="F24" s="26">
        <f t="shared" ref="F24:F26" si="5">(D24-C24)/C24</f>
        <v>0.19298245614035087</v>
      </c>
    </row>
    <row r="25" spans="1:7" ht="15.6" x14ac:dyDescent="0.3">
      <c r="A25" s="10"/>
      <c r="B25" s="6" t="s">
        <v>74</v>
      </c>
      <c r="C25" s="22">
        <v>0</v>
      </c>
      <c r="D25" s="22">
        <v>0</v>
      </c>
      <c r="E25" s="19">
        <f t="shared" si="4"/>
        <v>0</v>
      </c>
      <c r="F25" s="27" t="s">
        <v>55</v>
      </c>
    </row>
    <row r="26" spans="1:7" ht="15.6" x14ac:dyDescent="0.3">
      <c r="A26" s="10">
        <v>2211</v>
      </c>
      <c r="B26" s="6" t="s">
        <v>75</v>
      </c>
      <c r="C26" s="22">
        <v>475000</v>
      </c>
      <c r="D26" s="22">
        <v>575000</v>
      </c>
      <c r="E26" s="19">
        <f t="shared" si="4"/>
        <v>718750</v>
      </c>
      <c r="F26" s="26">
        <f t="shared" si="5"/>
        <v>0.21052631578947367</v>
      </c>
      <c r="G26" t="s">
        <v>109</v>
      </c>
    </row>
    <row r="27" spans="1:7" ht="15.6" x14ac:dyDescent="0.3">
      <c r="A27" s="10"/>
      <c r="B27" s="6" t="s">
        <v>99</v>
      </c>
      <c r="C27" s="22">
        <v>23000</v>
      </c>
      <c r="D27" s="22">
        <v>0</v>
      </c>
      <c r="E27" s="19">
        <f t="shared" si="4"/>
        <v>0</v>
      </c>
      <c r="F27" s="27" t="s">
        <v>55</v>
      </c>
      <c r="G27" t="s">
        <v>101</v>
      </c>
    </row>
    <row r="28" spans="1:7" ht="15.6" x14ac:dyDescent="0.3">
      <c r="A28" s="6"/>
      <c r="B28" s="6"/>
      <c r="C28" s="22">
        <v>0</v>
      </c>
      <c r="D28" s="22">
        <v>0</v>
      </c>
      <c r="E28" s="19">
        <f t="shared" si="4"/>
        <v>0</v>
      </c>
      <c r="F28" s="27" t="s">
        <v>55</v>
      </c>
    </row>
    <row r="29" spans="1:7" ht="15.6" x14ac:dyDescent="0.3">
      <c r="A29" s="6"/>
      <c r="B29" s="9" t="s">
        <v>6</v>
      </c>
      <c r="C29" s="20">
        <f>SUM(C24:C28)</f>
        <v>6198000</v>
      </c>
      <c r="D29" s="20">
        <f>SUM(D24:D28)</f>
        <v>7375000</v>
      </c>
      <c r="E29" s="20">
        <f>SUM(E24:E28)</f>
        <v>9218750</v>
      </c>
      <c r="F29" s="32">
        <f>SUM(F24:F28)</f>
        <v>0.40350877192982454</v>
      </c>
    </row>
    <row r="30" spans="1:7" ht="15.6" x14ac:dyDescent="0.3">
      <c r="A30" s="6"/>
      <c r="B30" s="9"/>
      <c r="C30" s="19"/>
      <c r="D30" s="19"/>
      <c r="E30" s="19"/>
    </row>
    <row r="31" spans="1:7" ht="15.6" x14ac:dyDescent="0.3">
      <c r="A31" s="9" t="s">
        <v>11</v>
      </c>
      <c r="B31" s="9"/>
      <c r="C31" s="20">
        <f>C13+C21+C29</f>
        <v>6243220</v>
      </c>
      <c r="D31" s="20">
        <f>D13+D21+D29</f>
        <v>7508220</v>
      </c>
      <c r="E31" s="20">
        <f>E13+E21+E29</f>
        <v>9385275</v>
      </c>
      <c r="F31" s="32">
        <f>SUM(F26:F30)</f>
        <v>0.61403508771929816</v>
      </c>
    </row>
    <row r="32" spans="1:7" ht="15.6" x14ac:dyDescent="0.3">
      <c r="A32" s="6"/>
      <c r="B32" s="9"/>
      <c r="C32" s="19"/>
      <c r="D32" s="19"/>
      <c r="E32" s="19"/>
    </row>
    <row r="33" spans="1:7" ht="15.6" x14ac:dyDescent="0.3">
      <c r="A33" s="2" t="s">
        <v>12</v>
      </c>
      <c r="B33" s="6"/>
      <c r="C33" s="19"/>
      <c r="D33" s="19"/>
      <c r="E33" s="19"/>
    </row>
    <row r="34" spans="1:7" ht="15.6" x14ac:dyDescent="0.3">
      <c r="A34" s="9" t="s">
        <v>9</v>
      </c>
      <c r="B34" s="9" t="s">
        <v>13</v>
      </c>
      <c r="C34" s="19"/>
      <c r="D34" s="19"/>
      <c r="E34" s="19"/>
    </row>
    <row r="35" spans="1:7" ht="15.6" x14ac:dyDescent="0.3">
      <c r="A35" s="11">
        <v>4110</v>
      </c>
      <c r="B35" s="12" t="s">
        <v>14</v>
      </c>
      <c r="C35" s="22">
        <v>191520</v>
      </c>
      <c r="D35" s="22">
        <v>354878</v>
      </c>
      <c r="E35" s="19">
        <f t="shared" ref="E35:E42" si="6">D35/12*15</f>
        <v>443597.5</v>
      </c>
      <c r="F35" s="26">
        <f t="shared" ref="F35:F37" si="7">(D35-C35)/C35</f>
        <v>0.85295530492898919</v>
      </c>
      <c r="G35" s="29" t="s">
        <v>98</v>
      </c>
    </row>
    <row r="36" spans="1:7" ht="15.6" x14ac:dyDescent="0.3">
      <c r="A36" s="11">
        <v>4130</v>
      </c>
      <c r="B36" s="12" t="s">
        <v>15</v>
      </c>
      <c r="C36" s="22">
        <v>5000</v>
      </c>
      <c r="D36" s="22">
        <v>1000</v>
      </c>
      <c r="E36" s="19">
        <f t="shared" si="6"/>
        <v>1250</v>
      </c>
      <c r="F36" s="26">
        <f t="shared" si="7"/>
        <v>-0.8</v>
      </c>
    </row>
    <row r="37" spans="1:7" ht="15.6" x14ac:dyDescent="0.3">
      <c r="A37" s="11">
        <v>4140</v>
      </c>
      <c r="B37" s="12" t="s">
        <v>16</v>
      </c>
      <c r="C37" s="19">
        <v>5000</v>
      </c>
      <c r="D37" s="22">
        <v>5000</v>
      </c>
      <c r="E37" s="19">
        <f t="shared" si="6"/>
        <v>6250</v>
      </c>
      <c r="F37" s="26">
        <f t="shared" si="7"/>
        <v>0</v>
      </c>
    </row>
    <row r="38" spans="1:7" ht="15.6" x14ac:dyDescent="0.3">
      <c r="A38" s="11">
        <v>4150</v>
      </c>
      <c r="B38" s="12" t="s">
        <v>17</v>
      </c>
      <c r="C38" s="19">
        <v>3000</v>
      </c>
      <c r="D38" s="22">
        <v>3000</v>
      </c>
      <c r="E38" s="19">
        <f t="shared" si="6"/>
        <v>3750</v>
      </c>
      <c r="F38" s="27" t="s">
        <v>55</v>
      </c>
    </row>
    <row r="39" spans="1:7" ht="15.6" x14ac:dyDescent="0.3">
      <c r="A39" s="11">
        <v>4170</v>
      </c>
      <c r="B39" s="12" t="s">
        <v>18</v>
      </c>
      <c r="C39" s="19">
        <v>15000</v>
      </c>
      <c r="D39" s="22">
        <v>15000</v>
      </c>
      <c r="E39" s="19">
        <f t="shared" si="6"/>
        <v>18750</v>
      </c>
      <c r="F39" s="26">
        <f t="shared" ref="F39:F42" si="8">(D39-C39)/C39</f>
        <v>0</v>
      </c>
    </row>
    <row r="40" spans="1:7" ht="15.6" x14ac:dyDescent="0.3">
      <c r="A40" s="11">
        <v>4171</v>
      </c>
      <c r="B40" s="12" t="s">
        <v>19</v>
      </c>
      <c r="C40" s="22">
        <v>16000</v>
      </c>
      <c r="D40" s="22">
        <v>16000</v>
      </c>
      <c r="E40" s="19">
        <f t="shared" si="6"/>
        <v>20000</v>
      </c>
      <c r="F40" s="26">
        <f t="shared" si="8"/>
        <v>0</v>
      </c>
    </row>
    <row r="41" spans="1:7" ht="15.6" x14ac:dyDescent="0.3">
      <c r="A41" s="11">
        <v>4180</v>
      </c>
      <c r="B41" s="12" t="s">
        <v>77</v>
      </c>
      <c r="C41" s="22">
        <v>0</v>
      </c>
      <c r="D41" s="22">
        <v>0</v>
      </c>
      <c r="E41" s="19">
        <f t="shared" si="6"/>
        <v>0</v>
      </c>
      <c r="F41" s="27" t="s">
        <v>55</v>
      </c>
    </row>
    <row r="42" spans="1:7" ht="15.6" x14ac:dyDescent="0.3">
      <c r="A42" s="11">
        <v>4190</v>
      </c>
      <c r="B42" s="13" t="s">
        <v>20</v>
      </c>
      <c r="C42" s="22">
        <v>103000</v>
      </c>
      <c r="D42" s="22">
        <v>120000</v>
      </c>
      <c r="E42" s="19">
        <f t="shared" si="6"/>
        <v>150000</v>
      </c>
      <c r="F42" s="26">
        <f t="shared" si="8"/>
        <v>0.1650485436893204</v>
      </c>
    </row>
    <row r="43" spans="1:7" ht="15.6" x14ac:dyDescent="0.3">
      <c r="A43" s="11" t="s">
        <v>9</v>
      </c>
      <c r="B43" s="14" t="s">
        <v>6</v>
      </c>
      <c r="C43" s="20">
        <f>SUM(C35:C42)</f>
        <v>338520</v>
      </c>
      <c r="D43" s="20">
        <f>SUM(D35:D42)</f>
        <v>514878</v>
      </c>
      <c r="E43" s="20">
        <f>SUM(E35:E42)</f>
        <v>643597.5</v>
      </c>
      <c r="F43" s="32">
        <f>SUM(F35:F42)</f>
        <v>0.21800384861830954</v>
      </c>
    </row>
    <row r="44" spans="1:7" ht="15.6" x14ac:dyDescent="0.3">
      <c r="A44" s="11" t="s">
        <v>9</v>
      </c>
      <c r="B44" s="12" t="s">
        <v>9</v>
      </c>
      <c r="C44" s="19"/>
      <c r="D44" s="19"/>
      <c r="E44" s="19"/>
    </row>
    <row r="45" spans="1:7" ht="15.6" x14ac:dyDescent="0.3">
      <c r="A45" s="11" t="s">
        <v>9</v>
      </c>
      <c r="B45" s="14" t="s">
        <v>21</v>
      </c>
      <c r="C45" s="19"/>
      <c r="D45" s="19"/>
      <c r="E45" s="19"/>
    </row>
    <row r="46" spans="1:7" ht="15.6" x14ac:dyDescent="0.3">
      <c r="A46" s="11">
        <v>4210</v>
      </c>
      <c r="B46" s="12" t="s">
        <v>22</v>
      </c>
      <c r="C46" s="19">
        <v>0</v>
      </c>
      <c r="D46" s="19">
        <v>0</v>
      </c>
      <c r="E46" s="19">
        <f t="shared" ref="E46:E48" si="9">D46/12*15</f>
        <v>0</v>
      </c>
      <c r="F46" s="27" t="s">
        <v>55</v>
      </c>
    </row>
    <row r="47" spans="1:7" ht="15.6" x14ac:dyDescent="0.3">
      <c r="A47" s="11">
        <v>4220</v>
      </c>
      <c r="B47" s="12" t="s">
        <v>23</v>
      </c>
      <c r="C47" s="19">
        <v>0</v>
      </c>
      <c r="D47" s="19">
        <v>0</v>
      </c>
      <c r="E47" s="19">
        <f t="shared" si="9"/>
        <v>0</v>
      </c>
      <c r="F47" s="27" t="s">
        <v>55</v>
      </c>
    </row>
    <row r="48" spans="1:7" ht="15.6" x14ac:dyDescent="0.3">
      <c r="A48" s="11">
        <v>4230</v>
      </c>
      <c r="B48" s="12" t="s">
        <v>24</v>
      </c>
      <c r="C48" s="19">
        <v>0</v>
      </c>
      <c r="D48" s="19">
        <v>0</v>
      </c>
      <c r="E48" s="19">
        <f t="shared" si="9"/>
        <v>0</v>
      </c>
      <c r="F48" s="27" t="s">
        <v>55</v>
      </c>
    </row>
    <row r="49" spans="1:10" ht="15.6" x14ac:dyDescent="0.3">
      <c r="A49" s="11" t="s">
        <v>9</v>
      </c>
      <c r="B49" s="14" t="s">
        <v>6</v>
      </c>
      <c r="C49" s="20">
        <f t="shared" ref="C49:D49" si="10">SUM(C46:C48)</f>
        <v>0</v>
      </c>
      <c r="D49" s="20">
        <f t="shared" si="10"/>
        <v>0</v>
      </c>
      <c r="E49" s="20">
        <f>SUM(E46:E48)</f>
        <v>0</v>
      </c>
      <c r="F49" s="28" t="s">
        <v>55</v>
      </c>
    </row>
    <row r="50" spans="1:10" ht="15.6" x14ac:dyDescent="0.3">
      <c r="A50" s="15"/>
      <c r="B50" s="14" t="s">
        <v>25</v>
      </c>
      <c r="C50" s="20"/>
      <c r="D50" s="20"/>
      <c r="E50" s="20"/>
    </row>
    <row r="51" spans="1:10" ht="15.6" x14ac:dyDescent="0.3">
      <c r="A51" s="11"/>
      <c r="B51" s="12"/>
      <c r="C51" s="19"/>
      <c r="D51" s="19"/>
      <c r="E51" s="19"/>
    </row>
    <row r="52" spans="1:10" ht="15.6" x14ac:dyDescent="0.3">
      <c r="A52" s="11"/>
      <c r="B52" s="14" t="s">
        <v>26</v>
      </c>
      <c r="C52" s="19"/>
      <c r="D52" s="19"/>
      <c r="E52" s="19"/>
    </row>
    <row r="53" spans="1:10" ht="15.6" x14ac:dyDescent="0.3">
      <c r="A53" s="11">
        <v>4310</v>
      </c>
      <c r="B53" s="12" t="s">
        <v>27</v>
      </c>
      <c r="C53" s="19">
        <v>1800</v>
      </c>
      <c r="D53" s="22">
        <v>2500</v>
      </c>
      <c r="E53" s="19">
        <f t="shared" ref="E53:E56" si="11">D53/12*15</f>
        <v>3125</v>
      </c>
      <c r="F53" s="26">
        <f t="shared" ref="F53:F54" si="12">(D53-C53)/C53</f>
        <v>0.3888888888888889</v>
      </c>
    </row>
    <row r="54" spans="1:10" ht="15.6" x14ac:dyDescent="0.3">
      <c r="A54" s="11">
        <v>4320</v>
      </c>
      <c r="B54" s="12" t="s">
        <v>28</v>
      </c>
      <c r="C54" s="19">
        <v>1200</v>
      </c>
      <c r="D54" s="22">
        <v>3000</v>
      </c>
      <c r="E54" s="19">
        <f t="shared" si="11"/>
        <v>3750</v>
      </c>
      <c r="F54" s="26">
        <f t="shared" si="12"/>
        <v>1.5</v>
      </c>
    </row>
    <row r="55" spans="1:10" ht="15.6" x14ac:dyDescent="0.3">
      <c r="A55" s="11">
        <v>4330</v>
      </c>
      <c r="B55" s="12" t="s">
        <v>29</v>
      </c>
      <c r="C55" s="19">
        <v>0</v>
      </c>
      <c r="D55" s="19">
        <v>0</v>
      </c>
      <c r="E55" s="19">
        <f t="shared" si="11"/>
        <v>0</v>
      </c>
      <c r="F55" s="27" t="s">
        <v>55</v>
      </c>
    </row>
    <row r="56" spans="1:10" ht="15.6" x14ac:dyDescent="0.3">
      <c r="A56" s="11">
        <v>4390</v>
      </c>
      <c r="B56" s="13" t="s">
        <v>30</v>
      </c>
      <c r="C56" s="19">
        <v>0</v>
      </c>
      <c r="D56" s="19">
        <v>0</v>
      </c>
      <c r="E56" s="19">
        <f t="shared" si="11"/>
        <v>0</v>
      </c>
      <c r="F56" s="27" t="s">
        <v>55</v>
      </c>
    </row>
    <row r="57" spans="1:10" ht="15.6" x14ac:dyDescent="0.3">
      <c r="A57" s="11" t="s">
        <v>9</v>
      </c>
      <c r="B57" s="14" t="s">
        <v>6</v>
      </c>
      <c r="C57" s="20">
        <f t="shared" ref="C57:E57" si="13">SUM(C53:C56)</f>
        <v>3000</v>
      </c>
      <c r="D57" s="20">
        <f t="shared" si="13"/>
        <v>5500</v>
      </c>
      <c r="E57" s="20">
        <f t="shared" si="13"/>
        <v>6875</v>
      </c>
      <c r="F57" s="28" t="s">
        <v>55</v>
      </c>
    </row>
    <row r="58" spans="1:10" ht="15.6" x14ac:dyDescent="0.3">
      <c r="A58" s="6"/>
      <c r="B58" s="6"/>
      <c r="C58" s="19"/>
      <c r="D58" s="19"/>
      <c r="E58" s="19"/>
    </row>
    <row r="59" spans="1:10" ht="15.6" x14ac:dyDescent="0.3">
      <c r="A59" s="6"/>
      <c r="B59" s="9" t="s">
        <v>31</v>
      </c>
      <c r="C59" s="19"/>
      <c r="D59" s="19"/>
      <c r="E59" s="19"/>
    </row>
    <row r="60" spans="1:10" ht="15.6" x14ac:dyDescent="0.3">
      <c r="A60" s="10">
        <v>4410</v>
      </c>
      <c r="B60" s="6" t="s">
        <v>32</v>
      </c>
      <c r="C60" s="22">
        <v>0</v>
      </c>
      <c r="D60" s="22">
        <v>0</v>
      </c>
      <c r="E60" s="19">
        <f t="shared" ref="E60:E62" si="14">D60/12*15</f>
        <v>0</v>
      </c>
      <c r="F60" s="27" t="s">
        <v>55</v>
      </c>
      <c r="G60" s="29"/>
      <c r="H60" s="29"/>
      <c r="I60" s="29"/>
      <c r="J60" s="29"/>
    </row>
    <row r="61" spans="1:10" ht="15.6" x14ac:dyDescent="0.3">
      <c r="A61" s="10">
        <v>4420</v>
      </c>
      <c r="B61" s="6" t="s">
        <v>33</v>
      </c>
      <c r="C61" s="19">
        <v>600</v>
      </c>
      <c r="D61" s="19">
        <v>1000</v>
      </c>
      <c r="E61" s="19">
        <f t="shared" si="14"/>
        <v>1250</v>
      </c>
      <c r="F61" s="26">
        <f>(D61-C61)/C61</f>
        <v>0.66666666666666663</v>
      </c>
    </row>
    <row r="62" spans="1:10" ht="15.6" x14ac:dyDescent="0.3">
      <c r="A62" s="10">
        <v>4430</v>
      </c>
      <c r="B62" s="6" t="s">
        <v>24</v>
      </c>
      <c r="C62" s="19">
        <v>500</v>
      </c>
      <c r="D62" s="19">
        <v>1000</v>
      </c>
      <c r="E62" s="19">
        <f t="shared" si="14"/>
        <v>1250</v>
      </c>
      <c r="F62" s="26">
        <f>(D62-C62)/C62</f>
        <v>1</v>
      </c>
    </row>
    <row r="63" spans="1:10" ht="15.6" x14ac:dyDescent="0.3">
      <c r="A63" s="6"/>
      <c r="B63" s="9" t="s">
        <v>6</v>
      </c>
      <c r="C63" s="20">
        <f t="shared" ref="C63:E63" si="15">SUM(C60:C62)</f>
        <v>1100</v>
      </c>
      <c r="D63" s="20">
        <f t="shared" si="15"/>
        <v>2000</v>
      </c>
      <c r="E63" s="20">
        <f t="shared" si="15"/>
        <v>2500</v>
      </c>
      <c r="F63" s="32">
        <f>SUM(F60:F62)</f>
        <v>1.6666666666666665</v>
      </c>
    </row>
    <row r="64" spans="1:10" ht="15.6" x14ac:dyDescent="0.3">
      <c r="A64" s="6"/>
      <c r="B64" s="6"/>
      <c r="C64" s="19"/>
      <c r="D64" s="19"/>
      <c r="E64" s="19"/>
    </row>
    <row r="65" spans="1:7" ht="15.6" x14ac:dyDescent="0.3">
      <c r="A65" s="6"/>
      <c r="B65" s="9" t="s">
        <v>34</v>
      </c>
      <c r="C65" s="19"/>
      <c r="D65" s="19"/>
      <c r="E65" s="19"/>
    </row>
    <row r="66" spans="1:7" ht="15.6" x14ac:dyDescent="0.3">
      <c r="A66" s="10">
        <v>4460</v>
      </c>
      <c r="B66" s="6" t="s">
        <v>32</v>
      </c>
      <c r="C66" s="19">
        <v>0</v>
      </c>
      <c r="D66" s="19">
        <v>0</v>
      </c>
      <c r="E66" s="19">
        <f t="shared" ref="E66:E68" si="16">D66/12*15</f>
        <v>0</v>
      </c>
      <c r="F66" s="27" t="s">
        <v>55</v>
      </c>
    </row>
    <row r="67" spans="1:7" ht="15.6" x14ac:dyDescent="0.3">
      <c r="A67" s="10">
        <v>4470</v>
      </c>
      <c r="B67" s="6" t="s">
        <v>33</v>
      </c>
      <c r="C67" s="19">
        <v>0</v>
      </c>
      <c r="D67" s="19">
        <v>0</v>
      </c>
      <c r="E67" s="19">
        <f t="shared" si="16"/>
        <v>0</v>
      </c>
      <c r="F67" s="27" t="s">
        <v>55</v>
      </c>
    </row>
    <row r="68" spans="1:7" ht="15.6" x14ac:dyDescent="0.3">
      <c r="A68" s="10">
        <v>4480</v>
      </c>
      <c r="B68" s="6" t="s">
        <v>24</v>
      </c>
      <c r="C68" s="19">
        <v>0</v>
      </c>
      <c r="D68" s="19">
        <v>0</v>
      </c>
      <c r="E68" s="19">
        <f t="shared" si="16"/>
        <v>0</v>
      </c>
      <c r="F68" s="27" t="s">
        <v>55</v>
      </c>
    </row>
    <row r="69" spans="1:7" ht="15.6" x14ac:dyDescent="0.3">
      <c r="A69" s="6"/>
      <c r="B69" s="9" t="s">
        <v>6</v>
      </c>
      <c r="C69" s="20">
        <f t="shared" ref="C69:D69" si="17">SUM(C66:C68)</f>
        <v>0</v>
      </c>
      <c r="D69" s="20">
        <f t="shared" si="17"/>
        <v>0</v>
      </c>
      <c r="E69" s="20">
        <f>SUM(E66:E68)</f>
        <v>0</v>
      </c>
      <c r="F69" s="28" t="s">
        <v>55</v>
      </c>
    </row>
    <row r="70" spans="1:7" ht="15.6" x14ac:dyDescent="0.3">
      <c r="A70" s="6"/>
      <c r="B70" s="6"/>
      <c r="C70" s="19"/>
      <c r="D70" s="19"/>
      <c r="E70" s="19"/>
    </row>
    <row r="71" spans="1:7" ht="15.6" x14ac:dyDescent="0.3">
      <c r="A71" s="6"/>
      <c r="B71" s="9" t="s">
        <v>35</v>
      </c>
      <c r="C71" s="19"/>
      <c r="D71" s="19"/>
      <c r="E71" s="19"/>
    </row>
    <row r="72" spans="1:7" ht="15.6" x14ac:dyDescent="0.3">
      <c r="A72" s="10">
        <v>4510</v>
      </c>
      <c r="B72" s="6" t="s">
        <v>36</v>
      </c>
      <c r="C72" s="22">
        <v>9800</v>
      </c>
      <c r="D72" s="22">
        <v>9800</v>
      </c>
      <c r="E72" s="19">
        <f t="shared" ref="E72:E77" si="18">D72/12*15</f>
        <v>12250</v>
      </c>
      <c r="F72" s="26">
        <f>(D72-C72)/C72</f>
        <v>0</v>
      </c>
    </row>
    <row r="73" spans="1:7" ht="15.6" x14ac:dyDescent="0.3">
      <c r="A73" s="10">
        <v>4520</v>
      </c>
      <c r="B73" s="6" t="s">
        <v>37</v>
      </c>
      <c r="C73" s="22">
        <v>0</v>
      </c>
      <c r="D73" s="22">
        <v>0</v>
      </c>
      <c r="E73" s="19">
        <f t="shared" si="18"/>
        <v>0</v>
      </c>
      <c r="F73" s="33" t="s">
        <v>55</v>
      </c>
    </row>
    <row r="74" spans="1:7" ht="15.6" x14ac:dyDescent="0.3">
      <c r="A74" s="10">
        <v>4530</v>
      </c>
      <c r="B74" s="6" t="s">
        <v>38</v>
      </c>
      <c r="C74" s="19">
        <v>0</v>
      </c>
      <c r="D74" s="19">
        <v>0</v>
      </c>
      <c r="E74" s="19">
        <f t="shared" si="18"/>
        <v>0</v>
      </c>
      <c r="F74" s="33" t="s">
        <v>55</v>
      </c>
    </row>
    <row r="75" spans="1:7" ht="15.6" x14ac:dyDescent="0.3">
      <c r="A75" s="10">
        <v>4540</v>
      </c>
      <c r="B75" s="6" t="s">
        <v>39</v>
      </c>
      <c r="C75" s="22">
        <v>100800</v>
      </c>
      <c r="D75" s="22">
        <v>155050</v>
      </c>
      <c r="E75" s="19">
        <f t="shared" si="18"/>
        <v>193812.5</v>
      </c>
      <c r="F75" s="26">
        <f>(D75-C75)/C75</f>
        <v>0.53819444444444442</v>
      </c>
    </row>
    <row r="76" spans="1:7" ht="15.6" x14ac:dyDescent="0.3">
      <c r="A76" s="10">
        <v>4570</v>
      </c>
      <c r="B76" s="6" t="s">
        <v>40</v>
      </c>
      <c r="C76" s="22">
        <v>0</v>
      </c>
      <c r="D76" s="22">
        <v>0</v>
      </c>
      <c r="E76" s="19">
        <f t="shared" si="18"/>
        <v>0</v>
      </c>
      <c r="F76" s="33" t="s">
        <v>55</v>
      </c>
    </row>
    <row r="77" spans="1:7" ht="15.6" x14ac:dyDescent="0.3">
      <c r="A77" s="10">
        <v>4590</v>
      </c>
      <c r="B77" s="6" t="s">
        <v>41</v>
      </c>
      <c r="C77" s="19">
        <v>7000</v>
      </c>
      <c r="D77" s="22">
        <v>20000</v>
      </c>
      <c r="E77" s="19">
        <f t="shared" si="18"/>
        <v>25000</v>
      </c>
      <c r="F77" s="26">
        <f>(D77-C77)/C77</f>
        <v>1.8571428571428572</v>
      </c>
      <c r="G77" t="s">
        <v>113</v>
      </c>
    </row>
    <row r="78" spans="1:7" ht="15.6" x14ac:dyDescent="0.3">
      <c r="A78" s="6"/>
      <c r="B78" s="9" t="s">
        <v>6</v>
      </c>
      <c r="C78" s="20">
        <f t="shared" ref="C78:D78" si="19">SUM(C72:C77)</f>
        <v>117600</v>
      </c>
      <c r="D78" s="20">
        <f t="shared" si="19"/>
        <v>184850</v>
      </c>
      <c r="E78" s="20">
        <f>SUM(E72:E77)</f>
        <v>231062.5</v>
      </c>
      <c r="F78" s="32">
        <f>(D78-C78)/C78</f>
        <v>0.57185374149659862</v>
      </c>
    </row>
    <row r="79" spans="1:7" ht="15.6" x14ac:dyDescent="0.3">
      <c r="A79" s="6"/>
      <c r="B79" s="9"/>
      <c r="C79" s="20"/>
      <c r="D79" s="20"/>
      <c r="E79" s="20"/>
      <c r="F79" s="32"/>
    </row>
    <row r="80" spans="1:7" ht="15.6" x14ac:dyDescent="0.3">
      <c r="A80" s="6"/>
      <c r="B80" s="9" t="s">
        <v>78</v>
      </c>
      <c r="C80" s="20"/>
      <c r="D80" s="20"/>
      <c r="E80" s="20"/>
      <c r="F80" s="32"/>
    </row>
    <row r="81" spans="1:6" ht="15.6" x14ac:dyDescent="0.3">
      <c r="A81" s="10">
        <v>4715</v>
      </c>
      <c r="B81" s="6" t="s">
        <v>79</v>
      </c>
      <c r="C81" s="19">
        <v>5710000</v>
      </c>
      <c r="D81" s="19">
        <v>6800000</v>
      </c>
      <c r="E81" s="19">
        <f t="shared" ref="E81:E83" si="20">D81/12*15</f>
        <v>8500000</v>
      </c>
      <c r="F81" s="26">
        <f t="shared" ref="F81:F84" si="21">(D81-C81)/C81</f>
        <v>0.19089316987740806</v>
      </c>
    </row>
    <row r="82" spans="1:6" ht="15.6" x14ac:dyDescent="0.3">
      <c r="A82" s="10">
        <v>4716</v>
      </c>
      <c r="B82" s="6" t="s">
        <v>71</v>
      </c>
      <c r="C82" s="19">
        <v>-10000</v>
      </c>
      <c r="D82" s="19">
        <v>0</v>
      </c>
      <c r="E82" s="19">
        <f t="shared" si="20"/>
        <v>0</v>
      </c>
      <c r="F82" s="26">
        <f t="shared" si="21"/>
        <v>-1</v>
      </c>
    </row>
    <row r="83" spans="1:6" ht="15.6" x14ac:dyDescent="0.3">
      <c r="A83" s="10">
        <v>4718</v>
      </c>
      <c r="B83" s="6" t="s">
        <v>80</v>
      </c>
      <c r="C83" s="19">
        <v>60000</v>
      </c>
      <c r="D83" s="19">
        <v>0</v>
      </c>
      <c r="E83" s="19">
        <f t="shared" si="20"/>
        <v>0</v>
      </c>
      <c r="F83" s="33" t="s">
        <v>55</v>
      </c>
    </row>
    <row r="84" spans="1:6" ht="15.6" x14ac:dyDescent="0.3">
      <c r="A84" s="6"/>
      <c r="B84" s="9" t="s">
        <v>81</v>
      </c>
      <c r="C84" s="20">
        <f t="shared" ref="C84:D84" si="22">SUM(C81:C83)</f>
        <v>5760000</v>
      </c>
      <c r="D84" s="20">
        <f t="shared" si="22"/>
        <v>6800000</v>
      </c>
      <c r="E84" s="20">
        <f>SUM(E81:E83)</f>
        <v>8500000</v>
      </c>
      <c r="F84" s="32">
        <f t="shared" si="21"/>
        <v>0.18055555555555555</v>
      </c>
    </row>
    <row r="85" spans="1:6" ht="15.6" x14ac:dyDescent="0.3">
      <c r="A85" s="6"/>
      <c r="B85" s="6"/>
      <c r="C85" s="19"/>
      <c r="D85" s="19"/>
      <c r="E85" s="19"/>
    </row>
    <row r="86" spans="1:6" ht="15.6" x14ac:dyDescent="0.3">
      <c r="A86" s="6"/>
      <c r="B86" s="9" t="s">
        <v>42</v>
      </c>
      <c r="C86" s="19"/>
      <c r="D86" s="19"/>
      <c r="E86" s="19"/>
    </row>
    <row r="87" spans="1:6" ht="15.6" x14ac:dyDescent="0.3">
      <c r="A87" s="10">
        <v>4610</v>
      </c>
      <c r="B87" s="6" t="s">
        <v>100</v>
      </c>
      <c r="C87" s="19">
        <v>23000</v>
      </c>
      <c r="D87" s="19">
        <v>0</v>
      </c>
      <c r="E87" s="19">
        <v>0</v>
      </c>
      <c r="F87" s="26">
        <f t="shared" ref="F87:F89" si="23">(D87-C87)/C87</f>
        <v>-1</v>
      </c>
    </row>
    <row r="88" spans="1:6" ht="15.6" x14ac:dyDescent="0.3">
      <c r="A88" s="10">
        <v>4620</v>
      </c>
      <c r="B88" s="6" t="s">
        <v>43</v>
      </c>
      <c r="C88" s="19">
        <v>0</v>
      </c>
      <c r="D88" s="19">
        <v>0</v>
      </c>
      <c r="E88" s="19">
        <v>0</v>
      </c>
      <c r="F88" s="27" t="s">
        <v>55</v>
      </c>
    </row>
    <row r="89" spans="1:6" ht="15.6" x14ac:dyDescent="0.3">
      <c r="A89" s="6"/>
      <c r="B89" s="9" t="s">
        <v>6</v>
      </c>
      <c r="C89" s="20">
        <f t="shared" ref="C89:D89" si="24">SUM(C87:C88)</f>
        <v>23000</v>
      </c>
      <c r="D89" s="20">
        <f t="shared" si="24"/>
        <v>0</v>
      </c>
      <c r="E89" s="20">
        <f>SUM(E87:E88)</f>
        <v>0</v>
      </c>
      <c r="F89" s="32">
        <f t="shared" si="23"/>
        <v>-1</v>
      </c>
    </row>
    <row r="90" spans="1:6" ht="15.6" x14ac:dyDescent="0.3">
      <c r="A90" s="6"/>
      <c r="B90" s="9"/>
      <c r="C90" s="19"/>
      <c r="D90" s="19"/>
      <c r="E90" s="19"/>
    </row>
    <row r="91" spans="1:6" ht="15.6" x14ac:dyDescent="0.3">
      <c r="A91" s="10">
        <v>6010</v>
      </c>
      <c r="B91" s="6" t="s">
        <v>44</v>
      </c>
      <c r="C91" s="20">
        <v>0</v>
      </c>
      <c r="D91" s="20">
        <v>0</v>
      </c>
      <c r="E91" s="20">
        <v>0</v>
      </c>
      <c r="F91" s="28" t="s">
        <v>55</v>
      </c>
    </row>
    <row r="92" spans="1:6" ht="15.6" x14ac:dyDescent="0.3">
      <c r="A92" s="6"/>
      <c r="B92" s="6"/>
      <c r="C92" s="19"/>
      <c r="D92" s="19"/>
      <c r="E92" s="19"/>
    </row>
    <row r="93" spans="1:6" ht="15.6" x14ac:dyDescent="0.3">
      <c r="A93" s="6"/>
      <c r="B93" s="9" t="s">
        <v>45</v>
      </c>
      <c r="C93" s="19"/>
      <c r="D93" s="19"/>
      <c r="E93" s="19"/>
    </row>
    <row r="94" spans="1:6" ht="15.6" x14ac:dyDescent="0.3">
      <c r="A94" s="10">
        <v>7520</v>
      </c>
      <c r="B94" s="6" t="s">
        <v>46</v>
      </c>
      <c r="C94" s="22">
        <v>0</v>
      </c>
      <c r="D94" s="22">
        <v>0</v>
      </c>
      <c r="E94" s="22">
        <v>0</v>
      </c>
      <c r="F94" s="27" t="s">
        <v>55</v>
      </c>
    </row>
    <row r="95" spans="1:6" ht="15.6" x14ac:dyDescent="0.3">
      <c r="A95" s="10">
        <v>7540</v>
      </c>
      <c r="B95" s="6" t="s">
        <v>47</v>
      </c>
      <c r="C95" s="19">
        <v>0</v>
      </c>
      <c r="D95" s="19">
        <v>0</v>
      </c>
      <c r="E95" s="19">
        <v>0</v>
      </c>
      <c r="F95" s="27" t="s">
        <v>55</v>
      </c>
    </row>
    <row r="96" spans="1:6" ht="15.6" x14ac:dyDescent="0.3">
      <c r="A96" s="6"/>
      <c r="B96" s="9" t="s">
        <v>6</v>
      </c>
      <c r="C96" s="20">
        <f>SUM(C94:C95)</f>
        <v>0</v>
      </c>
      <c r="D96" s="20">
        <f>SUM(D94:D95)</f>
        <v>0</v>
      </c>
      <c r="E96" s="20">
        <f>SUM(E94:E95)</f>
        <v>0</v>
      </c>
      <c r="F96" s="28" t="s">
        <v>55</v>
      </c>
    </row>
    <row r="97" spans="1:6" ht="15.6" x14ac:dyDescent="0.3">
      <c r="A97" s="6"/>
      <c r="B97" s="6"/>
      <c r="C97" s="19"/>
      <c r="D97" s="19"/>
      <c r="E97" s="19"/>
    </row>
    <row r="98" spans="1:6" ht="15.6" x14ac:dyDescent="0.3">
      <c r="A98" s="9" t="s">
        <v>48</v>
      </c>
      <c r="B98" s="6"/>
      <c r="C98" s="20">
        <f t="shared" ref="C98:E98" si="25">C43+C49+C57+C63+C69+C78+C84+C89+C91+C96</f>
        <v>6243220</v>
      </c>
      <c r="D98" s="20">
        <f t="shared" si="25"/>
        <v>7507228</v>
      </c>
      <c r="E98" s="20">
        <f t="shared" si="25"/>
        <v>9384035</v>
      </c>
      <c r="F98" s="32">
        <f>(D98-C98)/C98</f>
        <v>0.20246090959472837</v>
      </c>
    </row>
    <row r="99" spans="1:6" x14ac:dyDescent="0.3">
      <c r="C99" s="21"/>
      <c r="D99" s="21"/>
      <c r="E99" s="21"/>
    </row>
    <row r="100" spans="1:6" ht="15.6" x14ac:dyDescent="0.3">
      <c r="A100" s="9" t="s">
        <v>49</v>
      </c>
      <c r="B100" s="6"/>
      <c r="C100" s="20">
        <f>C31-C98</f>
        <v>0</v>
      </c>
      <c r="D100" s="20">
        <f>D31-D98</f>
        <v>992</v>
      </c>
      <c r="E100" s="20">
        <f>E31-E98</f>
        <v>1240</v>
      </c>
    </row>
    <row r="101" spans="1:6" x14ac:dyDescent="0.3">
      <c r="C101" s="21"/>
      <c r="D101" s="21"/>
      <c r="E101" s="21"/>
    </row>
    <row r="102" spans="1:6" x14ac:dyDescent="0.3">
      <c r="B102" s="23" t="s">
        <v>110</v>
      </c>
      <c r="C102" s="21"/>
      <c r="D102" s="21"/>
      <c r="E102" s="21"/>
    </row>
    <row r="103" spans="1:6" x14ac:dyDescent="0.3">
      <c r="B103" t="s">
        <v>117</v>
      </c>
      <c r="C103" s="21"/>
      <c r="D103" s="21"/>
      <c r="E103" s="21"/>
    </row>
    <row r="104" spans="1:6" x14ac:dyDescent="0.3">
      <c r="B104" t="s">
        <v>111</v>
      </c>
      <c r="C104" s="21"/>
      <c r="D104" s="21"/>
      <c r="E104" s="21"/>
    </row>
    <row r="105" spans="1:6" x14ac:dyDescent="0.3">
      <c r="B105" t="s">
        <v>112</v>
      </c>
      <c r="C105" s="21"/>
      <c r="D105" s="21"/>
      <c r="E105" s="21"/>
    </row>
    <row r="106" spans="1:6" x14ac:dyDescent="0.3">
      <c r="B106" t="s">
        <v>118</v>
      </c>
      <c r="C106" s="21"/>
      <c r="D106" s="21"/>
      <c r="E106" s="21"/>
    </row>
    <row r="107" spans="1:6" x14ac:dyDescent="0.3">
      <c r="C107" s="21"/>
      <c r="D107" s="21"/>
      <c r="E107" s="21"/>
    </row>
    <row r="108" spans="1:6" x14ac:dyDescent="0.3">
      <c r="C108" s="21"/>
      <c r="D108" s="21"/>
      <c r="E108" s="21"/>
    </row>
    <row r="109" spans="1:6" x14ac:dyDescent="0.3">
      <c r="C109" s="21"/>
      <c r="D109" s="21"/>
      <c r="E109" s="21"/>
    </row>
    <row r="110" spans="1:6" x14ac:dyDescent="0.3">
      <c r="C110" s="21"/>
      <c r="D110" s="21"/>
      <c r="E110" s="21"/>
    </row>
    <row r="111" spans="1:6" x14ac:dyDescent="0.3">
      <c r="C111" s="21"/>
      <c r="D111" s="21"/>
      <c r="E111" s="21"/>
    </row>
    <row r="112" spans="1:6" x14ac:dyDescent="0.3">
      <c r="C112" s="21"/>
      <c r="D112" s="21"/>
      <c r="E112" s="21"/>
    </row>
    <row r="113" spans="3:5" x14ac:dyDescent="0.3">
      <c r="C113" s="21"/>
      <c r="D113" s="21"/>
      <c r="E113" s="21"/>
    </row>
    <row r="114" spans="3:5" x14ac:dyDescent="0.3">
      <c r="C114" s="21"/>
      <c r="D114" s="21"/>
      <c r="E114" s="21"/>
    </row>
    <row r="115" spans="3:5" x14ac:dyDescent="0.3">
      <c r="C115" s="21"/>
      <c r="D115" s="21"/>
      <c r="E115" s="21"/>
    </row>
    <row r="116" spans="3:5" x14ac:dyDescent="0.3">
      <c r="C116" s="21"/>
      <c r="D116" s="21"/>
      <c r="E116" s="21"/>
    </row>
    <row r="117" spans="3:5" x14ac:dyDescent="0.3">
      <c r="C117" s="21"/>
      <c r="D117" s="21"/>
      <c r="E117" s="21"/>
    </row>
    <row r="118" spans="3:5" x14ac:dyDescent="0.3">
      <c r="C118" s="21"/>
      <c r="D118" s="21"/>
      <c r="E118" s="21"/>
    </row>
    <row r="119" spans="3:5" x14ac:dyDescent="0.3">
      <c r="C119" s="21"/>
      <c r="D119" s="21"/>
      <c r="E119" s="21"/>
    </row>
    <row r="120" spans="3:5" x14ac:dyDescent="0.3">
      <c r="C120" s="21"/>
      <c r="D120" s="21"/>
      <c r="E120" s="21"/>
    </row>
    <row r="121" spans="3:5" x14ac:dyDescent="0.3">
      <c r="C121" s="21"/>
      <c r="D121" s="21"/>
      <c r="E121" s="21"/>
    </row>
    <row r="122" spans="3:5" x14ac:dyDescent="0.3">
      <c r="C122" s="21"/>
      <c r="D122" s="21"/>
      <c r="E122" s="21"/>
    </row>
    <row r="123" spans="3:5" x14ac:dyDescent="0.3">
      <c r="C123" s="21"/>
      <c r="D123" s="21"/>
      <c r="E123" s="21"/>
    </row>
    <row r="124" spans="3:5" x14ac:dyDescent="0.3">
      <c r="C124" s="21"/>
      <c r="D124" s="21"/>
      <c r="E124" s="21"/>
    </row>
    <row r="125" spans="3:5" x14ac:dyDescent="0.3">
      <c r="C125" s="21"/>
      <c r="D125" s="21"/>
      <c r="E125" s="21"/>
    </row>
    <row r="126" spans="3:5" x14ac:dyDescent="0.3">
      <c r="C126" s="21"/>
      <c r="D126" s="21"/>
      <c r="E126" s="21"/>
    </row>
    <row r="127" spans="3:5" x14ac:dyDescent="0.3">
      <c r="C127" s="21"/>
      <c r="D127" s="21"/>
      <c r="E127" s="21"/>
    </row>
    <row r="128" spans="3:5" x14ac:dyDescent="0.3">
      <c r="C128" s="21"/>
      <c r="D128" s="21"/>
      <c r="E128" s="21"/>
    </row>
    <row r="129" spans="3:5" x14ac:dyDescent="0.3">
      <c r="C129" s="21"/>
      <c r="D129" s="21"/>
      <c r="E129" s="21"/>
    </row>
    <row r="130" spans="3:5" x14ac:dyDescent="0.3">
      <c r="C130" s="21"/>
      <c r="D130" s="21"/>
      <c r="E130" s="21"/>
    </row>
    <row r="131" spans="3:5" x14ac:dyDescent="0.3">
      <c r="C131" s="21"/>
      <c r="D131" s="21"/>
      <c r="E131" s="21"/>
    </row>
    <row r="132" spans="3:5" x14ac:dyDescent="0.3">
      <c r="C132" s="21"/>
      <c r="D132" s="21"/>
      <c r="E132" s="21"/>
    </row>
    <row r="133" spans="3:5" x14ac:dyDescent="0.3">
      <c r="C133" s="21"/>
      <c r="D133" s="21"/>
      <c r="E133" s="21"/>
    </row>
    <row r="134" spans="3:5" x14ac:dyDescent="0.3">
      <c r="C134" s="21"/>
      <c r="D134" s="21"/>
      <c r="E134" s="21"/>
    </row>
    <row r="135" spans="3:5" x14ac:dyDescent="0.3">
      <c r="C135" s="21"/>
      <c r="D135" s="21"/>
      <c r="E135" s="21"/>
    </row>
    <row r="136" spans="3:5" x14ac:dyDescent="0.3">
      <c r="C136" s="21"/>
      <c r="D136" s="21"/>
      <c r="E136" s="21"/>
    </row>
    <row r="137" spans="3:5" x14ac:dyDescent="0.3">
      <c r="C137" s="21"/>
      <c r="D137" s="21"/>
      <c r="E137" s="21"/>
    </row>
    <row r="138" spans="3:5" x14ac:dyDescent="0.3">
      <c r="C138" s="21"/>
      <c r="D138" s="21"/>
      <c r="E138" s="21"/>
    </row>
    <row r="139" spans="3:5" x14ac:dyDescent="0.3">
      <c r="C139" s="21"/>
      <c r="D139" s="21"/>
      <c r="E139" s="21"/>
    </row>
    <row r="140" spans="3:5" x14ac:dyDescent="0.3">
      <c r="C140" s="21"/>
      <c r="D140" s="21"/>
      <c r="E140" s="21"/>
    </row>
    <row r="141" spans="3:5" x14ac:dyDescent="0.3">
      <c r="C141" s="21"/>
      <c r="D141" s="21"/>
      <c r="E141" s="21"/>
    </row>
    <row r="142" spans="3:5" x14ac:dyDescent="0.3">
      <c r="C142" s="21"/>
      <c r="D142" s="21"/>
      <c r="E142" s="21"/>
    </row>
    <row r="143" spans="3:5" x14ac:dyDescent="0.3">
      <c r="C143" s="21"/>
      <c r="D143" s="21"/>
      <c r="E143" s="21"/>
    </row>
    <row r="144" spans="3:5" x14ac:dyDescent="0.3">
      <c r="C144" s="21"/>
      <c r="D144" s="21"/>
      <c r="E144" s="21"/>
    </row>
    <row r="145" spans="3:5" x14ac:dyDescent="0.3">
      <c r="C145" s="21"/>
      <c r="D145" s="21"/>
      <c r="E145" s="21"/>
    </row>
    <row r="146" spans="3:5" x14ac:dyDescent="0.3">
      <c r="C146" s="21"/>
      <c r="D146" s="21"/>
      <c r="E146" s="21"/>
    </row>
    <row r="147" spans="3:5" x14ac:dyDescent="0.3">
      <c r="C147" s="21"/>
      <c r="D147" s="21"/>
      <c r="E147" s="21"/>
    </row>
    <row r="148" spans="3:5" x14ac:dyDescent="0.3">
      <c r="C148" s="21"/>
      <c r="D148" s="21"/>
      <c r="E148" s="21"/>
    </row>
    <row r="149" spans="3:5" x14ac:dyDescent="0.3">
      <c r="C149" s="21"/>
      <c r="D149" s="21"/>
      <c r="E149" s="21"/>
    </row>
    <row r="150" spans="3:5" x14ac:dyDescent="0.3">
      <c r="C150" s="21"/>
      <c r="D150" s="21"/>
      <c r="E150" s="21"/>
    </row>
    <row r="151" spans="3:5" x14ac:dyDescent="0.3">
      <c r="C151" s="21"/>
      <c r="D151" s="21"/>
      <c r="E151" s="21"/>
    </row>
    <row r="152" spans="3:5" x14ac:dyDescent="0.3">
      <c r="C152" s="21"/>
      <c r="D152" s="21"/>
      <c r="E152" s="21"/>
    </row>
    <row r="153" spans="3:5" x14ac:dyDescent="0.3">
      <c r="C153" s="21"/>
      <c r="D153" s="21"/>
      <c r="E153" s="21"/>
    </row>
    <row r="154" spans="3:5" x14ac:dyDescent="0.3">
      <c r="C154" s="21"/>
      <c r="D154" s="21"/>
      <c r="E154" s="21"/>
    </row>
    <row r="155" spans="3:5" x14ac:dyDescent="0.3">
      <c r="C155" s="21"/>
      <c r="D155" s="21"/>
      <c r="E155" s="21"/>
    </row>
    <row r="156" spans="3:5" x14ac:dyDescent="0.3">
      <c r="C156" s="21"/>
      <c r="D156" s="21"/>
      <c r="E156" s="21"/>
    </row>
    <row r="157" spans="3:5" x14ac:dyDescent="0.3">
      <c r="C157" s="21"/>
      <c r="D157" s="21"/>
      <c r="E157" s="21"/>
    </row>
    <row r="158" spans="3:5" x14ac:dyDescent="0.3">
      <c r="C158" s="21"/>
      <c r="D158" s="21"/>
      <c r="E158" s="21"/>
    </row>
    <row r="159" spans="3:5" x14ac:dyDescent="0.3">
      <c r="C159" s="21"/>
      <c r="D159" s="21"/>
      <c r="E159" s="21"/>
    </row>
    <row r="160" spans="3:5" x14ac:dyDescent="0.3">
      <c r="C160" s="21"/>
      <c r="D160" s="21"/>
      <c r="E160" s="21"/>
    </row>
    <row r="161" spans="3:5" x14ac:dyDescent="0.3">
      <c r="C161" s="21"/>
      <c r="D161" s="21"/>
      <c r="E161" s="21"/>
    </row>
    <row r="162" spans="3:5" x14ac:dyDescent="0.3">
      <c r="C162" s="21"/>
      <c r="D162" s="21"/>
      <c r="E162" s="21"/>
    </row>
    <row r="163" spans="3:5" x14ac:dyDescent="0.3">
      <c r="C163" s="21"/>
      <c r="D163" s="21"/>
      <c r="E163" s="21"/>
    </row>
    <row r="164" spans="3:5" x14ac:dyDescent="0.3">
      <c r="C164" s="21"/>
      <c r="D164" s="21"/>
      <c r="E164" s="21"/>
    </row>
    <row r="165" spans="3:5" x14ac:dyDescent="0.3">
      <c r="C165" s="21"/>
      <c r="D165" s="21"/>
      <c r="E165" s="21"/>
    </row>
    <row r="166" spans="3:5" x14ac:dyDescent="0.3">
      <c r="C166" s="21"/>
      <c r="D166" s="21"/>
      <c r="E166" s="21"/>
    </row>
    <row r="167" spans="3:5" x14ac:dyDescent="0.3">
      <c r="C167" s="21"/>
      <c r="D167" s="21"/>
      <c r="E167" s="21"/>
    </row>
    <row r="168" spans="3:5" x14ac:dyDescent="0.3">
      <c r="C168" s="21"/>
      <c r="D168" s="21"/>
      <c r="E168" s="21"/>
    </row>
    <row r="169" spans="3:5" x14ac:dyDescent="0.3">
      <c r="C169" s="21"/>
      <c r="D169" s="21"/>
      <c r="E169" s="21"/>
    </row>
    <row r="170" spans="3:5" x14ac:dyDescent="0.3">
      <c r="C170" s="21"/>
      <c r="D170" s="21"/>
      <c r="E170" s="21"/>
    </row>
    <row r="171" spans="3:5" x14ac:dyDescent="0.3">
      <c r="C171" s="21"/>
      <c r="D171" s="21"/>
      <c r="E171" s="21"/>
    </row>
    <row r="172" spans="3:5" x14ac:dyDescent="0.3">
      <c r="C172" s="21"/>
      <c r="D172" s="21"/>
      <c r="E172" s="21"/>
    </row>
    <row r="173" spans="3:5" x14ac:dyDescent="0.3">
      <c r="C173" s="21"/>
      <c r="D173" s="21"/>
      <c r="E173" s="21"/>
    </row>
    <row r="174" spans="3:5" x14ac:dyDescent="0.3">
      <c r="C174" s="21"/>
      <c r="D174" s="21"/>
      <c r="E174" s="21"/>
    </row>
    <row r="175" spans="3:5" x14ac:dyDescent="0.3">
      <c r="C175" s="21"/>
      <c r="D175" s="21"/>
      <c r="E175" s="21"/>
    </row>
    <row r="176" spans="3:5" x14ac:dyDescent="0.3">
      <c r="C176" s="21"/>
      <c r="D176" s="21"/>
      <c r="E176" s="21"/>
    </row>
    <row r="177" spans="3:5" x14ac:dyDescent="0.3">
      <c r="C177" s="21"/>
      <c r="D177" s="21"/>
      <c r="E177" s="21"/>
    </row>
    <row r="178" spans="3:5" x14ac:dyDescent="0.3">
      <c r="C178" s="21"/>
      <c r="D178" s="21"/>
      <c r="E178" s="21"/>
    </row>
    <row r="179" spans="3:5" x14ac:dyDescent="0.3">
      <c r="C179" s="21"/>
      <c r="D179" s="21"/>
      <c r="E179" s="21"/>
    </row>
    <row r="180" spans="3:5" x14ac:dyDescent="0.3">
      <c r="C180" s="21"/>
      <c r="D180" s="21"/>
      <c r="E180" s="21"/>
    </row>
    <row r="181" spans="3:5" x14ac:dyDescent="0.3">
      <c r="C181" s="21"/>
      <c r="D181" s="21"/>
      <c r="E181" s="21"/>
    </row>
    <row r="182" spans="3:5" x14ac:dyDescent="0.3">
      <c r="C182" s="21"/>
      <c r="D182" s="21"/>
      <c r="E182" s="21"/>
    </row>
    <row r="183" spans="3:5" x14ac:dyDescent="0.3">
      <c r="C183" s="21"/>
      <c r="D183" s="21"/>
      <c r="E183" s="21"/>
    </row>
    <row r="184" spans="3:5" x14ac:dyDescent="0.3">
      <c r="C184" s="21"/>
      <c r="D184" s="21"/>
      <c r="E184" s="21"/>
    </row>
    <row r="185" spans="3:5" x14ac:dyDescent="0.3">
      <c r="C185" s="21"/>
      <c r="D185" s="21"/>
      <c r="E185" s="21"/>
    </row>
    <row r="186" spans="3:5" x14ac:dyDescent="0.3">
      <c r="C186" s="21"/>
      <c r="D186" s="21"/>
      <c r="E186" s="21"/>
    </row>
    <row r="187" spans="3:5" x14ac:dyDescent="0.3">
      <c r="C187" s="21"/>
      <c r="D187" s="21"/>
      <c r="E187" s="21"/>
    </row>
    <row r="188" spans="3:5" x14ac:dyDescent="0.3">
      <c r="C188" s="21"/>
      <c r="D188" s="21"/>
      <c r="E188" s="21"/>
    </row>
    <row r="189" spans="3:5" x14ac:dyDescent="0.3">
      <c r="C189" s="21"/>
      <c r="D189" s="21"/>
      <c r="E189" s="21"/>
    </row>
    <row r="190" spans="3:5" x14ac:dyDescent="0.3">
      <c r="C190" s="21"/>
      <c r="D190" s="21"/>
      <c r="E190" s="21"/>
    </row>
    <row r="191" spans="3:5" x14ac:dyDescent="0.3">
      <c r="C191" s="21"/>
      <c r="D191" s="21"/>
      <c r="E191" s="21"/>
    </row>
    <row r="192" spans="3:5" x14ac:dyDescent="0.3">
      <c r="C192" s="21"/>
      <c r="D192" s="21"/>
      <c r="E192" s="21"/>
    </row>
    <row r="193" spans="3:5" x14ac:dyDescent="0.3">
      <c r="C193" s="21"/>
      <c r="D193" s="21"/>
      <c r="E193" s="21"/>
    </row>
    <row r="194" spans="3:5" x14ac:dyDescent="0.3">
      <c r="C194" s="21"/>
      <c r="D194" s="21"/>
      <c r="E194" s="21"/>
    </row>
    <row r="195" spans="3:5" x14ac:dyDescent="0.3">
      <c r="C195" s="21"/>
      <c r="D195" s="21"/>
      <c r="E195" s="21"/>
    </row>
    <row r="196" spans="3:5" x14ac:dyDescent="0.3">
      <c r="C196" s="21"/>
      <c r="D196" s="21"/>
      <c r="E196" s="21"/>
    </row>
    <row r="197" spans="3:5" x14ac:dyDescent="0.3">
      <c r="C197" s="21"/>
      <c r="D197" s="21"/>
      <c r="E197" s="21"/>
    </row>
    <row r="198" spans="3:5" x14ac:dyDescent="0.3">
      <c r="C198" s="21"/>
      <c r="D198" s="21"/>
      <c r="E198" s="21"/>
    </row>
    <row r="199" spans="3:5" x14ac:dyDescent="0.3">
      <c r="C199" s="21"/>
      <c r="D199" s="21"/>
      <c r="E199" s="21"/>
    </row>
    <row r="200" spans="3:5" x14ac:dyDescent="0.3">
      <c r="C200" s="21"/>
      <c r="D200" s="21"/>
      <c r="E200" s="21"/>
    </row>
    <row r="201" spans="3:5" x14ac:dyDescent="0.3">
      <c r="C201" s="21"/>
      <c r="D201" s="21"/>
      <c r="E201" s="21"/>
    </row>
    <row r="202" spans="3:5" x14ac:dyDescent="0.3">
      <c r="C202" s="21"/>
      <c r="D202" s="21"/>
      <c r="E202" s="21"/>
    </row>
    <row r="203" spans="3:5" x14ac:dyDescent="0.3">
      <c r="C203" s="21"/>
      <c r="D203" s="21"/>
      <c r="E203" s="21"/>
    </row>
    <row r="204" spans="3:5" x14ac:dyDescent="0.3">
      <c r="C204" s="21"/>
      <c r="D204" s="21"/>
      <c r="E204" s="21"/>
    </row>
    <row r="205" spans="3:5" x14ac:dyDescent="0.3">
      <c r="C205" s="21"/>
      <c r="D205" s="21"/>
      <c r="E205" s="21"/>
    </row>
    <row r="206" spans="3:5" x14ac:dyDescent="0.3">
      <c r="C206" s="21"/>
      <c r="D206" s="21"/>
      <c r="E206" s="21"/>
    </row>
    <row r="207" spans="3:5" x14ac:dyDescent="0.3">
      <c r="C207" s="21"/>
      <c r="D207" s="21"/>
      <c r="E207" s="21"/>
    </row>
    <row r="208" spans="3:5" x14ac:dyDescent="0.3">
      <c r="C208" s="21"/>
      <c r="D208" s="21"/>
      <c r="E208" s="21"/>
    </row>
    <row r="209" spans="3:5" x14ac:dyDescent="0.3">
      <c r="C209" s="21"/>
      <c r="D209" s="21"/>
      <c r="E209" s="21"/>
    </row>
    <row r="210" spans="3:5" x14ac:dyDescent="0.3">
      <c r="C210" s="21"/>
      <c r="D210" s="21"/>
      <c r="E210" s="21"/>
    </row>
    <row r="211" spans="3:5" x14ac:dyDescent="0.3">
      <c r="C211" s="21"/>
      <c r="D211" s="21"/>
      <c r="E211" s="21"/>
    </row>
    <row r="212" spans="3:5" x14ac:dyDescent="0.3">
      <c r="C212" s="21"/>
      <c r="D212" s="21"/>
      <c r="E212" s="21"/>
    </row>
    <row r="213" spans="3:5" x14ac:dyDescent="0.3">
      <c r="C213" s="21"/>
      <c r="D213" s="21"/>
      <c r="E213" s="21"/>
    </row>
    <row r="214" spans="3:5" x14ac:dyDescent="0.3">
      <c r="C214" s="21"/>
      <c r="D214" s="21"/>
      <c r="E214" s="21"/>
    </row>
    <row r="215" spans="3:5" x14ac:dyDescent="0.3">
      <c r="C215" s="21"/>
      <c r="D215" s="21"/>
      <c r="E215" s="21"/>
    </row>
    <row r="216" spans="3:5" x14ac:dyDescent="0.3">
      <c r="C216" s="21"/>
      <c r="D216" s="21"/>
      <c r="E216" s="21"/>
    </row>
    <row r="217" spans="3:5" x14ac:dyDescent="0.3">
      <c r="C217" s="21"/>
      <c r="D217" s="21"/>
      <c r="E217" s="21"/>
    </row>
    <row r="218" spans="3:5" x14ac:dyDescent="0.3">
      <c r="C218" s="21"/>
      <c r="D218" s="21"/>
      <c r="E218" s="21"/>
    </row>
    <row r="219" spans="3:5" x14ac:dyDescent="0.3">
      <c r="C219" s="21"/>
      <c r="D219" s="21"/>
      <c r="E219" s="21"/>
    </row>
    <row r="220" spans="3:5" x14ac:dyDescent="0.3">
      <c r="C220" s="21"/>
      <c r="D220" s="21"/>
      <c r="E220" s="21"/>
    </row>
    <row r="221" spans="3:5" x14ac:dyDescent="0.3">
      <c r="C221" s="21"/>
      <c r="D221" s="21"/>
      <c r="E221" s="21"/>
    </row>
    <row r="222" spans="3:5" x14ac:dyDescent="0.3">
      <c r="C222" s="21"/>
      <c r="D222" s="21"/>
      <c r="E222" s="21"/>
    </row>
    <row r="223" spans="3:5" x14ac:dyDescent="0.3">
      <c r="C223" s="21"/>
      <c r="D223" s="21"/>
      <c r="E223" s="21"/>
    </row>
    <row r="224" spans="3:5" x14ac:dyDescent="0.3">
      <c r="C224" s="21"/>
      <c r="D224" s="21"/>
      <c r="E224" s="21"/>
    </row>
    <row r="225" spans="3:5" x14ac:dyDescent="0.3">
      <c r="C225" s="21"/>
      <c r="D225" s="21"/>
      <c r="E225" s="21"/>
    </row>
    <row r="226" spans="3:5" x14ac:dyDescent="0.3">
      <c r="C226" s="21"/>
      <c r="D226" s="21"/>
      <c r="E226" s="21"/>
    </row>
    <row r="227" spans="3:5" x14ac:dyDescent="0.3">
      <c r="C227" s="21"/>
      <c r="D227" s="21"/>
      <c r="E227" s="21"/>
    </row>
    <row r="228" spans="3:5" x14ac:dyDescent="0.3">
      <c r="C228" s="21"/>
      <c r="D228" s="21"/>
      <c r="E228" s="21"/>
    </row>
  </sheetData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workbookViewId="0">
      <selection activeCell="C29" sqref="C29"/>
    </sheetView>
  </sheetViews>
  <sheetFormatPr defaultRowHeight="14.4" x14ac:dyDescent="0.3"/>
  <cols>
    <col min="1" max="1" width="18.109375" bestFit="1" customWidth="1"/>
    <col min="2" max="2" width="13.5546875" bestFit="1" customWidth="1"/>
    <col min="3" max="3" width="20.77734375" bestFit="1" customWidth="1"/>
    <col min="4" max="4" width="15.21875" bestFit="1" customWidth="1"/>
    <col min="5" max="5" width="8.6640625" bestFit="1" customWidth="1"/>
    <col min="6" max="6" width="10.5546875" bestFit="1" customWidth="1"/>
  </cols>
  <sheetData>
    <row r="1" spans="1:7" x14ac:dyDescent="0.3">
      <c r="A1" s="23" t="s">
        <v>70</v>
      </c>
    </row>
    <row r="2" spans="1:7" x14ac:dyDescent="0.3">
      <c r="A2" s="23" t="s">
        <v>50</v>
      </c>
    </row>
    <row r="3" spans="1:7" x14ac:dyDescent="0.3">
      <c r="A3" s="23" t="s">
        <v>102</v>
      </c>
    </row>
    <row r="6" spans="1:7" x14ac:dyDescent="0.3">
      <c r="A6" s="23" t="s">
        <v>51</v>
      </c>
      <c r="B6" s="23" t="s">
        <v>52</v>
      </c>
      <c r="C6" s="23" t="s">
        <v>66</v>
      </c>
      <c r="D6" s="23" t="s">
        <v>105</v>
      </c>
      <c r="E6" s="23" t="s">
        <v>67</v>
      </c>
      <c r="F6" s="23" t="s">
        <v>68</v>
      </c>
    </row>
    <row r="7" spans="1:7" x14ac:dyDescent="0.3">
      <c r="C7" s="23" t="s">
        <v>82</v>
      </c>
      <c r="D7" s="36"/>
      <c r="E7" s="36"/>
    </row>
    <row r="8" spans="1:7" x14ac:dyDescent="0.3">
      <c r="A8" s="23" t="s">
        <v>53</v>
      </c>
      <c r="B8" s="18"/>
      <c r="C8" s="18"/>
    </row>
    <row r="9" spans="1:7" x14ac:dyDescent="0.3">
      <c r="A9" t="s">
        <v>60</v>
      </c>
      <c r="B9" s="21">
        <v>174699</v>
      </c>
      <c r="C9" s="21">
        <f>B9*1.04</f>
        <v>181686.96</v>
      </c>
      <c r="D9" s="30">
        <v>24000</v>
      </c>
      <c r="E9" s="30">
        <v>157687</v>
      </c>
      <c r="F9" s="30">
        <f>SUM(D9:E9)</f>
        <v>181687</v>
      </c>
      <c r="G9" s="18"/>
    </row>
    <row r="10" spans="1:7" x14ac:dyDescent="0.3">
      <c r="A10" s="40" t="s">
        <v>121</v>
      </c>
      <c r="B10" s="41">
        <v>0</v>
      </c>
      <c r="C10" s="41">
        <v>60000</v>
      </c>
      <c r="D10" s="43">
        <v>0</v>
      </c>
      <c r="E10" s="43">
        <v>60000</v>
      </c>
      <c r="F10" s="43">
        <f>SUM(D10:E10)</f>
        <v>60000</v>
      </c>
      <c r="G10" s="44"/>
    </row>
    <row r="11" spans="1:7" x14ac:dyDescent="0.3">
      <c r="A11" t="s">
        <v>61</v>
      </c>
      <c r="B11" s="21">
        <v>51480</v>
      </c>
      <c r="C11" s="21">
        <f t="shared" ref="C11:C13" si="0">B11*1.04</f>
        <v>53539.200000000004</v>
      </c>
      <c r="D11" s="30">
        <v>0</v>
      </c>
      <c r="E11" s="30">
        <v>53539</v>
      </c>
      <c r="F11" s="30">
        <f t="shared" ref="F11:F13" si="1">SUM(D11:E11)</f>
        <v>53539</v>
      </c>
      <c r="G11" s="18"/>
    </row>
    <row r="12" spans="1:7" x14ac:dyDescent="0.3">
      <c r="A12" t="s">
        <v>62</v>
      </c>
      <c r="B12" s="21">
        <v>48589</v>
      </c>
      <c r="C12" s="21">
        <f t="shared" si="0"/>
        <v>50532.560000000005</v>
      </c>
      <c r="D12" s="30">
        <v>0</v>
      </c>
      <c r="E12" s="30">
        <v>50533</v>
      </c>
      <c r="F12" s="30">
        <f t="shared" si="1"/>
        <v>50533</v>
      </c>
      <c r="G12" s="18"/>
    </row>
    <row r="13" spans="1:7" x14ac:dyDescent="0.3">
      <c r="A13" t="s">
        <v>63</v>
      </c>
      <c r="B13" s="21">
        <v>31845</v>
      </c>
      <c r="C13" s="21">
        <f t="shared" si="0"/>
        <v>33118.800000000003</v>
      </c>
      <c r="D13" s="30">
        <v>0</v>
      </c>
      <c r="E13" s="30">
        <v>33119</v>
      </c>
      <c r="F13" s="30">
        <f t="shared" si="1"/>
        <v>33119</v>
      </c>
      <c r="G13" s="18"/>
    </row>
    <row r="14" spans="1:7" x14ac:dyDescent="0.3">
      <c r="B14" s="21"/>
      <c r="C14" s="21"/>
      <c r="D14" s="30"/>
      <c r="E14" s="30"/>
      <c r="F14" s="30"/>
      <c r="G14" s="18"/>
    </row>
    <row r="15" spans="1:7" x14ac:dyDescent="0.3">
      <c r="A15" s="23" t="s">
        <v>64</v>
      </c>
      <c r="B15" s="24">
        <f>SUM(B9:B14)</f>
        <v>306613</v>
      </c>
      <c r="C15" s="24">
        <f>SUM(C9:C14)</f>
        <v>378877.51999999996</v>
      </c>
      <c r="D15" s="31">
        <f t="shared" ref="D15:F15" si="2">SUM(D9:D14)</f>
        <v>24000</v>
      </c>
      <c r="E15" s="31">
        <f t="shared" si="2"/>
        <v>354878</v>
      </c>
      <c r="F15" s="31">
        <f t="shared" si="2"/>
        <v>378878</v>
      </c>
      <c r="G15" s="18"/>
    </row>
    <row r="16" spans="1:7" x14ac:dyDescent="0.3">
      <c r="B16" s="21"/>
      <c r="C16" s="21"/>
      <c r="D16" s="30"/>
      <c r="E16" s="30"/>
      <c r="F16" s="30"/>
      <c r="G16" s="18"/>
    </row>
    <row r="17" spans="1:7" x14ac:dyDescent="0.3">
      <c r="A17" s="23" t="s">
        <v>54</v>
      </c>
      <c r="B17" s="21"/>
      <c r="C17" s="21"/>
      <c r="D17" s="30"/>
      <c r="E17" s="30"/>
      <c r="F17" s="30"/>
      <c r="G17" s="18"/>
    </row>
    <row r="18" spans="1:7" x14ac:dyDescent="0.3">
      <c r="A18" t="s">
        <v>58</v>
      </c>
      <c r="B18" s="21">
        <v>63482</v>
      </c>
      <c r="C18" s="21">
        <f t="shared" ref="C18" si="3">B18*1.04</f>
        <v>66021.279999999999</v>
      </c>
      <c r="D18" s="30">
        <v>66021</v>
      </c>
      <c r="E18" s="30">
        <v>0</v>
      </c>
      <c r="F18" s="30">
        <f>SUM(D18:E18)</f>
        <v>66021</v>
      </c>
      <c r="G18" s="18"/>
    </row>
    <row r="19" spans="1:7" x14ac:dyDescent="0.3">
      <c r="B19" s="21"/>
      <c r="C19" s="21"/>
      <c r="D19" s="30"/>
      <c r="E19" s="30"/>
      <c r="F19" s="30"/>
      <c r="G19" s="18"/>
    </row>
    <row r="20" spans="1:7" x14ac:dyDescent="0.3">
      <c r="A20" t="s">
        <v>59</v>
      </c>
      <c r="B20" s="21"/>
      <c r="C20" s="21">
        <v>3301</v>
      </c>
      <c r="D20" s="30">
        <v>3301</v>
      </c>
      <c r="E20" s="30">
        <v>0</v>
      </c>
      <c r="F20" s="30">
        <f>SUM(D20:E20)</f>
        <v>3301</v>
      </c>
      <c r="G20" s="18"/>
    </row>
    <row r="21" spans="1:7" x14ac:dyDescent="0.3">
      <c r="B21" s="18"/>
      <c r="C21" s="18"/>
      <c r="D21" s="30"/>
      <c r="E21" s="30"/>
      <c r="F21" s="30"/>
      <c r="G21" s="18"/>
    </row>
    <row r="22" spans="1:7" x14ac:dyDescent="0.3">
      <c r="A22" s="23" t="s">
        <v>65</v>
      </c>
      <c r="B22" s="25"/>
      <c r="C22" s="24">
        <f>SUM(C18:C21)</f>
        <v>69322.28</v>
      </c>
      <c r="D22" s="31">
        <f>SUM(D18:D20)</f>
        <v>69322</v>
      </c>
      <c r="E22" s="31">
        <f t="shared" ref="E22:F22" si="4">SUM(E18:E20)</f>
        <v>0</v>
      </c>
      <c r="F22" s="31">
        <f t="shared" si="4"/>
        <v>69322</v>
      </c>
      <c r="G22" s="18"/>
    </row>
    <row r="23" spans="1:7" x14ac:dyDescent="0.3">
      <c r="B23" s="18"/>
      <c r="C23" s="18"/>
      <c r="D23" s="30"/>
      <c r="E23" s="30"/>
      <c r="F23" s="30"/>
      <c r="G23" s="18"/>
    </row>
    <row r="24" spans="1:7" x14ac:dyDescent="0.3">
      <c r="B24" s="18"/>
      <c r="C24" s="18"/>
      <c r="D24" s="18"/>
      <c r="E24" s="18"/>
      <c r="F24" s="18">
        <f>SUM(F22)+F15</f>
        <v>448200</v>
      </c>
      <c r="G24" s="18"/>
    </row>
    <row r="25" spans="1:7" x14ac:dyDescent="0.3">
      <c r="B25" s="18"/>
      <c r="C25" s="18"/>
      <c r="D25" s="18"/>
      <c r="E25" s="18"/>
      <c r="F25" s="18"/>
      <c r="G25" s="18"/>
    </row>
    <row r="26" spans="1:7" x14ac:dyDescent="0.3">
      <c r="B26" s="18"/>
      <c r="C26" s="18"/>
    </row>
    <row r="27" spans="1:7" x14ac:dyDescent="0.3">
      <c r="B27" s="18"/>
      <c r="C27" s="18"/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selection activeCell="E19" sqref="E19"/>
    </sheetView>
  </sheetViews>
  <sheetFormatPr defaultRowHeight="14.4" x14ac:dyDescent="0.3"/>
  <cols>
    <col min="1" max="1" width="18.109375" bestFit="1" customWidth="1"/>
    <col min="2" max="2" width="12.88671875" bestFit="1" customWidth="1"/>
    <col min="3" max="3" width="10.33203125" bestFit="1" customWidth="1"/>
    <col min="5" max="5" width="9.88671875" bestFit="1" customWidth="1"/>
    <col min="6" max="6" width="12.88671875" bestFit="1" customWidth="1"/>
  </cols>
  <sheetData>
    <row r="1" spans="1:15" x14ac:dyDescent="0.3">
      <c r="A1" s="23" t="s">
        <v>70</v>
      </c>
    </row>
    <row r="2" spans="1:15" x14ac:dyDescent="0.3">
      <c r="A2" s="23" t="s">
        <v>83</v>
      </c>
    </row>
    <row r="3" spans="1:15" x14ac:dyDescent="0.3">
      <c r="A3" s="23" t="s">
        <v>102</v>
      </c>
    </row>
    <row r="5" spans="1:15" x14ac:dyDescent="0.3">
      <c r="E5" s="29" t="s">
        <v>107</v>
      </c>
      <c r="F5" s="29"/>
    </row>
    <row r="6" spans="1:15" x14ac:dyDescent="0.3">
      <c r="A6" s="23" t="s">
        <v>51</v>
      </c>
      <c r="B6" s="35" t="s">
        <v>90</v>
      </c>
      <c r="C6" s="23" t="s">
        <v>84</v>
      </c>
      <c r="D6" s="23" t="s">
        <v>85</v>
      </c>
      <c r="E6" s="23" t="s">
        <v>86</v>
      </c>
      <c r="F6" s="23" t="s">
        <v>92</v>
      </c>
      <c r="G6" s="23" t="s">
        <v>93</v>
      </c>
      <c r="H6" s="23" t="s">
        <v>87</v>
      </c>
      <c r="J6" s="23" t="s">
        <v>106</v>
      </c>
      <c r="K6" s="23" t="s">
        <v>88</v>
      </c>
      <c r="L6" s="23" t="s">
        <v>68</v>
      </c>
      <c r="N6" s="23" t="s">
        <v>110</v>
      </c>
    </row>
    <row r="7" spans="1:15" x14ac:dyDescent="0.3">
      <c r="A7" s="23"/>
      <c r="B7" s="23"/>
      <c r="C7" s="34" t="s">
        <v>91</v>
      </c>
      <c r="D7" s="32">
        <v>7.6499999999999999E-2</v>
      </c>
      <c r="E7" s="37" t="s">
        <v>114</v>
      </c>
      <c r="F7" s="37" t="s">
        <v>94</v>
      </c>
      <c r="G7" s="37" t="s">
        <v>95</v>
      </c>
      <c r="J7" s="36"/>
      <c r="K7" s="36"/>
      <c r="N7" s="39" t="s">
        <v>115</v>
      </c>
    </row>
    <row r="9" spans="1:15" x14ac:dyDescent="0.3">
      <c r="A9" s="23" t="s">
        <v>53</v>
      </c>
      <c r="B9" s="18"/>
    </row>
    <row r="10" spans="1:15" x14ac:dyDescent="0.3">
      <c r="A10" t="s">
        <v>60</v>
      </c>
      <c r="B10" s="21">
        <v>181687</v>
      </c>
      <c r="C10" s="21">
        <f>B10*0.14</f>
        <v>25436.180000000004</v>
      </c>
      <c r="D10" s="21">
        <f>B10*0.0765</f>
        <v>13899.0555</v>
      </c>
      <c r="E10" s="21"/>
      <c r="F10" s="21"/>
      <c r="G10" s="21"/>
      <c r="H10" s="24">
        <f>SUM(C10:G10)</f>
        <v>39335.235500000003</v>
      </c>
      <c r="I10" s="21"/>
      <c r="J10" s="21">
        <v>0</v>
      </c>
      <c r="K10" s="21">
        <f>H10-J10</f>
        <v>39335.235500000003</v>
      </c>
      <c r="L10" s="24">
        <f>SUM(J10:K10)</f>
        <v>39335.235500000003</v>
      </c>
    </row>
    <row r="11" spans="1:15" x14ac:dyDescent="0.3">
      <c r="A11" s="40" t="s">
        <v>121</v>
      </c>
      <c r="B11" s="41">
        <v>60000</v>
      </c>
      <c r="C11" s="21">
        <f>B11*0.09</f>
        <v>5400</v>
      </c>
      <c r="D11" s="21">
        <f t="shared" ref="D11:D14" si="0">B11*0.0765</f>
        <v>4590</v>
      </c>
      <c r="E11" s="41"/>
      <c r="F11" s="41"/>
      <c r="G11" s="41"/>
      <c r="H11" s="42">
        <f>SUM(C11:G11)</f>
        <v>9990</v>
      </c>
      <c r="I11" s="41"/>
      <c r="J11" s="41"/>
      <c r="K11" s="41">
        <v>9990</v>
      </c>
      <c r="L11" s="42">
        <f>SUM(J11:K11)</f>
        <v>9990</v>
      </c>
      <c r="M11" s="29"/>
      <c r="N11" s="29"/>
      <c r="O11" s="29"/>
    </row>
    <row r="12" spans="1:15" x14ac:dyDescent="0.3">
      <c r="A12" t="s">
        <v>61</v>
      </c>
      <c r="B12" s="21">
        <v>51480</v>
      </c>
      <c r="C12" s="21">
        <f>B12*0.09</f>
        <v>4633.2</v>
      </c>
      <c r="D12" s="21">
        <f t="shared" si="0"/>
        <v>3938.22</v>
      </c>
      <c r="E12" s="21"/>
      <c r="F12" s="21"/>
      <c r="G12" s="21"/>
      <c r="H12" s="24">
        <f t="shared" ref="H12:H14" si="1">SUM(C12:G12)</f>
        <v>8571.42</v>
      </c>
      <c r="I12" s="21"/>
      <c r="J12" s="21">
        <v>0</v>
      </c>
      <c r="K12" s="21">
        <f t="shared" ref="K12:K14" si="2">H12-J12</f>
        <v>8571.42</v>
      </c>
      <c r="L12" s="24">
        <f t="shared" ref="L12:L14" si="3">SUM(J12:K12)</f>
        <v>8571.42</v>
      </c>
    </row>
    <row r="13" spans="1:15" x14ac:dyDescent="0.3">
      <c r="A13" t="s">
        <v>62</v>
      </c>
      <c r="B13" s="21">
        <v>48589</v>
      </c>
      <c r="C13" s="21">
        <f t="shared" ref="C13:C14" si="4">B13*0.09</f>
        <v>4373.01</v>
      </c>
      <c r="D13" s="21">
        <f t="shared" si="0"/>
        <v>3717.0585000000001</v>
      </c>
      <c r="E13" s="21"/>
      <c r="F13" s="21"/>
      <c r="G13" s="21"/>
      <c r="H13" s="24">
        <f t="shared" si="1"/>
        <v>8090.0685000000003</v>
      </c>
      <c r="I13" s="21"/>
      <c r="J13" s="21">
        <v>0</v>
      </c>
      <c r="K13" s="21">
        <f t="shared" si="2"/>
        <v>8090.0685000000003</v>
      </c>
      <c r="L13" s="24">
        <f t="shared" si="3"/>
        <v>8090.0685000000003</v>
      </c>
    </row>
    <row r="14" spans="1:15" x14ac:dyDescent="0.3">
      <c r="A14" t="s">
        <v>63</v>
      </c>
      <c r="B14" s="21">
        <v>31845</v>
      </c>
      <c r="C14" s="21">
        <f t="shared" si="4"/>
        <v>2866.0499999999997</v>
      </c>
      <c r="D14" s="21">
        <f t="shared" si="0"/>
        <v>2436.1424999999999</v>
      </c>
      <c r="E14" s="21"/>
      <c r="F14" s="21"/>
      <c r="G14" s="21"/>
      <c r="H14" s="24">
        <f t="shared" si="1"/>
        <v>5302.1924999999992</v>
      </c>
      <c r="I14" s="21"/>
      <c r="J14" s="21">
        <v>0</v>
      </c>
      <c r="K14" s="21">
        <f t="shared" si="2"/>
        <v>5302.1924999999992</v>
      </c>
      <c r="L14" s="24">
        <f t="shared" si="3"/>
        <v>5302.1924999999992</v>
      </c>
    </row>
    <row r="15" spans="1:15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5" x14ac:dyDescent="0.3">
      <c r="A16" s="23"/>
      <c r="B16" s="24"/>
      <c r="C16" s="24"/>
      <c r="D16" s="24"/>
      <c r="E16" s="24"/>
      <c r="F16" s="24"/>
      <c r="G16" s="24"/>
      <c r="H16" s="24">
        <f>SUM(H10:H15)</f>
        <v>71288.916500000007</v>
      </c>
      <c r="I16" s="21"/>
      <c r="J16" s="24">
        <f>SUM(J10:J15)</f>
        <v>0</v>
      </c>
      <c r="K16" s="24">
        <f>SUM(K10:K15)</f>
        <v>71288.916500000007</v>
      </c>
      <c r="L16" s="24">
        <f>SUM(L10:L15)</f>
        <v>71288.916500000007</v>
      </c>
    </row>
    <row r="17" spans="1:13" x14ac:dyDescent="0.3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3" x14ac:dyDescent="0.3">
      <c r="A18" s="23" t="s">
        <v>54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3" x14ac:dyDescent="0.3">
      <c r="A19" t="s">
        <v>58</v>
      </c>
      <c r="B19" s="21">
        <v>63482</v>
      </c>
      <c r="C19" s="21">
        <f t="shared" ref="C19:C21" si="5">B19*0.09</f>
        <v>5713.38</v>
      </c>
      <c r="D19" s="21">
        <f t="shared" ref="D19:D21" si="6">B19*0.0765</f>
        <v>4856.3729999999996</v>
      </c>
      <c r="E19" s="21"/>
      <c r="F19" s="21"/>
      <c r="G19" s="21"/>
      <c r="H19" s="21">
        <f t="shared" ref="H19" si="7">SUM(C19:G19)</f>
        <v>10569.753000000001</v>
      </c>
      <c r="I19" s="21"/>
      <c r="J19" s="21">
        <v>10570</v>
      </c>
      <c r="K19" s="21"/>
      <c r="L19" s="24">
        <f t="shared" ref="L19:L21" si="8">SUM(J19:K19)</f>
        <v>10570</v>
      </c>
    </row>
    <row r="20" spans="1:13" x14ac:dyDescent="0.3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3" x14ac:dyDescent="0.3">
      <c r="A21" t="s">
        <v>59</v>
      </c>
      <c r="B21" s="21">
        <v>3301</v>
      </c>
      <c r="C21" s="21">
        <f t="shared" si="5"/>
        <v>297.08999999999997</v>
      </c>
      <c r="D21" s="21">
        <f t="shared" si="6"/>
        <v>252.5265</v>
      </c>
      <c r="E21" s="21"/>
      <c r="F21" s="21"/>
      <c r="G21" s="21"/>
      <c r="H21" s="21">
        <f>SUM(C21:G21)</f>
        <v>549.61649999999997</v>
      </c>
      <c r="I21" s="21"/>
      <c r="J21" s="21">
        <v>550</v>
      </c>
      <c r="K21" s="21"/>
      <c r="L21" s="24">
        <f t="shared" si="8"/>
        <v>550</v>
      </c>
    </row>
    <row r="22" spans="1:13" x14ac:dyDescent="0.3">
      <c r="B22" s="18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3" x14ac:dyDescent="0.3">
      <c r="A23" s="23" t="s">
        <v>96</v>
      </c>
      <c r="B23" s="24"/>
      <c r="C23" s="24"/>
      <c r="D23" s="24"/>
      <c r="E23" s="21">
        <v>91066</v>
      </c>
      <c r="F23" s="21">
        <v>6106</v>
      </c>
      <c r="G23" s="21">
        <v>3341</v>
      </c>
      <c r="H23" s="21">
        <f>SUM(E23:G23)</f>
        <v>100513</v>
      </c>
      <c r="I23" s="21"/>
      <c r="J23" s="21">
        <v>16752</v>
      </c>
      <c r="K23" s="21">
        <v>83761</v>
      </c>
      <c r="L23" s="24">
        <f>SUM(J23:K23)</f>
        <v>100513</v>
      </c>
    </row>
    <row r="24" spans="1:13" x14ac:dyDescent="0.3">
      <c r="A24" t="s">
        <v>97</v>
      </c>
      <c r="B24" s="18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3" x14ac:dyDescent="0.3">
      <c r="A25" s="23" t="s">
        <v>89</v>
      </c>
      <c r="B25" s="24"/>
      <c r="C25" s="24">
        <f>SUM(C10:C24)</f>
        <v>48718.91</v>
      </c>
      <c r="D25" s="24">
        <f>SUM(D10:D24)</f>
        <v>33689.376000000004</v>
      </c>
      <c r="E25" s="24">
        <f>SUM(E10:E24)</f>
        <v>91066</v>
      </c>
      <c r="F25" s="24">
        <f t="shared" ref="F25:G25" si="9">SUM(F10:F24)</f>
        <v>6106</v>
      </c>
      <c r="G25" s="24">
        <f t="shared" si="9"/>
        <v>3341</v>
      </c>
      <c r="H25" s="24">
        <f>SUM(H16:H24)</f>
        <v>182921.28600000002</v>
      </c>
      <c r="I25" s="21"/>
      <c r="J25" s="24">
        <f>SUM(J16:J24)</f>
        <v>27872</v>
      </c>
      <c r="K25" s="24">
        <f>SUM(K16:K24)</f>
        <v>155049.91649999999</v>
      </c>
      <c r="L25" s="24">
        <f>SUM(L16:L24)</f>
        <v>182921.91649999999</v>
      </c>
      <c r="M25" s="21"/>
    </row>
  </sheetData>
  <printOptions gridLines="1"/>
  <pageMargins left="0.7" right="0.7" top="0.75" bottom="0.75" header="0.3" footer="0.3"/>
  <pageSetup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Salaries</vt:lpstr>
      <vt:lpstr>Benefits</vt:lpstr>
      <vt:lpstr>Benefits!Print_Area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Patti</cp:lastModifiedBy>
  <cp:lastPrinted>2021-09-13T18:55:13Z</cp:lastPrinted>
  <dcterms:created xsi:type="dcterms:W3CDTF">2018-02-14T19:20:21Z</dcterms:created>
  <dcterms:modified xsi:type="dcterms:W3CDTF">2022-09-18T16:15:23Z</dcterms:modified>
</cp:coreProperties>
</file>