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uck\Desktop\"/>
    </mc:Choice>
  </mc:AlternateContent>
  <xr:revisionPtr revIDLastSave="0" documentId="8_{4BE1A895-2992-4308-B081-599E2724A675}" xr6:coauthVersionLast="47" xr6:coauthVersionMax="47" xr10:uidLastSave="{00000000-0000-0000-0000-000000000000}"/>
  <bookViews>
    <workbookView xWindow="-120" yWindow="-120" windowWidth="29040" windowHeight="15840" xr2:uid="{E756C16C-8657-465A-9CB9-CC66A2842DED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 l="1"/>
  <c r="K2" i="2"/>
  <c r="Q2" i="2"/>
  <c r="R2" i="2"/>
  <c r="S2" i="2"/>
  <c r="I3" i="2"/>
  <c r="K3" i="2"/>
  <c r="Q3" i="2"/>
  <c r="R3" i="2"/>
  <c r="S3" i="2"/>
  <c r="I4" i="2"/>
  <c r="K4" i="2"/>
  <c r="Q4" i="2"/>
  <c r="R4" i="2"/>
  <c r="S4" i="2"/>
  <c r="I5" i="2"/>
  <c r="K5" i="2"/>
  <c r="Q5" i="2"/>
  <c r="R5" i="2"/>
  <c r="S5" i="2"/>
  <c r="I6" i="2"/>
  <c r="K6" i="2"/>
  <c r="Q6" i="2"/>
  <c r="R6" i="2"/>
  <c r="S6" i="2"/>
  <c r="I7" i="2"/>
  <c r="K7" i="2"/>
  <c r="Q7" i="2"/>
  <c r="R7" i="2"/>
  <c r="S7" i="2"/>
  <c r="I8" i="2"/>
  <c r="K8" i="2"/>
  <c r="Q8" i="2"/>
  <c r="R8" i="2"/>
  <c r="S8" i="2"/>
  <c r="I9" i="2"/>
  <c r="K9" i="2"/>
  <c r="Q9" i="2"/>
  <c r="R9" i="2"/>
  <c r="S9" i="2"/>
  <c r="I10" i="2"/>
  <c r="K10" i="2"/>
  <c r="Q10" i="2"/>
  <c r="R10" i="2"/>
  <c r="S10" i="2"/>
  <c r="I11" i="2"/>
  <c r="K11" i="2"/>
  <c r="Q11" i="2"/>
  <c r="R11" i="2"/>
  <c r="S11" i="2"/>
  <c r="I12" i="2"/>
  <c r="K12" i="2"/>
  <c r="Q12" i="2"/>
  <c r="R12" i="2"/>
  <c r="S12" i="2"/>
  <c r="I13" i="2"/>
  <c r="K13" i="2"/>
  <c r="Q13" i="2"/>
  <c r="R13" i="2"/>
  <c r="S13" i="2"/>
  <c r="I14" i="2"/>
  <c r="K14" i="2"/>
  <c r="Q14" i="2"/>
  <c r="R14" i="2"/>
  <c r="S14" i="2"/>
  <c r="I15" i="2"/>
  <c r="K15" i="2"/>
  <c r="Q15" i="2"/>
  <c r="R15" i="2"/>
  <c r="S15" i="2"/>
  <c r="I16" i="2"/>
  <c r="K16" i="2"/>
  <c r="Q16" i="2"/>
  <c r="R16" i="2"/>
  <c r="S16" i="2"/>
  <c r="I17" i="2"/>
  <c r="K17" i="2"/>
  <c r="Q17" i="2"/>
  <c r="R17" i="2"/>
  <c r="S17" i="2"/>
  <c r="I18" i="2"/>
  <c r="K18" i="2"/>
  <c r="Q18" i="2"/>
  <c r="R18" i="2"/>
  <c r="S18" i="2"/>
  <c r="I19" i="2"/>
  <c r="K19" i="2"/>
  <c r="Q19" i="2"/>
  <c r="R19" i="2"/>
  <c r="S19" i="2"/>
  <c r="I20" i="2"/>
  <c r="K20" i="2"/>
  <c r="Q20" i="2"/>
  <c r="R20" i="2"/>
  <c r="S20" i="2"/>
  <c r="D21" i="2"/>
  <c r="G21" i="2"/>
  <c r="H21" i="2"/>
  <c r="J21" i="2"/>
  <c r="K21" i="2"/>
  <c r="L21" i="2"/>
  <c r="M21" i="2"/>
  <c r="O21" i="2"/>
  <c r="P21" i="2"/>
  <c r="I22" i="2"/>
  <c r="I23" i="2"/>
  <c r="M23" i="2"/>
  <c r="P23" i="2"/>
  <c r="S23" i="2"/>
</calcChain>
</file>

<file path=xl/sharedStrings.xml><?xml version="1.0" encoding="utf-8"?>
<sst xmlns="http://schemas.openxmlformats.org/spreadsheetml/2006/main" count="215" uniqueCount="112">
  <si>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</si>
  <si>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</si>
  <si>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</si>
  <si>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</si>
  <si>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</si>
  <si>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</si>
  <si>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</si>
  <si>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</si>
  <si>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</si>
  <si>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</si>
  <si>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</si>
  <si>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</si>
  <si>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</si>
  <si>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</si>
  <si>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</si>
  <si>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</si>
  <si>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</si>
  <si>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</si>
  <si>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</si>
  <si>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</si>
  <si>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</si>
  <si>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</si>
  <si>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</si>
  <si>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</si>
  <si>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Gravel</t>
  </si>
  <si>
    <t>Paved</t>
  </si>
  <si>
    <t>Inspected Date</t>
  </si>
  <si>
    <t>Use Code</t>
  </si>
  <si>
    <t>Class</t>
  </si>
  <si>
    <t>Rate Group 1</t>
  </si>
  <si>
    <t>Rate Group 2</t>
  </si>
  <si>
    <t>Rate Group 3</t>
  </si>
  <si>
    <t>05-280-072-00</t>
  </si>
  <si>
    <t>4787 SKYLINE DR</t>
  </si>
  <si>
    <t>WD</t>
  </si>
  <si>
    <t>03-ARM'S LENGTH</t>
  </si>
  <si>
    <t>4511</t>
  </si>
  <si>
    <t>1091-0525</t>
  </si>
  <si>
    <t>4011 RAINBOW BACKLOTS</t>
  </si>
  <si>
    <t>401</t>
  </si>
  <si>
    <t>05-340-116-00</t>
  </si>
  <si>
    <t>4987 SUNSET DR</t>
  </si>
  <si>
    <t>4512</t>
  </si>
  <si>
    <t>1079-0807</t>
  </si>
  <si>
    <t>05-340-115-00</t>
  </si>
  <si>
    <t>SEWER</t>
  </si>
  <si>
    <t>05-520-283-01</t>
  </si>
  <si>
    <t>4445 SKYLINE DR</t>
  </si>
  <si>
    <t>4515</t>
  </si>
  <si>
    <t>1104-748</t>
  </si>
  <si>
    <t>05-520-281-00, 05-520-282-00</t>
  </si>
  <si>
    <t>4530</t>
  </si>
  <si>
    <t>05-760-115-00</t>
  </si>
  <si>
    <t>9620 WOODLAWN DR</t>
  </si>
  <si>
    <t>1087-1170</t>
  </si>
  <si>
    <t>4600</t>
  </si>
  <si>
    <t>05-800-059-10</t>
  </si>
  <si>
    <t>9315 LAKESIDE DR</t>
  </si>
  <si>
    <t>1108-562</t>
  </si>
  <si>
    <t>05-800-129-00</t>
  </si>
  <si>
    <t>4157 W ROOSEVELT RD</t>
  </si>
  <si>
    <t>1082-1077</t>
  </si>
  <si>
    <t>4610</t>
  </si>
  <si>
    <t>05-825-100-00</t>
  </si>
  <si>
    <t>9832 LAKESIDE DR</t>
  </si>
  <si>
    <t>1089-0928</t>
  </si>
  <si>
    <t>05-825-115-00</t>
  </si>
  <si>
    <t>1217-2021</t>
  </si>
  <si>
    <t>05-825-116-00</t>
  </si>
  <si>
    <t>4648 FAWN DR</t>
  </si>
  <si>
    <t>19-MULTI PARCEL ARM'S LENGTH</t>
  </si>
  <si>
    <t>05-825-162-00</t>
  </si>
  <si>
    <t>10519 HARDWOOD TRAIL</t>
  </si>
  <si>
    <t>1108-0001</t>
  </si>
  <si>
    <t>05-825-184-00</t>
  </si>
  <si>
    <t>10021 LAKESIDE DR</t>
  </si>
  <si>
    <t>1111-0335</t>
  </si>
  <si>
    <t>05-825-240-00</t>
  </si>
  <si>
    <t>10510 HARDWOOD TRAIL</t>
  </si>
  <si>
    <t>1104-0156</t>
  </si>
  <si>
    <t>05-825-325-00</t>
  </si>
  <si>
    <t>4827 CAMPERS TR</t>
  </si>
  <si>
    <t>1109-1361</t>
  </si>
  <si>
    <t>05-825-351-00</t>
  </si>
  <si>
    <t>10432 OAKRIDGE DR</t>
  </si>
  <si>
    <t>1086-0333</t>
  </si>
  <si>
    <t>1104-492</t>
  </si>
  <si>
    <t>05-825-353-00</t>
  </si>
  <si>
    <t>10420 OAKRIDGE DR</t>
  </si>
  <si>
    <t>1113-0719</t>
  </si>
  <si>
    <t>05-825-334-00</t>
  </si>
  <si>
    <t>05-825-358-00</t>
  </si>
  <si>
    <t>10338 OAKRIDGE DR</t>
  </si>
  <si>
    <t>1106-489</t>
  </si>
  <si>
    <t>05-825-380-00</t>
  </si>
  <si>
    <t>10302 THORNAPPLE DR</t>
  </si>
  <si>
    <t>1099-575</t>
  </si>
  <si>
    <t>05-825-381-00</t>
  </si>
  <si>
    <t>05-825-464-00</t>
  </si>
  <si>
    <t>11054 LAKESIDE DR</t>
  </si>
  <si>
    <t>1093-0522</t>
  </si>
  <si>
    <t>05-825-472-00</t>
  </si>
  <si>
    <t>11166 LAKESIDE DR</t>
  </si>
  <si>
    <t>1096-1249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</si>
  <si>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</si>
  <si>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</si>
  <si>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</si>
  <si>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</si>
  <si>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</si>
  <si>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</si>
  <si>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</si>
  <si>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>BACKLOTS 2.65 CALCULATED, $.60 APPLIED IN 2023, $.75 APPLIED IN 2024 PER SQ FOOT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</si>
</sst>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14" fontId="0" fillId="0" borderId="0" xfId="0" applyNumberFormat="1"/>
    <xf numFmtId="0" fontId="0" fillId="0" borderId="0" xfId="0" quotePrefix="1"/>
    <xf numFmtId="0" fontId="1" fillId="0" borderId="0" xfId="0" applyFont="1" applyAlignment="1">
      <alignment horizontal="right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right"/>
    </xf>
    <xf numFmtId="0" fontId="3" fillId="3" borderId="0" xfId="0" applyFont="1" applyFill="1" applyBorder="1"/>
    <xf numFmtId="0" fontId="3" fillId="3" borderId="0" xfId="0" applyFont="1" applyFill="1" applyBorder="1" applyAlignment="1">
      <alignment horizontal="right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right"/>
    </xf>
    <xf numFmtId="6" fontId="2" fillId="2" borderId="0" xfId="0" applyNumberFormat="1" applyFont="1" applyFill="1" applyAlignment="1">
      <alignment horizontal="center"/>
    </xf>
    <xf numFmtId="6" fontId="0" fillId="0" borderId="0" xfId="0" applyNumberFormat="1"/>
    <xf numFmtId="6" fontId="3" fillId="3" borderId="1" xfId="0" applyNumberFormat="1" applyFont="1" applyFill="1" applyBorder="1"/>
    <xf numFmtId="6" fontId="3" fillId="3" borderId="0" xfId="0" applyNumberFormat="1" applyFont="1" applyFill="1" applyBorder="1"/>
    <xf numFmtId="6" fontId="3" fillId="3" borderId="2" xfId="0" applyNumberFormat="1" applyFont="1" applyFill="1" applyBorder="1"/>
    <xf numFmtId="164" fontId="2" fillId="2" borderId="0" xfId="0" applyNumberFormat="1" applyFont="1" applyFill="1" applyAlignment="1">
      <alignment horizontal="center"/>
    </xf>
    <xf numFmtId="164" fontId="0" fillId="0" borderId="0" xfId="0" applyNumberFormat="1"/>
    <xf numFmtId="164" fontId="3" fillId="3" borderId="1" xfId="0" applyNumberFormat="1" applyFont="1" applyFill="1" applyBorder="1"/>
    <xf numFmtId="164" fontId="3" fillId="3" borderId="0" xfId="0" applyNumberFormat="1" applyFont="1" applyFill="1" applyBorder="1"/>
    <xf numFmtId="164" fontId="3" fillId="3" borderId="2" xfId="0" applyNumberFormat="1" applyFont="1" applyFill="1" applyBorder="1"/>
    <xf numFmtId="165" fontId="2" fillId="2" borderId="0" xfId="0" applyNumberFormat="1" applyFont="1" applyFill="1" applyAlignment="1">
      <alignment horizontal="center"/>
    </xf>
    <xf numFmtId="165" fontId="0" fillId="0" borderId="0" xfId="0" applyNumberFormat="1"/>
    <xf numFmtId="165" fontId="3" fillId="3" borderId="1" xfId="0" applyNumberFormat="1" applyFont="1" applyFill="1" applyBorder="1"/>
    <xf numFmtId="165" fontId="3" fillId="3" borderId="0" xfId="0" applyNumberFormat="1" applyFont="1" applyFill="1" applyBorder="1"/>
    <xf numFmtId="165" fontId="3" fillId="3" borderId="2" xfId="0" applyNumberFormat="1" applyFont="1" applyFill="1" applyBorder="1"/>
    <xf numFmtId="166" fontId="2" fillId="2" borderId="0" xfId="0" applyNumberFormat="1" applyFont="1" applyFill="1" applyAlignment="1">
      <alignment horizontal="center"/>
    </xf>
    <xf numFmtId="166" fontId="0" fillId="0" borderId="0" xfId="0" applyNumberFormat="1"/>
    <xf numFmtId="166" fontId="3" fillId="3" borderId="1" xfId="0" applyNumberFormat="1" applyFont="1" applyFill="1" applyBorder="1"/>
    <xf numFmtId="166" fontId="3" fillId="3" borderId="0" xfId="0" applyNumberFormat="1" applyFont="1" applyFill="1" applyBorder="1"/>
    <xf numFmtId="167" fontId="2" fillId="2" borderId="0" xfId="0" applyNumberFormat="1" applyFont="1" applyFill="1" applyAlignment="1">
      <alignment horizontal="center"/>
    </xf>
    <xf numFmtId="167" fontId="0" fillId="0" borderId="0" xfId="0" applyNumberFormat="1"/>
    <xf numFmtId="167" fontId="3" fillId="3" borderId="1" xfId="0" applyNumberFormat="1" applyFont="1" applyFill="1" applyBorder="1"/>
    <xf numFmtId="167" fontId="3" fillId="3" borderId="0" xfId="0" applyNumberFormat="1" applyFont="1" applyFill="1" applyBorder="1"/>
    <xf numFmtId="167" fontId="3" fillId="3" borderId="2" xfId="0" applyNumberFormat="1" applyFont="1" applyFill="1" applyBorder="1"/>
    <xf numFmtId="40" fontId="2" fillId="2" borderId="0" xfId="0" applyNumberFormat="1" applyFont="1" applyFill="1" applyAlignment="1">
      <alignment horizontal="center"/>
    </xf>
    <xf numFmtId="40" fontId="0" fillId="0" borderId="0" xfId="0" applyNumberFormat="1"/>
    <xf numFmtId="40" fontId="3" fillId="3" borderId="1" xfId="0" applyNumberFormat="1" applyFont="1" applyFill="1" applyBorder="1"/>
    <xf numFmtId="40" fontId="3" fillId="3" borderId="0" xfId="0" applyNumberFormat="1" applyFont="1" applyFill="1" applyBorder="1"/>
    <xf numFmtId="40" fontId="3" fillId="3" borderId="2" xfId="0" applyNumberFormat="1" applyFont="1" applyFill="1" applyBorder="1"/>
    <xf numFmtId="8" fontId="2" fillId="2" borderId="0" xfId="0" applyNumberFormat="1" applyFont="1" applyFill="1" applyAlignment="1">
      <alignment horizontal="center"/>
    </xf>
    <xf numFmtId="8" fontId="0" fillId="0" borderId="0" xfId="0" applyNumberFormat="1"/>
    <xf numFmtId="8" fontId="3" fillId="3" borderId="1" xfId="0" applyNumberFormat="1" applyFont="1" applyFill="1" applyBorder="1"/>
    <xf numFmtId="8" fontId="3" fillId="3" borderId="0" xfId="0" applyNumberFormat="1" applyFont="1" applyFill="1" applyBorder="1"/>
    <xf numFmtId="8" fontId="3" fillId="3" borderId="2" xfId="0" applyNumberFormat="1" applyFont="1" applyFill="1" applyBorder="1"/>
    <xf numFmtId="168" fontId="3" fillId="3" borderId="2" xfId="0" applyNumberFormat="1" applyFont="1" applyFill="1" applyBorder="1"/>
    <xf numFmtId="165" fontId="1" fillId="0" borderId="0" xfId="0" applyNumberFormat="1" applyFont="1"/>
    <xf numFmtId="6" fontId="1" fillId="0" borderId="0" xfId="0" applyNumberFormat="1" applyFont="1"/>
    <xf numFmtId="164" fontId="1" fillId="0" borderId="0" xfId="0" applyNumberFormat="1" applyFont="1"/>
    <xf numFmtId="166" fontId="1" fillId="0" borderId="0" xfId="0" applyNumberFormat="1" applyFont="1"/>
    <xf numFmtId="167" fontId="1" fillId="0" borderId="0" xfId="0" applyNumberFormat="1" applyFont="1"/>
    <xf numFmtId="40" fontId="1" fillId="0" borderId="0" xfId="0" applyNumberFormat="1" applyFont="1"/>
    <xf numFmtId="8" fontId="1" fillId="0" borderId="0" xfId="0" applyNumberFormat="1" applyFont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2976A-4FAF-4DBA-9BA5-E79E975C090A}">
  <dimension ref="A1:BL25"/>
  <sheetViews>
    <sheetView tabSelected="1" workbookViewId="0">
      <selection activeCell="L7" sqref="L7"/>
    </sheetView>
  </sheetViews>
  <sheetFormatPr defaultColWidth="30.5703125" defaultRowHeight="15" x14ac:dyDescent="0.25"/>
  <cols>
    <col min="1" max="1" width="14.28515625" bestFit="1" customWidth="1"/>
    <col min="2" max="2" width="23.140625" bestFit="1" customWidth="1"/>
    <col min="3" max="3" width="9.28515625" style="27" bestFit="1" customWidth="1"/>
    <col min="4" max="4" width="10.85546875" style="17" bestFit="1" customWidth="1"/>
    <col min="5" max="5" width="5.5703125" bestFit="1" customWidth="1"/>
    <col min="6" max="6" width="30.140625" bestFit="1" customWidth="1"/>
    <col min="7" max="7" width="10.85546875" style="17" bestFit="1" customWidth="1"/>
    <col min="8" max="8" width="14.7109375" style="17" bestFit="1" customWidth="1"/>
    <col min="9" max="9" width="12.85546875" style="22" bestFit="1" customWidth="1"/>
    <col min="10" max="10" width="13.42578125" style="17" bestFit="1" customWidth="1"/>
    <col min="11" max="11" width="13.28515625" style="17" bestFit="1" customWidth="1"/>
    <col min="12" max="12" width="14.42578125" style="17" bestFit="1" customWidth="1"/>
    <col min="13" max="13" width="11.140625" style="32" bestFit="1" customWidth="1"/>
    <col min="14" max="14" width="6.42578125" style="36" bestFit="1" customWidth="1"/>
    <col min="15" max="15" width="14.28515625" style="41" bestFit="1" customWidth="1"/>
    <col min="16" max="16" width="10.7109375" style="41" bestFit="1" customWidth="1"/>
    <col min="17" max="17" width="10" style="17" bestFit="1" customWidth="1"/>
    <col min="18" max="18" width="12" style="17" bestFit="1" customWidth="1"/>
    <col min="19" max="19" width="11.85546875" style="46" bestFit="1" customWidth="1"/>
    <col min="20" max="20" width="11.7109375" style="41" bestFit="1" customWidth="1"/>
    <col min="21" max="21" width="8.7109375" style="5" bestFit="1" customWidth="1"/>
    <col min="22" max="22" width="10.5703125" bestFit="1" customWidth="1"/>
    <col min="23" max="23" width="26.85546875" bestFit="1" customWidth="1"/>
    <col min="24" max="24" width="24.140625" bestFit="1" customWidth="1"/>
    <col min="25" max="25" width="6.85546875" bestFit="1" customWidth="1"/>
    <col min="26" max="26" width="6.42578125" bestFit="1" customWidth="1"/>
    <col min="27" max="27" width="14.42578125" bestFit="1" customWidth="1"/>
    <col min="28" max="28" width="9.42578125" bestFit="1" customWidth="1"/>
    <col min="29" max="29" width="5.42578125" bestFit="1" customWidth="1"/>
    <col min="30" max="32" width="12.42578125" bestFit="1" customWidth="1"/>
  </cols>
  <sheetData>
    <row r="1" spans="1:64" x14ac:dyDescent="0.25">
      <c r="A1" s="2" t="s">
        <v>0</v>
      </c>
      <c r="B1" s="2" t="s">
        <v>1</v>
      </c>
      <c r="C1" s="26" t="s">
        <v>2</v>
      </c>
      <c r="D1" s="16" t="s">
        <v>3</v>
      </c>
      <c r="E1" s="2" t="s">
        <v>4</v>
      </c>
      <c r="F1" s="2" t="s">
        <v>5</v>
      </c>
      <c r="G1" s="16" t="s">
        <v>6</v>
      </c>
      <c r="H1" s="16" t="s">
        <v>7</v>
      </c>
      <c r="I1" s="21" t="s">
        <v>8</v>
      </c>
      <c r="J1" s="16" t="s">
        <v>9</v>
      </c>
      <c r="K1" s="16" t="s">
        <v>10</v>
      </c>
      <c r="L1" s="16" t="s">
        <v>11</v>
      </c>
      <c r="M1" s="31" t="s">
        <v>12</v>
      </c>
      <c r="N1" s="35" t="s">
        <v>13</v>
      </c>
      <c r="O1" s="40" t="s">
        <v>14</v>
      </c>
      <c r="P1" s="40" t="s">
        <v>15</v>
      </c>
      <c r="Q1" s="16" t="s">
        <v>16</v>
      </c>
      <c r="R1" s="16" t="s">
        <v>17</v>
      </c>
      <c r="S1" s="45" t="s">
        <v>18</v>
      </c>
      <c r="T1" s="40" t="s">
        <v>19</v>
      </c>
      <c r="U1" s="4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</row>
    <row r="2" spans="1:64" x14ac:dyDescent="0.25">
      <c r="A2" t="s">
        <v>32</v>
      </c>
      <c r="B2" t="s">
        <v>33</v>
      </c>
      <c r="C2" s="27">
        <v>44484</v>
      </c>
      <c r="D2" s="17">
        <v>185000</v>
      </c>
      <c r="E2" t="s">
        <v>34</v>
      </c>
      <c r="F2" t="s">
        <v>35</v>
      </c>
      <c r="G2" s="17">
        <v>185000</v>
      </c>
      <c r="H2" s="17">
        <v>68400</v>
      </c>
      <c r="I2" s="22">
        <f>H2/G2*100</f>
        <v>36.972972972972975</v>
      </c>
      <c r="J2" s="17">
        <v>156621</v>
      </c>
      <c r="K2" s="17">
        <f>G2-140942</f>
        <v>44058</v>
      </c>
      <c r="L2" s="17">
        <v>15679</v>
      </c>
      <c r="M2" s="32">
        <v>0</v>
      </c>
      <c r="N2" s="36">
        <v>0</v>
      </c>
      <c r="O2" s="41">
        <v>0.6</v>
      </c>
      <c r="P2" s="41">
        <v>0.6</v>
      </c>
      <c r="Q2" s="17" t="e">
        <f>K2/M2</f>
        <v>#DIV/0!</v>
      </c>
      <c r="R2" s="17">
        <f>K2/O2</f>
        <v>73430</v>
      </c>
      <c r="S2" s="46">
        <f>K2/O2/43560</f>
        <v>1.685720844811754</v>
      </c>
      <c r="T2" s="41">
        <v>0</v>
      </c>
      <c r="U2" s="6" t="s">
        <v>36</v>
      </c>
      <c r="V2" t="s">
        <v>37</v>
      </c>
      <c r="X2" t="s">
        <v>38</v>
      </c>
      <c r="Y2">
        <v>0</v>
      </c>
      <c r="Z2">
        <v>1</v>
      </c>
      <c r="AA2" s="7">
        <v>43479</v>
      </c>
      <c r="AC2" s="8" t="s">
        <v>39</v>
      </c>
      <c r="AL2" s="3"/>
      <c r="BC2" s="3"/>
      <c r="BE2" s="3"/>
    </row>
    <row r="3" spans="1:64" x14ac:dyDescent="0.25">
      <c r="A3" t="s">
        <v>40</v>
      </c>
      <c r="B3" t="s">
        <v>41</v>
      </c>
      <c r="C3" s="27">
        <v>44298</v>
      </c>
      <c r="D3" s="17">
        <v>148000</v>
      </c>
      <c r="E3" t="s">
        <v>34</v>
      </c>
      <c r="F3" t="s">
        <v>35</v>
      </c>
      <c r="G3" s="17">
        <v>148000</v>
      </c>
      <c r="H3" s="17">
        <v>51200</v>
      </c>
      <c r="I3" s="22">
        <f>H3/G3*100</f>
        <v>34.594594594594597</v>
      </c>
      <c r="J3" s="17">
        <v>100955</v>
      </c>
      <c r="K3" s="17">
        <f>G3-88580</f>
        <v>59420</v>
      </c>
      <c r="L3" s="17">
        <v>12375</v>
      </c>
      <c r="M3" s="32">
        <v>0</v>
      </c>
      <c r="N3" s="36">
        <v>0</v>
      </c>
      <c r="O3" s="41">
        <v>0.63200000000000001</v>
      </c>
      <c r="P3" s="41">
        <v>0.36199999999999999</v>
      </c>
      <c r="Q3" s="17" t="e">
        <f>K3/M3</f>
        <v>#DIV/0!</v>
      </c>
      <c r="R3" s="17">
        <f>K3/O3</f>
        <v>94018.987341772154</v>
      </c>
      <c r="S3" s="46">
        <f>K3/O3/43560</f>
        <v>2.158378956422685</v>
      </c>
      <c r="T3" s="41">
        <v>0</v>
      </c>
      <c r="U3" s="6" t="s">
        <v>42</v>
      </c>
      <c r="V3" t="s">
        <v>43</v>
      </c>
      <c r="W3" t="s">
        <v>44</v>
      </c>
      <c r="X3" t="s">
        <v>38</v>
      </c>
      <c r="Y3">
        <v>0</v>
      </c>
      <c r="Z3">
        <v>1</v>
      </c>
      <c r="AA3" s="7">
        <v>42643</v>
      </c>
      <c r="AB3" t="s">
        <v>45</v>
      </c>
      <c r="AC3" s="8" t="s">
        <v>39</v>
      </c>
    </row>
    <row r="4" spans="1:64" x14ac:dyDescent="0.25">
      <c r="A4" t="s">
        <v>46</v>
      </c>
      <c r="B4" t="s">
        <v>47</v>
      </c>
      <c r="C4" s="27">
        <v>44662</v>
      </c>
      <c r="D4" s="17">
        <v>320000</v>
      </c>
      <c r="E4" t="s">
        <v>34</v>
      </c>
      <c r="F4" t="s">
        <v>35</v>
      </c>
      <c r="G4" s="17">
        <v>320000</v>
      </c>
      <c r="H4" s="17">
        <v>67000</v>
      </c>
      <c r="I4" s="22">
        <f>H4/G4*100</f>
        <v>20.9375</v>
      </c>
      <c r="J4" s="17">
        <v>134097</v>
      </c>
      <c r="K4" s="17">
        <f>G4-103542</f>
        <v>216458</v>
      </c>
      <c r="L4" s="17">
        <v>30555</v>
      </c>
      <c r="M4" s="32">
        <v>0</v>
      </c>
      <c r="N4" s="36">
        <v>0</v>
      </c>
      <c r="O4" s="41">
        <v>0.87</v>
      </c>
      <c r="P4" s="41">
        <v>0.98699999999999999</v>
      </c>
      <c r="Q4" s="17" t="e">
        <f>K4/M4</f>
        <v>#DIV/0!</v>
      </c>
      <c r="R4" s="17">
        <f>K4/O4</f>
        <v>248802.29885057471</v>
      </c>
      <c r="S4" s="46">
        <f>K4/O4/43560</f>
        <v>5.7117148496458841</v>
      </c>
      <c r="T4" s="41">
        <v>0</v>
      </c>
      <c r="U4" s="6" t="s">
        <v>48</v>
      </c>
      <c r="V4" t="s">
        <v>49</v>
      </c>
      <c r="W4" t="s">
        <v>50</v>
      </c>
      <c r="X4" t="s">
        <v>38</v>
      </c>
      <c r="Y4">
        <v>0</v>
      </c>
      <c r="Z4">
        <v>1</v>
      </c>
      <c r="AA4" s="7">
        <v>42710</v>
      </c>
      <c r="AC4" s="8" t="s">
        <v>39</v>
      </c>
    </row>
    <row r="5" spans="1:64" x14ac:dyDescent="0.25">
      <c r="A5" t="s">
        <v>52</v>
      </c>
      <c r="B5" t="s">
        <v>53</v>
      </c>
      <c r="C5" s="27">
        <v>44432</v>
      </c>
      <c r="D5" s="17">
        <v>185000</v>
      </c>
      <c r="E5" t="s">
        <v>34</v>
      </c>
      <c r="F5" t="s">
        <v>35</v>
      </c>
      <c r="G5" s="17">
        <v>185000</v>
      </c>
      <c r="H5" s="17">
        <v>52100</v>
      </c>
      <c r="I5" s="22">
        <f>H5/G5*100</f>
        <v>28.162162162162161</v>
      </c>
      <c r="J5" s="17">
        <v>117767</v>
      </c>
      <c r="K5" s="17">
        <f>G5-109171</f>
        <v>75829</v>
      </c>
      <c r="L5" s="17">
        <v>8596</v>
      </c>
      <c r="M5" s="32">
        <v>0</v>
      </c>
      <c r="N5" s="36">
        <v>0</v>
      </c>
      <c r="O5" s="41">
        <v>0.32900000000000001</v>
      </c>
      <c r="P5" s="41">
        <v>0.32900000000000001</v>
      </c>
      <c r="Q5" s="17" t="e">
        <f>K5/M5</f>
        <v>#DIV/0!</v>
      </c>
      <c r="R5" s="17">
        <f>K5/O5</f>
        <v>230483.28267477202</v>
      </c>
      <c r="S5" s="46">
        <f>K5/O5/43560</f>
        <v>5.291168105481451</v>
      </c>
      <c r="T5" s="41">
        <v>0</v>
      </c>
      <c r="U5" s="6" t="s">
        <v>51</v>
      </c>
      <c r="V5" t="s">
        <v>54</v>
      </c>
      <c r="X5" t="s">
        <v>38</v>
      </c>
      <c r="Y5">
        <v>0</v>
      </c>
      <c r="Z5">
        <v>1</v>
      </c>
      <c r="AA5" s="7">
        <v>42653</v>
      </c>
      <c r="AC5" s="8" t="s">
        <v>39</v>
      </c>
    </row>
    <row r="6" spans="1:64" x14ac:dyDescent="0.25">
      <c r="A6" t="s">
        <v>56</v>
      </c>
      <c r="B6" t="s">
        <v>57</v>
      </c>
      <c r="C6" s="27">
        <v>44791</v>
      </c>
      <c r="D6" s="17">
        <v>318658</v>
      </c>
      <c r="E6" t="s">
        <v>34</v>
      </c>
      <c r="F6" t="s">
        <v>35</v>
      </c>
      <c r="G6" s="17">
        <v>318658</v>
      </c>
      <c r="H6" s="17">
        <v>11400</v>
      </c>
      <c r="I6" s="22">
        <f>H6/G6*100</f>
        <v>3.577503153851465</v>
      </c>
      <c r="J6" s="17">
        <v>316314</v>
      </c>
      <c r="K6" s="17">
        <f>G6-285988</f>
        <v>32670</v>
      </c>
      <c r="L6" s="17">
        <v>30326</v>
      </c>
      <c r="M6" s="32">
        <v>0</v>
      </c>
      <c r="N6" s="36">
        <v>0</v>
      </c>
      <c r="O6" s="41">
        <v>1.1599999999999999</v>
      </c>
      <c r="P6" s="41">
        <v>1.1599999999999999</v>
      </c>
      <c r="Q6" s="17" t="e">
        <f>K6/M6</f>
        <v>#DIV/0!</v>
      </c>
      <c r="R6" s="17">
        <f>K6/O6</f>
        <v>28163.793103448279</v>
      </c>
      <c r="S6" s="46">
        <f>K6/O6/43560</f>
        <v>0.64655172413793116</v>
      </c>
      <c r="T6" s="41">
        <v>0</v>
      </c>
      <c r="U6" s="6" t="s">
        <v>55</v>
      </c>
      <c r="V6" t="s">
        <v>58</v>
      </c>
      <c r="X6" t="s">
        <v>38</v>
      </c>
      <c r="Y6">
        <v>0</v>
      </c>
      <c r="Z6">
        <v>0</v>
      </c>
      <c r="AA6" s="7">
        <v>44834</v>
      </c>
      <c r="AB6" t="s">
        <v>45</v>
      </c>
      <c r="AC6" s="8" t="s">
        <v>39</v>
      </c>
    </row>
    <row r="7" spans="1:64" x14ac:dyDescent="0.25">
      <c r="A7" t="s">
        <v>59</v>
      </c>
      <c r="B7" t="s">
        <v>60</v>
      </c>
      <c r="C7" s="27">
        <v>44358</v>
      </c>
      <c r="D7" s="17">
        <v>182500</v>
      </c>
      <c r="E7" t="s">
        <v>34</v>
      </c>
      <c r="F7" t="s">
        <v>35</v>
      </c>
      <c r="G7" s="17">
        <v>182500</v>
      </c>
      <c r="H7" s="17">
        <v>81900</v>
      </c>
      <c r="I7" s="22">
        <f>H7/G7*100</f>
        <v>44.87671232876712</v>
      </c>
      <c r="J7" s="17">
        <v>186619</v>
      </c>
      <c r="K7" s="17">
        <f>G7-177619</f>
        <v>4881</v>
      </c>
      <c r="L7" s="17">
        <v>9000</v>
      </c>
      <c r="M7" s="32">
        <v>0</v>
      </c>
      <c r="N7" s="36">
        <v>0</v>
      </c>
      <c r="O7" s="41">
        <v>0.34399999999999997</v>
      </c>
      <c r="P7" s="41">
        <v>0.34399999999999997</v>
      </c>
      <c r="Q7" s="17" t="e">
        <f>K7/M7</f>
        <v>#DIV/0!</v>
      </c>
      <c r="R7" s="17">
        <f>K7/O7</f>
        <v>14188.953488372093</v>
      </c>
      <c r="S7" s="46">
        <f>K7/O7/43560</f>
        <v>0.32573355115638414</v>
      </c>
      <c r="T7" s="41">
        <v>0</v>
      </c>
      <c r="U7" s="6" t="s">
        <v>55</v>
      </c>
      <c r="V7" t="s">
        <v>61</v>
      </c>
      <c r="X7" t="s">
        <v>38</v>
      </c>
      <c r="Y7">
        <v>1</v>
      </c>
      <c r="Z7">
        <v>0</v>
      </c>
      <c r="AA7" s="7">
        <v>42706</v>
      </c>
      <c r="AB7" t="s">
        <v>45</v>
      </c>
      <c r="AC7" s="8" t="s">
        <v>39</v>
      </c>
    </row>
    <row r="8" spans="1:64" x14ac:dyDescent="0.25">
      <c r="A8" t="s">
        <v>63</v>
      </c>
      <c r="B8" t="s">
        <v>64</v>
      </c>
      <c r="C8" s="27">
        <v>44461</v>
      </c>
      <c r="D8" s="17">
        <v>240000</v>
      </c>
      <c r="E8" t="s">
        <v>34</v>
      </c>
      <c r="F8" t="s">
        <v>35</v>
      </c>
      <c r="G8" s="17">
        <v>240000</v>
      </c>
      <c r="H8" s="17">
        <v>80500</v>
      </c>
      <c r="I8" s="22">
        <f>H8/G8*100</f>
        <v>33.541666666666664</v>
      </c>
      <c r="J8" s="17">
        <v>183361</v>
      </c>
      <c r="K8" s="17">
        <f>G8-173761</f>
        <v>66239</v>
      </c>
      <c r="L8" s="17">
        <v>9600</v>
      </c>
      <c r="M8" s="32">
        <v>0</v>
      </c>
      <c r="N8" s="36">
        <v>0</v>
      </c>
      <c r="O8" s="41">
        <v>0.36699999999999999</v>
      </c>
      <c r="P8" s="41">
        <v>0.36699999999999999</v>
      </c>
      <c r="Q8" s="17" t="e">
        <f>K8/M8</f>
        <v>#DIV/0!</v>
      </c>
      <c r="R8" s="17">
        <f>K8/O8</f>
        <v>180487.73841961854</v>
      </c>
      <c r="S8" s="46">
        <f>K8/O8/43560</f>
        <v>4.143428338375081</v>
      </c>
      <c r="T8" s="41">
        <v>0</v>
      </c>
      <c r="U8" s="6" t="s">
        <v>62</v>
      </c>
      <c r="V8" t="s">
        <v>65</v>
      </c>
      <c r="X8" t="s">
        <v>38</v>
      </c>
      <c r="Y8">
        <v>0</v>
      </c>
      <c r="Z8">
        <v>1</v>
      </c>
      <c r="AA8" s="7">
        <v>42172</v>
      </c>
      <c r="AB8" t="s">
        <v>45</v>
      </c>
      <c r="AC8" s="8" t="s">
        <v>39</v>
      </c>
    </row>
    <row r="9" spans="1:64" x14ac:dyDescent="0.25">
      <c r="A9" t="s">
        <v>68</v>
      </c>
      <c r="B9" t="s">
        <v>69</v>
      </c>
      <c r="C9" s="27">
        <v>44540</v>
      </c>
      <c r="D9" s="17">
        <v>240000</v>
      </c>
      <c r="E9" t="s">
        <v>34</v>
      </c>
      <c r="F9" t="s">
        <v>70</v>
      </c>
      <c r="G9" s="17">
        <v>240000</v>
      </c>
      <c r="H9" s="17">
        <v>86200</v>
      </c>
      <c r="I9" s="22">
        <f>H9/G9*100</f>
        <v>35.916666666666671</v>
      </c>
      <c r="J9" s="17">
        <v>176952</v>
      </c>
      <c r="K9" s="17">
        <f>G9-162885</f>
        <v>77115</v>
      </c>
      <c r="L9" s="17">
        <v>14067</v>
      </c>
      <c r="M9" s="32">
        <v>0</v>
      </c>
      <c r="N9" s="36">
        <v>0</v>
      </c>
      <c r="O9" s="41">
        <v>0.71699999999999997</v>
      </c>
      <c r="P9" s="41">
        <v>0.376</v>
      </c>
      <c r="Q9" s="17" t="e">
        <f>K9/M9</f>
        <v>#DIV/0!</v>
      </c>
      <c r="R9" s="17">
        <f>K9/O9</f>
        <v>107552.30125523014</v>
      </c>
      <c r="S9" s="46">
        <f>K9/O9/43560</f>
        <v>2.4690610940135476</v>
      </c>
      <c r="T9" s="41">
        <v>0</v>
      </c>
      <c r="U9" s="6" t="s">
        <v>62</v>
      </c>
      <c r="V9" t="s">
        <v>67</v>
      </c>
      <c r="W9" t="s">
        <v>66</v>
      </c>
      <c r="X9" t="s">
        <v>38</v>
      </c>
      <c r="Y9">
        <v>0</v>
      </c>
      <c r="Z9">
        <v>1</v>
      </c>
      <c r="AA9" s="7">
        <v>42178</v>
      </c>
      <c r="AB9" t="s">
        <v>45</v>
      </c>
      <c r="AC9" s="8" t="s">
        <v>39</v>
      </c>
    </row>
    <row r="10" spans="1:64" x14ac:dyDescent="0.25">
      <c r="A10" t="s">
        <v>71</v>
      </c>
      <c r="B10" t="s">
        <v>72</v>
      </c>
      <c r="C10" s="27">
        <v>44785</v>
      </c>
      <c r="D10" s="17">
        <v>285500</v>
      </c>
      <c r="E10" t="s">
        <v>34</v>
      </c>
      <c r="F10" t="s">
        <v>35</v>
      </c>
      <c r="G10" s="17">
        <v>285500</v>
      </c>
      <c r="H10" s="17">
        <v>124800</v>
      </c>
      <c r="I10" s="22">
        <f>H10/G10*100</f>
        <v>43.71278458844133</v>
      </c>
      <c r="J10" s="17">
        <v>278848</v>
      </c>
      <c r="K10" s="17">
        <f>G10-247768</f>
        <v>37732</v>
      </c>
      <c r="L10" s="17">
        <v>31080</v>
      </c>
      <c r="M10" s="32">
        <v>0</v>
      </c>
      <c r="N10" s="36">
        <v>0</v>
      </c>
      <c r="O10" s="41">
        <v>0.54400000000000004</v>
      </c>
      <c r="P10" s="41">
        <v>1.1890000000000001</v>
      </c>
      <c r="Q10" s="17" t="e">
        <f>K10/M10</f>
        <v>#DIV/0!</v>
      </c>
      <c r="R10" s="17">
        <f>K10/O10</f>
        <v>69360.294117647049</v>
      </c>
      <c r="S10" s="46">
        <f>K10/O10/43560</f>
        <v>1.5922932533895098</v>
      </c>
      <c r="T10" s="41">
        <v>0</v>
      </c>
      <c r="U10" s="6" t="s">
        <v>62</v>
      </c>
      <c r="V10" t="s">
        <v>73</v>
      </c>
      <c r="X10" t="s">
        <v>38</v>
      </c>
      <c r="Y10">
        <v>0</v>
      </c>
      <c r="Z10">
        <v>1</v>
      </c>
      <c r="AA10" s="7">
        <v>42208</v>
      </c>
      <c r="AB10" t="s">
        <v>45</v>
      </c>
      <c r="AC10" s="8" t="s">
        <v>39</v>
      </c>
    </row>
    <row r="11" spans="1:64" x14ac:dyDescent="0.25">
      <c r="A11" t="s">
        <v>74</v>
      </c>
      <c r="B11" t="s">
        <v>75</v>
      </c>
      <c r="C11" s="27">
        <v>44805</v>
      </c>
      <c r="D11" s="17">
        <v>185000</v>
      </c>
      <c r="E11" t="s">
        <v>34</v>
      </c>
      <c r="F11" t="s">
        <v>35</v>
      </c>
      <c r="G11" s="17">
        <v>185000</v>
      </c>
      <c r="H11" s="17">
        <v>53400</v>
      </c>
      <c r="I11" s="22">
        <f>H11/G11*100</f>
        <v>28.864864864864863</v>
      </c>
      <c r="J11" s="17">
        <v>117511</v>
      </c>
      <c r="K11" s="17">
        <f>G11-104241</f>
        <v>80759</v>
      </c>
      <c r="L11" s="17">
        <v>13270</v>
      </c>
      <c r="M11" s="32">
        <v>0</v>
      </c>
      <c r="N11" s="36">
        <v>0</v>
      </c>
      <c r="O11" s="41">
        <v>0.50800000000000001</v>
      </c>
      <c r="P11" s="41">
        <v>0.50800000000000001</v>
      </c>
      <c r="Q11" s="17" t="e">
        <f>K11/M11</f>
        <v>#DIV/0!</v>
      </c>
      <c r="R11" s="17">
        <f>K11/O11</f>
        <v>158974.40944881889</v>
      </c>
      <c r="S11" s="46">
        <f>K11/O11/43560</f>
        <v>3.6495502628287162</v>
      </c>
      <c r="T11" s="41">
        <v>0</v>
      </c>
      <c r="U11" s="6" t="s">
        <v>62</v>
      </c>
      <c r="V11" t="s">
        <v>76</v>
      </c>
      <c r="X11" t="s">
        <v>38</v>
      </c>
      <c r="Y11">
        <v>0</v>
      </c>
      <c r="Z11">
        <v>1</v>
      </c>
      <c r="AA11" s="7">
        <v>42179</v>
      </c>
      <c r="AB11" t="s">
        <v>45</v>
      </c>
      <c r="AC11" s="8" t="s">
        <v>39</v>
      </c>
    </row>
    <row r="12" spans="1:64" x14ac:dyDescent="0.25">
      <c r="A12" t="s">
        <v>77</v>
      </c>
      <c r="B12" t="s">
        <v>78</v>
      </c>
      <c r="C12" s="27">
        <v>44714</v>
      </c>
      <c r="D12" s="17">
        <v>250000</v>
      </c>
      <c r="E12" t="s">
        <v>34</v>
      </c>
      <c r="F12" t="s">
        <v>35</v>
      </c>
      <c r="G12" s="17">
        <v>250000</v>
      </c>
      <c r="H12" s="17">
        <v>75900</v>
      </c>
      <c r="I12" s="22">
        <f>H12/G12*100</f>
        <v>30.36</v>
      </c>
      <c r="J12" s="17">
        <v>168055</v>
      </c>
      <c r="K12" s="17">
        <f>G12-157394</f>
        <v>92606</v>
      </c>
      <c r="L12" s="17">
        <v>10661</v>
      </c>
      <c r="M12" s="32">
        <v>0</v>
      </c>
      <c r="N12" s="36">
        <v>0</v>
      </c>
      <c r="O12" s="41">
        <v>0.40799999999999997</v>
      </c>
      <c r="P12" s="41">
        <v>0.40799999999999997</v>
      </c>
      <c r="Q12" s="17" t="e">
        <f>K12/M12</f>
        <v>#DIV/0!</v>
      </c>
      <c r="R12" s="17">
        <f>K12/O12</f>
        <v>226975.49019607843</v>
      </c>
      <c r="S12" s="46">
        <f>K12/O12/43560</f>
        <v>5.2106402708006989</v>
      </c>
      <c r="T12" s="41">
        <v>0</v>
      </c>
      <c r="U12" s="6" t="s">
        <v>62</v>
      </c>
      <c r="V12" t="s">
        <v>79</v>
      </c>
      <c r="X12" t="s">
        <v>38</v>
      </c>
      <c r="Y12">
        <v>0</v>
      </c>
      <c r="Z12">
        <v>1</v>
      </c>
      <c r="AA12" s="7">
        <v>42213</v>
      </c>
      <c r="AB12" t="s">
        <v>45</v>
      </c>
      <c r="AC12" s="8" t="s">
        <v>39</v>
      </c>
    </row>
    <row r="13" spans="1:64" x14ac:dyDescent="0.25">
      <c r="A13" t="s">
        <v>80</v>
      </c>
      <c r="B13" t="s">
        <v>81</v>
      </c>
      <c r="C13" s="27">
        <v>44830</v>
      </c>
      <c r="D13" s="17">
        <v>316050</v>
      </c>
      <c r="E13" t="s">
        <v>34</v>
      </c>
      <c r="F13" t="s">
        <v>35</v>
      </c>
      <c r="G13" s="17">
        <v>316050</v>
      </c>
      <c r="H13" s="17">
        <v>4000</v>
      </c>
      <c r="I13" s="22">
        <f>H13/G13*100</f>
        <v>1.2656225280809998</v>
      </c>
      <c r="J13" s="17">
        <v>242580</v>
      </c>
      <c r="K13" s="17">
        <f>G13-231898</f>
        <v>84152</v>
      </c>
      <c r="L13" s="17">
        <v>10682</v>
      </c>
      <c r="M13" s="32">
        <v>0</v>
      </c>
      <c r="N13" s="36">
        <v>0</v>
      </c>
      <c r="O13" s="41">
        <v>0.40899999999999997</v>
      </c>
      <c r="P13" s="41">
        <v>0.40899999999999997</v>
      </c>
      <c r="Q13" s="17" t="e">
        <f>K13/M13</f>
        <v>#DIV/0!</v>
      </c>
      <c r="R13" s="17">
        <f>K13/O13</f>
        <v>205750.61124694376</v>
      </c>
      <c r="S13" s="46">
        <f>K13/O13/43560</f>
        <v>4.7233840965781395</v>
      </c>
      <c r="T13" s="41">
        <v>0</v>
      </c>
      <c r="U13" s="6" t="s">
        <v>62</v>
      </c>
      <c r="V13" t="s">
        <v>82</v>
      </c>
      <c r="X13" t="s">
        <v>38</v>
      </c>
      <c r="Y13">
        <v>0</v>
      </c>
      <c r="Z13">
        <v>1</v>
      </c>
      <c r="AA13" s="7">
        <v>44834</v>
      </c>
      <c r="AB13" t="s">
        <v>45</v>
      </c>
      <c r="AC13" s="8" t="s">
        <v>39</v>
      </c>
    </row>
    <row r="14" spans="1:64" x14ac:dyDescent="0.25">
      <c r="A14" t="s">
        <v>83</v>
      </c>
      <c r="B14" t="s">
        <v>84</v>
      </c>
      <c r="C14" s="27">
        <v>44379</v>
      </c>
      <c r="D14" s="17">
        <v>201000</v>
      </c>
      <c r="E14" t="s">
        <v>34</v>
      </c>
      <c r="F14" t="s">
        <v>35</v>
      </c>
      <c r="G14" s="17">
        <v>201000</v>
      </c>
      <c r="H14" s="17">
        <v>85400</v>
      </c>
      <c r="I14" s="22">
        <f>H14/G14*100</f>
        <v>42.487562189054728</v>
      </c>
      <c r="J14" s="17">
        <v>194745</v>
      </c>
      <c r="K14" s="17">
        <f>G14-183970</f>
        <v>17030</v>
      </c>
      <c r="L14" s="17">
        <v>10775</v>
      </c>
      <c r="M14" s="32">
        <v>0</v>
      </c>
      <c r="N14" s="36">
        <v>0</v>
      </c>
      <c r="O14" s="41">
        <v>0.41199999999999998</v>
      </c>
      <c r="P14" s="41">
        <v>0.41199999999999998</v>
      </c>
      <c r="Q14" s="17" t="e">
        <f>K14/M14</f>
        <v>#DIV/0!</v>
      </c>
      <c r="R14" s="17">
        <f>K14/O14</f>
        <v>41334.951456310679</v>
      </c>
      <c r="S14" s="46">
        <f>K14/O14/43560</f>
        <v>0.94891991405671894</v>
      </c>
      <c r="T14" s="41">
        <v>0</v>
      </c>
      <c r="U14" s="6" t="s">
        <v>62</v>
      </c>
      <c r="V14" t="s">
        <v>85</v>
      </c>
      <c r="X14" t="s">
        <v>38</v>
      </c>
      <c r="Y14">
        <v>0</v>
      </c>
      <c r="Z14">
        <v>1</v>
      </c>
      <c r="AA14" s="7">
        <v>42220</v>
      </c>
      <c r="AB14" t="s">
        <v>45</v>
      </c>
      <c r="AC14" s="8" t="s">
        <v>39</v>
      </c>
    </row>
    <row r="15" spans="1:64" x14ac:dyDescent="0.25">
      <c r="A15" t="s">
        <v>83</v>
      </c>
      <c r="B15" t="s">
        <v>84</v>
      </c>
      <c r="C15" s="27">
        <v>44718</v>
      </c>
      <c r="D15" s="17">
        <v>255000</v>
      </c>
      <c r="E15" t="s">
        <v>34</v>
      </c>
      <c r="F15" t="s">
        <v>35</v>
      </c>
      <c r="G15" s="17">
        <v>255000</v>
      </c>
      <c r="H15" s="17">
        <v>87800</v>
      </c>
      <c r="I15" s="22">
        <f>H15/G15*100</f>
        <v>34.431372549019606</v>
      </c>
      <c r="J15" s="17">
        <v>194745</v>
      </c>
      <c r="K15" s="17">
        <f>G15-183970</f>
        <v>71030</v>
      </c>
      <c r="L15" s="17">
        <v>10775</v>
      </c>
      <c r="M15" s="32">
        <v>0</v>
      </c>
      <c r="N15" s="36">
        <v>0</v>
      </c>
      <c r="O15" s="41">
        <v>0.41199999999999998</v>
      </c>
      <c r="P15" s="41">
        <v>0.41199999999999998</v>
      </c>
      <c r="Q15" s="17" t="e">
        <f>K15/M15</f>
        <v>#DIV/0!</v>
      </c>
      <c r="R15" s="17">
        <f>K15/O15</f>
        <v>172402.91262135922</v>
      </c>
      <c r="S15" s="46">
        <f>K15/O15/43560</f>
        <v>3.9578262768907075</v>
      </c>
      <c r="T15" s="41">
        <v>0</v>
      </c>
      <c r="U15" s="6" t="s">
        <v>62</v>
      </c>
      <c r="V15" t="s">
        <v>86</v>
      </c>
      <c r="X15" t="s">
        <v>38</v>
      </c>
      <c r="Y15">
        <v>0</v>
      </c>
      <c r="Z15">
        <v>1</v>
      </c>
      <c r="AA15" s="7">
        <v>42220</v>
      </c>
      <c r="AB15" t="s">
        <v>45</v>
      </c>
      <c r="AC15" s="8" t="s">
        <v>39</v>
      </c>
    </row>
    <row r="16" spans="1:64" x14ac:dyDescent="0.25">
      <c r="A16" t="s">
        <v>87</v>
      </c>
      <c r="B16" t="s">
        <v>88</v>
      </c>
      <c r="C16" s="27">
        <v>44897</v>
      </c>
      <c r="D16" s="17">
        <v>270000</v>
      </c>
      <c r="E16" t="s">
        <v>34</v>
      </c>
      <c r="F16" t="s">
        <v>35</v>
      </c>
      <c r="G16" s="17">
        <v>270000</v>
      </c>
      <c r="H16" s="17">
        <v>120600</v>
      </c>
      <c r="I16" s="22">
        <f>H16/G16*100</f>
        <v>44.666666666666664</v>
      </c>
      <c r="J16" s="17">
        <v>263546</v>
      </c>
      <c r="K16" s="17">
        <f>G16-248150</f>
        <v>21850</v>
      </c>
      <c r="L16" s="17">
        <v>15396</v>
      </c>
      <c r="M16" s="32">
        <v>0</v>
      </c>
      <c r="N16" s="36">
        <v>0</v>
      </c>
      <c r="O16" s="41">
        <v>0.78600000000000003</v>
      </c>
      <c r="P16" s="41">
        <v>0.40600000000000003</v>
      </c>
      <c r="Q16" s="17" t="e">
        <f>K16/M16</f>
        <v>#DIV/0!</v>
      </c>
      <c r="R16" s="17">
        <f>K16/O16</f>
        <v>27798.982188295166</v>
      </c>
      <c r="S16" s="46">
        <f>K16/O16/43560</f>
        <v>0.6381768179131122</v>
      </c>
      <c r="T16" s="41">
        <v>0</v>
      </c>
      <c r="U16" s="6" t="s">
        <v>62</v>
      </c>
      <c r="V16" t="s">
        <v>89</v>
      </c>
      <c r="W16" t="s">
        <v>90</v>
      </c>
      <c r="X16" t="s">
        <v>38</v>
      </c>
      <c r="Y16">
        <v>0</v>
      </c>
      <c r="Z16">
        <v>1</v>
      </c>
      <c r="AA16" s="7">
        <v>42220</v>
      </c>
      <c r="AB16" t="s">
        <v>45</v>
      </c>
      <c r="AC16" s="8" t="s">
        <v>39</v>
      </c>
    </row>
    <row r="17" spans="1:32" x14ac:dyDescent="0.25">
      <c r="A17" t="s">
        <v>91</v>
      </c>
      <c r="B17" t="s">
        <v>92</v>
      </c>
      <c r="C17" s="27">
        <v>44756</v>
      </c>
      <c r="D17" s="17">
        <v>256867</v>
      </c>
      <c r="E17" t="s">
        <v>34</v>
      </c>
      <c r="F17" t="s">
        <v>35</v>
      </c>
      <c r="G17" s="17">
        <v>256867</v>
      </c>
      <c r="H17" s="17">
        <v>3800</v>
      </c>
      <c r="I17" s="22">
        <f>H17/G17*100</f>
        <v>1.4793648074684564</v>
      </c>
      <c r="J17" s="17">
        <v>217204</v>
      </c>
      <c r="K17" s="17">
        <f>G17-207149</f>
        <v>49718</v>
      </c>
      <c r="L17" s="17">
        <v>10055</v>
      </c>
      <c r="M17" s="32">
        <v>0</v>
      </c>
      <c r="N17" s="36">
        <v>0</v>
      </c>
      <c r="O17" s="41">
        <v>0.38500000000000001</v>
      </c>
      <c r="P17" s="41">
        <v>0.38500000000000001</v>
      </c>
      <c r="Q17" s="17" t="e">
        <f>K17/M17</f>
        <v>#DIV/0!</v>
      </c>
      <c r="R17" s="17">
        <f>K17/O17</f>
        <v>129137.66233766233</v>
      </c>
      <c r="S17" s="46">
        <f>K17/O17/43560</f>
        <v>2.964592799303543</v>
      </c>
      <c r="T17" s="41">
        <v>0</v>
      </c>
      <c r="U17" s="6" t="s">
        <v>62</v>
      </c>
      <c r="V17" t="s">
        <v>93</v>
      </c>
      <c r="X17" t="s">
        <v>38</v>
      </c>
      <c r="Y17">
        <v>0</v>
      </c>
      <c r="Z17">
        <v>1</v>
      </c>
      <c r="AA17" s="7">
        <v>44834</v>
      </c>
      <c r="AB17" t="s">
        <v>45</v>
      </c>
      <c r="AC17" s="8" t="s">
        <v>39</v>
      </c>
    </row>
    <row r="18" spans="1:32" x14ac:dyDescent="0.25">
      <c r="A18" t="s">
        <v>94</v>
      </c>
      <c r="B18" t="s">
        <v>95</v>
      </c>
      <c r="C18" s="27">
        <v>44617</v>
      </c>
      <c r="D18" s="17">
        <v>335357</v>
      </c>
      <c r="E18" t="s">
        <v>34</v>
      </c>
      <c r="F18" t="s">
        <v>35</v>
      </c>
      <c r="G18" s="17">
        <v>335357</v>
      </c>
      <c r="H18" s="17">
        <v>7700</v>
      </c>
      <c r="I18" s="22">
        <f>H18/G18*100</f>
        <v>2.2960606160002626</v>
      </c>
      <c r="J18" s="17">
        <v>194580</v>
      </c>
      <c r="K18" s="17">
        <f>G18-179100</f>
        <v>156257</v>
      </c>
      <c r="L18" s="17">
        <v>15480</v>
      </c>
      <c r="M18" s="32">
        <v>0</v>
      </c>
      <c r="N18" s="36">
        <v>0</v>
      </c>
      <c r="O18" s="41">
        <v>0.79</v>
      </c>
      <c r="P18" s="41">
        <v>0.48199999999999998</v>
      </c>
      <c r="Q18" s="17" t="e">
        <f>K18/M18</f>
        <v>#DIV/0!</v>
      </c>
      <c r="R18" s="17">
        <f>K18/O18</f>
        <v>197793.67088607594</v>
      </c>
      <c r="S18" s="46">
        <f>K18/O18/43560</f>
        <v>4.5407178807639106</v>
      </c>
      <c r="T18" s="41">
        <v>0</v>
      </c>
      <c r="U18" s="6" t="s">
        <v>62</v>
      </c>
      <c r="V18" t="s">
        <v>96</v>
      </c>
      <c r="W18" t="s">
        <v>97</v>
      </c>
      <c r="X18" t="s">
        <v>38</v>
      </c>
      <c r="Y18">
        <v>0</v>
      </c>
      <c r="Z18">
        <v>1</v>
      </c>
      <c r="AA18" s="7">
        <v>44834</v>
      </c>
      <c r="AB18" t="s">
        <v>45</v>
      </c>
      <c r="AC18" s="8" t="s">
        <v>39</v>
      </c>
    </row>
    <row r="19" spans="1:32" x14ac:dyDescent="0.25">
      <c r="A19" t="s">
        <v>98</v>
      </c>
      <c r="B19" t="s">
        <v>99</v>
      </c>
      <c r="C19" s="27">
        <v>44515</v>
      </c>
      <c r="D19" s="17">
        <v>182000</v>
      </c>
      <c r="E19" t="s">
        <v>34</v>
      </c>
      <c r="F19" t="s">
        <v>35</v>
      </c>
      <c r="G19" s="17">
        <v>182000</v>
      </c>
      <c r="H19" s="17">
        <v>54000</v>
      </c>
      <c r="I19" s="22">
        <f>H19/G19*100</f>
        <v>29.670329670329672</v>
      </c>
      <c r="J19" s="17">
        <v>122334</v>
      </c>
      <c r="K19" s="17">
        <f>G19-99189</f>
        <v>82811</v>
      </c>
      <c r="L19" s="17">
        <v>23145</v>
      </c>
      <c r="M19" s="32">
        <v>0</v>
      </c>
      <c r="N19" s="36">
        <v>0</v>
      </c>
      <c r="O19" s="41">
        <v>0.88600000000000001</v>
      </c>
      <c r="P19" s="41">
        <v>0.88600000000000001</v>
      </c>
      <c r="Q19" s="17" t="e">
        <f>K19/M19</f>
        <v>#DIV/0!</v>
      </c>
      <c r="R19" s="17">
        <f>K19/O19</f>
        <v>93466.139954853279</v>
      </c>
      <c r="S19" s="46">
        <f>K19/O19/43560</f>
        <v>2.1456873267872654</v>
      </c>
      <c r="T19" s="41">
        <v>0</v>
      </c>
      <c r="U19" s="6" t="s">
        <v>62</v>
      </c>
      <c r="V19" t="s">
        <v>100</v>
      </c>
      <c r="X19" t="s">
        <v>38</v>
      </c>
      <c r="Y19">
        <v>0</v>
      </c>
      <c r="Z19">
        <v>1</v>
      </c>
      <c r="AA19" s="7">
        <v>42236</v>
      </c>
      <c r="AB19" t="s">
        <v>45</v>
      </c>
      <c r="AC19" s="8" t="s">
        <v>39</v>
      </c>
    </row>
    <row r="20" spans="1:32" ht="15.75" thickBot="1" x14ac:dyDescent="0.3">
      <c r="A20" t="s">
        <v>101</v>
      </c>
      <c r="B20" t="s">
        <v>102</v>
      </c>
      <c r="C20" s="27">
        <v>44454</v>
      </c>
      <c r="D20" s="17">
        <v>182000</v>
      </c>
      <c r="E20" t="s">
        <v>34</v>
      </c>
      <c r="F20" t="s">
        <v>35</v>
      </c>
      <c r="G20" s="17">
        <v>182000</v>
      </c>
      <c r="H20" s="17">
        <v>73800</v>
      </c>
      <c r="I20" s="22">
        <f>H20/G20*100</f>
        <v>40.549450549450547</v>
      </c>
      <c r="J20" s="17">
        <v>169199</v>
      </c>
      <c r="K20" s="17">
        <f>G20-149973</f>
        <v>32027</v>
      </c>
      <c r="L20" s="17">
        <v>19226</v>
      </c>
      <c r="M20" s="32">
        <v>0</v>
      </c>
      <c r="N20" s="36">
        <v>0</v>
      </c>
      <c r="O20" s="41">
        <v>0.73599999999999999</v>
      </c>
      <c r="P20" s="41">
        <v>0.73599999999999999</v>
      </c>
      <c r="Q20" s="17" t="e">
        <f>K20/M20</f>
        <v>#DIV/0!</v>
      </c>
      <c r="R20" s="17">
        <f>K20/O20</f>
        <v>43514.945652173912</v>
      </c>
      <c r="S20" s="46">
        <f>K20/O20/43560</f>
        <v>0.99896569449435058</v>
      </c>
      <c r="T20" s="41">
        <v>0</v>
      </c>
      <c r="U20" s="6" t="s">
        <v>62</v>
      </c>
      <c r="V20" t="s">
        <v>103</v>
      </c>
      <c r="X20" t="s">
        <v>38</v>
      </c>
      <c r="Y20">
        <v>0</v>
      </c>
      <c r="Z20">
        <v>1</v>
      </c>
      <c r="AA20" s="7">
        <v>42242</v>
      </c>
      <c r="AB20" t="s">
        <v>45</v>
      </c>
      <c r="AC20" s="8" t="s">
        <v>39</v>
      </c>
    </row>
    <row r="21" spans="1:32" ht="15.75" thickTop="1" x14ac:dyDescent="0.25">
      <c r="A21" s="10"/>
      <c r="B21" s="10"/>
      <c r="C21" s="28" t="s">
        <v>104</v>
      </c>
      <c r="D21" s="18">
        <f>+SUM(D2:D20)</f>
        <v>4537932</v>
      </c>
      <c r="E21" s="10"/>
      <c r="F21" s="10"/>
      <c r="G21" s="18">
        <f>+SUM(G2:G20)</f>
        <v>4537932</v>
      </c>
      <c r="H21" s="18">
        <f>+SUM(H2:H20)</f>
        <v>1189900</v>
      </c>
      <c r="I21" s="23"/>
      <c r="J21" s="18">
        <f>+SUM(J2:J20)</f>
        <v>3536033</v>
      </c>
      <c r="K21" s="18">
        <f>+SUM(K2:K20)</f>
        <v>1302642</v>
      </c>
      <c r="L21" s="18">
        <f>+SUM(L2:L20)</f>
        <v>300743</v>
      </c>
      <c r="M21" s="33">
        <f>+SUM(M2:M20)</f>
        <v>0</v>
      </c>
      <c r="N21" s="37"/>
      <c r="O21" s="42">
        <f>+SUM(O2:O20)</f>
        <v>11.294999999999998</v>
      </c>
      <c r="P21" s="42">
        <f>+SUM(P2:P20)</f>
        <v>10.757999999999999</v>
      </c>
      <c r="Q21" s="18"/>
      <c r="R21" s="18"/>
      <c r="S21" s="47"/>
      <c r="T21" s="42"/>
      <c r="U21" s="11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</row>
    <row r="22" spans="1:32" x14ac:dyDescent="0.25">
      <c r="A22" s="12"/>
      <c r="B22" s="12"/>
      <c r="C22" s="29"/>
      <c r="D22" s="19"/>
      <c r="E22" s="12"/>
      <c r="F22" s="12"/>
      <c r="G22" s="19"/>
      <c r="H22" s="19" t="s">
        <v>105</v>
      </c>
      <c r="I22" s="24">
        <f>H21/G21*100</f>
        <v>26.22119502892507</v>
      </c>
      <c r="J22" s="19"/>
      <c r="K22" s="19"/>
      <c r="L22" s="19" t="s">
        <v>106</v>
      </c>
      <c r="M22" s="34"/>
      <c r="N22" s="38"/>
      <c r="O22" s="43" t="s">
        <v>106</v>
      </c>
      <c r="P22" s="43"/>
      <c r="Q22" s="19"/>
      <c r="R22" s="19" t="s">
        <v>106</v>
      </c>
      <c r="S22" s="48"/>
      <c r="T22" s="43"/>
      <c r="U22" s="13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</row>
    <row r="23" spans="1:32" x14ac:dyDescent="0.25">
      <c r="A23" s="14"/>
      <c r="B23" s="14"/>
      <c r="C23" s="30"/>
      <c r="D23" s="20"/>
      <c r="E23" s="14"/>
      <c r="F23" s="14"/>
      <c r="G23" s="20"/>
      <c r="H23" s="20" t="s">
        <v>107</v>
      </c>
      <c r="I23" s="25">
        <f>STDEV(I2:I20)</f>
        <v>15.216444478775266</v>
      </c>
      <c r="J23" s="20"/>
      <c r="K23" s="20"/>
      <c r="L23" s="20" t="s">
        <v>108</v>
      </c>
      <c r="M23" s="50" t="e">
        <f>K21/M21</f>
        <v>#DIV/0!</v>
      </c>
      <c r="N23" s="39"/>
      <c r="O23" s="44" t="s">
        <v>109</v>
      </c>
      <c r="P23" s="44">
        <f>K21/O21</f>
        <v>115329.08366533867</v>
      </c>
      <c r="Q23" s="20"/>
      <c r="R23" s="20" t="s">
        <v>110</v>
      </c>
      <c r="S23" s="49">
        <f>K21/O21/43560</f>
        <v>2.6475914523723292</v>
      </c>
      <c r="T23" s="44"/>
      <c r="U23" s="15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</row>
    <row r="25" spans="1:32" s="1" customFormat="1" x14ac:dyDescent="0.25">
      <c r="A25" s="1" t="s">
        <v>111</v>
      </c>
      <c r="C25" s="51"/>
      <c r="D25" s="52"/>
      <c r="G25" s="52"/>
      <c r="H25" s="52"/>
      <c r="I25" s="53"/>
      <c r="J25" s="52"/>
      <c r="K25" s="52"/>
      <c r="L25" s="52"/>
      <c r="M25" s="54"/>
      <c r="N25" s="55"/>
      <c r="O25" s="56"/>
      <c r="P25" s="56"/>
      <c r="Q25" s="52"/>
      <c r="R25" s="52"/>
      <c r="S25" s="57"/>
      <c r="T25" s="56"/>
      <c r="U25" s="9"/>
    </row>
  </sheetData>
  <conditionalFormatting sqref="A2:AF20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72FD6-267A-4512-90CF-C3CA468B39C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apps1</dc:creator>
  <cp:lastModifiedBy>apps1</cp:lastModifiedBy>
  <dcterms:created xsi:type="dcterms:W3CDTF">2023-10-03T22:39:11Z</dcterms:created>
  <dcterms:modified xsi:type="dcterms:W3CDTF">2023-10-03T22:46:20Z</dcterms:modified>
</cp:coreProperties>
</file>